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ink/ink1.xml" ContentType="application/inkml+xml"/>
  <Override PartName="/xl/ink/ink2.xml" ContentType="application/inkml+xml"/>
  <Override PartName="/xl/ink/ink3.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noviawidyachairani/Desktop/"/>
    </mc:Choice>
  </mc:AlternateContent>
  <xr:revisionPtr revIDLastSave="0" documentId="13_ncr:1_{6C645544-6653-074D-9D53-63B6CEE36636}" xr6:coauthVersionLast="47" xr6:coauthVersionMax="47" xr10:uidLastSave="{00000000-0000-0000-0000-000000000000}"/>
  <bookViews>
    <workbookView xWindow="0" yWindow="500" windowWidth="28800" windowHeight="16400" activeTab="2" xr2:uid="{E403FB50-084E-8447-A8B2-D1D40DA5DFD0}"/>
  </bookViews>
  <sheets>
    <sheet name="Q3. Visa" sheetId="1" r:id="rId1"/>
    <sheet name="Q4. Alibaba" sheetId="4" r:id="rId2"/>
    <sheet name="Q5. Tesla" sheetId="5" r:id="rId3"/>
    <sheet name="Q6. Cocacola" sheetId="3" r:id="rId4"/>
  </sheets>
  <externalReferences>
    <externalReference r:id="rId5"/>
    <externalReference r:id="rId6"/>
  </externalReferences>
  <calcPr calcId="191029" iterate="1" iterateCount="10000"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48" i="5" l="1"/>
  <c r="AJ47" i="5"/>
  <c r="V47" i="5"/>
  <c r="AJ46" i="5"/>
  <c r="AJ45" i="5"/>
  <c r="H45" i="5"/>
  <c r="AK44" i="5"/>
  <c r="AJ44" i="5"/>
  <c r="AL44" i="5" s="1"/>
  <c r="H44" i="5"/>
  <c r="AK43" i="5"/>
  <c r="H43" i="5"/>
  <c r="H42" i="5"/>
  <c r="I41" i="5"/>
  <c r="V40" i="5"/>
  <c r="AJ39" i="5"/>
  <c r="V39" i="5"/>
  <c r="AJ38" i="5"/>
  <c r="W38" i="5"/>
  <c r="AJ37" i="5"/>
  <c r="H37" i="5"/>
  <c r="AK36" i="5"/>
  <c r="AJ36" i="5"/>
  <c r="AL36" i="5" s="1"/>
  <c r="H36" i="5"/>
  <c r="AK35" i="5"/>
  <c r="H35" i="5"/>
  <c r="H34" i="5"/>
  <c r="I33" i="5"/>
  <c r="V32" i="5"/>
  <c r="AJ31" i="5"/>
  <c r="V31" i="5"/>
  <c r="AJ30" i="5"/>
  <c r="W30" i="5"/>
  <c r="H30" i="5"/>
  <c r="AJ29" i="5"/>
  <c r="H29" i="5"/>
  <c r="AK28" i="5"/>
  <c r="AJ28" i="5"/>
  <c r="AL28" i="5" s="1"/>
  <c r="H28" i="5"/>
  <c r="AK27" i="5"/>
  <c r="H27" i="5"/>
  <c r="H26" i="5"/>
  <c r="V24" i="5"/>
  <c r="AJ23" i="5"/>
  <c r="V23" i="5"/>
  <c r="H23" i="5"/>
  <c r="AJ22" i="5"/>
  <c r="H22" i="5"/>
  <c r="AJ21" i="5"/>
  <c r="H21" i="5"/>
  <c r="AK20" i="5"/>
  <c r="AJ20" i="5"/>
  <c r="AL20" i="5" s="1"/>
  <c r="H20" i="5"/>
  <c r="AK19" i="5"/>
  <c r="H19" i="5"/>
  <c r="H18" i="5"/>
  <c r="I17" i="5"/>
  <c r="V16" i="5"/>
  <c r="AJ15" i="5"/>
  <c r="V15" i="5"/>
  <c r="H15" i="5"/>
  <c r="AJ14" i="5"/>
  <c r="H14" i="5"/>
  <c r="AJ13" i="5"/>
  <c r="H13" i="5"/>
  <c r="AK12" i="5"/>
  <c r="AJ12" i="5"/>
  <c r="AL12" i="5" s="1"/>
  <c r="H12" i="5"/>
  <c r="AK11" i="5"/>
  <c r="H11" i="5"/>
  <c r="H10" i="5"/>
  <c r="I9" i="5"/>
  <c r="AK5" i="5"/>
  <c r="AJ5" i="5"/>
  <c r="AK42" i="5" s="1"/>
  <c r="W5" i="5"/>
  <c r="V5" i="5"/>
  <c r="I5" i="5"/>
  <c r="H5" i="5"/>
  <c r="H49" i="5" s="1"/>
  <c r="AK4" i="5"/>
  <c r="AK6" i="5" s="1"/>
  <c r="AJ4" i="5"/>
  <c r="AJ43" i="5" s="1"/>
  <c r="AL43" i="5" s="1"/>
  <c r="W4" i="5"/>
  <c r="W6" i="5" s="1"/>
  <c r="V4" i="5"/>
  <c r="V46" i="5" s="1"/>
  <c r="I4" i="5"/>
  <c r="I6" i="5" s="1"/>
  <c r="H4" i="5"/>
  <c r="J30" i="5" l="1"/>
  <c r="J13" i="5"/>
  <c r="J20" i="5"/>
  <c r="J27" i="5"/>
  <c r="AL13" i="5"/>
  <c r="J14" i="5"/>
  <c r="J21" i="5"/>
  <c r="AL23" i="5"/>
  <c r="I48" i="5"/>
  <c r="I40" i="5"/>
  <c r="I32" i="5"/>
  <c r="I24" i="5"/>
  <c r="I16" i="5"/>
  <c r="I12" i="5"/>
  <c r="I43" i="5"/>
  <c r="J43" i="5" s="1"/>
  <c r="I27" i="5"/>
  <c r="I47" i="5"/>
  <c r="I39" i="5"/>
  <c r="I31" i="5"/>
  <c r="I23" i="5"/>
  <c r="J23" i="5" s="1"/>
  <c r="I15" i="5"/>
  <c r="I14" i="5"/>
  <c r="I28" i="5"/>
  <c r="J28" i="5" s="1"/>
  <c r="I19" i="5"/>
  <c r="I11" i="5"/>
  <c r="J11" i="5" s="1"/>
  <c r="I42" i="5"/>
  <c r="J42" i="5" s="1"/>
  <c r="I34" i="5"/>
  <c r="J34" i="5" s="1"/>
  <c r="I46" i="5"/>
  <c r="I38" i="5"/>
  <c r="I30" i="5"/>
  <c r="I22" i="5"/>
  <c r="I35" i="5"/>
  <c r="J35" i="5" s="1"/>
  <c r="I26" i="5"/>
  <c r="I10" i="5"/>
  <c r="J10" i="5" s="1"/>
  <c r="I49" i="5"/>
  <c r="J49" i="5" s="1"/>
  <c r="I45" i="5"/>
  <c r="J45" i="5" s="1"/>
  <c r="I37" i="5"/>
  <c r="J37" i="5" s="1"/>
  <c r="I29" i="5"/>
  <c r="I21" i="5"/>
  <c r="I13" i="5"/>
  <c r="I44" i="5"/>
  <c r="J44" i="5" s="1"/>
  <c r="I36" i="5"/>
  <c r="J36" i="5" s="1"/>
  <c r="I20" i="5"/>
  <c r="I18" i="5"/>
  <c r="J18" i="5" s="1"/>
  <c r="W45" i="5"/>
  <c r="W37" i="5"/>
  <c r="W29" i="5"/>
  <c r="W21" i="5"/>
  <c r="W13" i="5"/>
  <c r="W11" i="5"/>
  <c r="W10" i="5"/>
  <c r="W24" i="5"/>
  <c r="X24" i="5" s="1"/>
  <c r="W31" i="5"/>
  <c r="W23" i="5"/>
  <c r="X23" i="5" s="1"/>
  <c r="W44" i="5"/>
  <c r="W36" i="5"/>
  <c r="W28" i="5"/>
  <c r="W20" i="5"/>
  <c r="W12" i="5"/>
  <c r="W17" i="5"/>
  <c r="W32" i="5"/>
  <c r="W16" i="5"/>
  <c r="X16" i="5" s="1"/>
  <c r="W39" i="5"/>
  <c r="X39" i="5" s="1"/>
  <c r="W46" i="5"/>
  <c r="W43" i="5"/>
  <c r="W35" i="5"/>
  <c r="W27" i="5"/>
  <c r="W19" i="5"/>
  <c r="W49" i="5"/>
  <c r="W48" i="5"/>
  <c r="W40" i="5"/>
  <c r="X40" i="5" s="1"/>
  <c r="W47" i="5"/>
  <c r="W15" i="5"/>
  <c r="X15" i="5" s="1"/>
  <c r="W42" i="5"/>
  <c r="W34" i="5"/>
  <c r="W26" i="5"/>
  <c r="W18" i="5"/>
  <c r="W41" i="5"/>
  <c r="W33" i="5"/>
  <c r="W25" i="5"/>
  <c r="W9" i="5"/>
  <c r="W14" i="5"/>
  <c r="X31" i="5"/>
  <c r="X47" i="5"/>
  <c r="J12" i="5"/>
  <c r="AL14" i="5"/>
  <c r="AL31" i="5"/>
  <c r="X46" i="5"/>
  <c r="J15" i="5"/>
  <c r="J19" i="5"/>
  <c r="J22" i="5"/>
  <c r="I25" i="5"/>
  <c r="J29" i="5"/>
  <c r="W22" i="5"/>
  <c r="J26" i="5"/>
  <c r="X32" i="5"/>
  <c r="X48" i="5"/>
  <c r="AK14" i="5"/>
  <c r="AK22" i="5"/>
  <c r="AL22" i="5" s="1"/>
  <c r="V26" i="5"/>
  <c r="V42" i="5"/>
  <c r="AK46" i="5"/>
  <c r="AL46" i="5" s="1"/>
  <c r="V11" i="5"/>
  <c r="AK15" i="5"/>
  <c r="AL15" i="5" s="1"/>
  <c r="AJ16" i="5"/>
  <c r="AL16" i="5" s="1"/>
  <c r="V19" i="5"/>
  <c r="AK23" i="5"/>
  <c r="AJ24" i="5"/>
  <c r="V27" i="5"/>
  <c r="AK31" i="5"/>
  <c r="AJ32" i="5"/>
  <c r="V35" i="5"/>
  <c r="X35" i="5" s="1"/>
  <c r="H38" i="5"/>
  <c r="J38" i="5" s="1"/>
  <c r="AK39" i="5"/>
  <c r="AL39" i="5" s="1"/>
  <c r="AJ40" i="5"/>
  <c r="V43" i="5"/>
  <c r="H46" i="5"/>
  <c r="AK47" i="5"/>
  <c r="AL47" i="5" s="1"/>
  <c r="AJ48" i="5"/>
  <c r="V17" i="5"/>
  <c r="AK21" i="5"/>
  <c r="AL21" i="5" s="1"/>
  <c r="V25" i="5"/>
  <c r="V33" i="5"/>
  <c r="AK37" i="5"/>
  <c r="AL37" i="5" s="1"/>
  <c r="AK45" i="5"/>
  <c r="AL45" i="5" s="1"/>
  <c r="V10" i="5"/>
  <c r="V18" i="5"/>
  <c r="X18" i="5" s="1"/>
  <c r="AK30" i="5"/>
  <c r="AL30" i="5" s="1"/>
  <c r="AK38" i="5"/>
  <c r="AL38" i="5" s="1"/>
  <c r="AJ9" i="5"/>
  <c r="AJ17" i="5"/>
  <c r="V20" i="5"/>
  <c r="AK24" i="5"/>
  <c r="AJ25" i="5"/>
  <c r="V28" i="5"/>
  <c r="X28" i="5" s="1"/>
  <c r="H31" i="5"/>
  <c r="J31" i="5" s="1"/>
  <c r="AK32" i="5"/>
  <c r="AJ33" i="5"/>
  <c r="V36" i="5"/>
  <c r="H39" i="5"/>
  <c r="AK40" i="5"/>
  <c r="AJ41" i="5"/>
  <c r="V44" i="5"/>
  <c r="X44" i="5" s="1"/>
  <c r="H47" i="5"/>
  <c r="J47" i="5" s="1"/>
  <c r="AK48" i="5"/>
  <c r="AJ49" i="5"/>
  <c r="V9" i="5"/>
  <c r="AK29" i="5"/>
  <c r="AL29" i="5" s="1"/>
  <c r="V49" i="5"/>
  <c r="X49" i="5" s="1"/>
  <c r="V34" i="5"/>
  <c r="V12" i="5"/>
  <c r="AK9" i="5"/>
  <c r="AJ10" i="5"/>
  <c r="V13" i="5"/>
  <c r="H16" i="5"/>
  <c r="J16" i="5" s="1"/>
  <c r="AK17" i="5"/>
  <c r="AJ18" i="5"/>
  <c r="V21" i="5"/>
  <c r="X21" i="5" s="1"/>
  <c r="H24" i="5"/>
  <c r="AK25" i="5"/>
  <c r="AJ26" i="5"/>
  <c r="V29" i="5"/>
  <c r="X29" i="5" s="1"/>
  <c r="H32" i="5"/>
  <c r="AK33" i="5"/>
  <c r="AJ34" i="5"/>
  <c r="V37" i="5"/>
  <c r="X37" i="5" s="1"/>
  <c r="H40" i="5"/>
  <c r="J40" i="5" s="1"/>
  <c r="AK41" i="5"/>
  <c r="AJ42" i="5"/>
  <c r="AL42" i="5" s="1"/>
  <c r="V45" i="5"/>
  <c r="X45" i="5" s="1"/>
  <c r="H48" i="5"/>
  <c r="AK49" i="5"/>
  <c r="AK13" i="5"/>
  <c r="V41" i="5"/>
  <c r="X41" i="5" s="1"/>
  <c r="AK16" i="5"/>
  <c r="H9" i="5"/>
  <c r="J9" i="5" s="1"/>
  <c r="AK10" i="5"/>
  <c r="AJ11" i="5"/>
  <c r="AL11" i="5" s="1"/>
  <c r="V14" i="5"/>
  <c r="H17" i="5"/>
  <c r="J17" i="5" s="1"/>
  <c r="AK18" i="5"/>
  <c r="AJ19" i="5"/>
  <c r="AL19" i="5" s="1"/>
  <c r="V22" i="5"/>
  <c r="X22" i="5" s="1"/>
  <c r="H25" i="5"/>
  <c r="AK26" i="5"/>
  <c r="AJ27" i="5"/>
  <c r="AL27" i="5" s="1"/>
  <c r="V30" i="5"/>
  <c r="X30" i="5" s="1"/>
  <c r="H33" i="5"/>
  <c r="J33" i="5" s="1"/>
  <c r="AK34" i="5"/>
  <c r="AJ35" i="5"/>
  <c r="AL35" i="5" s="1"/>
  <c r="V38" i="5"/>
  <c r="X38" i="5" s="1"/>
  <c r="H41" i="5"/>
  <c r="J41" i="5" s="1"/>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J12" i="4"/>
  <c r="G12" i="4"/>
  <c r="D12" i="4"/>
  <c r="D11" i="4"/>
  <c r="J10" i="4"/>
  <c r="G10" i="4"/>
  <c r="D10" i="4"/>
  <c r="D9" i="4"/>
  <c r="J8" i="4"/>
  <c r="G8" i="4"/>
  <c r="D8" i="4"/>
  <c r="D7" i="4"/>
  <c r="D6" i="4"/>
  <c r="D5" i="4"/>
  <c r="D4" i="4"/>
  <c r="J4" i="4" s="1"/>
  <c r="J18" i="4" s="1"/>
  <c r="AC38" i="1"/>
  <c r="AC37" i="1"/>
  <c r="J9" i="1"/>
  <c r="AC36" i="1"/>
  <c r="J10" i="1"/>
  <c r="BE35" i="1"/>
  <c r="BD35" i="1"/>
  <c r="AC35" i="1"/>
  <c r="J11" i="1"/>
  <c r="BE34" i="1"/>
  <c r="AC34" i="1"/>
  <c r="J12" i="1"/>
  <c r="AE33" i="1"/>
  <c r="AC33" i="1"/>
  <c r="J13" i="1"/>
  <c r="AC32" i="1"/>
  <c r="J14" i="1"/>
  <c r="BE31" i="1"/>
  <c r="BD31" i="1"/>
  <c r="BF31" i="1" s="1"/>
  <c r="AC31" i="1"/>
  <c r="J15" i="1"/>
  <c r="BE30" i="1"/>
  <c r="AC30" i="1"/>
  <c r="J16" i="1"/>
  <c r="AE29" i="1"/>
  <c r="AC29" i="1"/>
  <c r="J17" i="1"/>
  <c r="AC28" i="1"/>
  <c r="J18" i="1"/>
  <c r="BE27" i="1"/>
  <c r="BD27" i="1"/>
  <c r="BF27" i="1" s="1"/>
  <c r="AC27" i="1"/>
  <c r="J19" i="1"/>
  <c r="AC26" i="1"/>
  <c r="K20" i="1"/>
  <c r="J20" i="1"/>
  <c r="AC25" i="1"/>
  <c r="J21" i="1"/>
  <c r="AE24" i="1"/>
  <c r="AC24" i="1"/>
  <c r="J22" i="1"/>
  <c r="BD23" i="1"/>
  <c r="AC23" i="1"/>
  <c r="J23" i="1"/>
  <c r="BE22" i="1"/>
  <c r="AC22" i="1"/>
  <c r="K24" i="1"/>
  <c r="J24" i="1"/>
  <c r="AC21" i="1"/>
  <c r="J25" i="1"/>
  <c r="AE20" i="1"/>
  <c r="AD20" i="1"/>
  <c r="AC20" i="1"/>
  <c r="J26" i="1"/>
  <c r="BE19" i="1"/>
  <c r="AC19" i="1"/>
  <c r="J27" i="1"/>
  <c r="BE18" i="1"/>
  <c r="AC18" i="1"/>
  <c r="J28" i="1"/>
  <c r="AC17" i="1"/>
  <c r="J29" i="1"/>
  <c r="BE16" i="1"/>
  <c r="AE16" i="1"/>
  <c r="AD16" i="1"/>
  <c r="AC16" i="1"/>
  <c r="J30" i="1"/>
  <c r="BE15" i="1"/>
  <c r="AC15" i="1"/>
  <c r="J31" i="1"/>
  <c r="BE14" i="1"/>
  <c r="AE14" i="1"/>
  <c r="AC14" i="1"/>
  <c r="K32" i="1"/>
  <c r="J32" i="1"/>
  <c r="L32" i="1" s="1"/>
  <c r="AC13" i="1"/>
  <c r="J33" i="1"/>
  <c r="BE12" i="1"/>
  <c r="AE12" i="1"/>
  <c r="AC12" i="1"/>
  <c r="J34" i="1"/>
  <c r="BD11" i="1"/>
  <c r="AC11" i="1"/>
  <c r="J35" i="1"/>
  <c r="BE10" i="1"/>
  <c r="AC10" i="1"/>
  <c r="K36" i="1"/>
  <c r="J36" i="1"/>
  <c r="K37" i="1"/>
  <c r="J37" i="1"/>
  <c r="AD7" i="1"/>
  <c r="AD6" i="1"/>
  <c r="AC6" i="1"/>
  <c r="BE5" i="1"/>
  <c r="BD5" i="1"/>
  <c r="BD38" i="1" s="1"/>
  <c r="AD5" i="1"/>
  <c r="AC5" i="1"/>
  <c r="AD31" i="1" s="1"/>
  <c r="K5" i="1"/>
  <c r="BE4" i="1"/>
  <c r="BE6" i="1" s="1"/>
  <c r="BD4" i="1"/>
  <c r="BE29" i="1" s="1"/>
  <c r="AD4" i="1"/>
  <c r="K4" i="1"/>
  <c r="J4" i="1"/>
  <c r="K9" i="1" s="1"/>
  <c r="AL26" i="5" l="1"/>
  <c r="X17" i="5"/>
  <c r="AL48" i="5"/>
  <c r="J24" i="5"/>
  <c r="X34" i="5"/>
  <c r="AL10" i="5"/>
  <c r="X11" i="5"/>
  <c r="AL41" i="5"/>
  <c r="AL34" i="5"/>
  <c r="AL18" i="5"/>
  <c r="J46" i="5"/>
  <c r="X27" i="5"/>
  <c r="X42" i="5"/>
  <c r="X12" i="5"/>
  <c r="AL32" i="5"/>
  <c r="X10" i="5"/>
  <c r="X20" i="5"/>
  <c r="X43" i="5"/>
  <c r="AL24" i="5"/>
  <c r="X26" i="5"/>
  <c r="AL25" i="5"/>
  <c r="J39" i="5"/>
  <c r="X14" i="5"/>
  <c r="J48" i="5"/>
  <c r="J32" i="5"/>
  <c r="X9" i="5"/>
  <c r="X36" i="5"/>
  <c r="AL17" i="5"/>
  <c r="X33" i="5"/>
  <c r="AL40" i="5"/>
  <c r="J25" i="5"/>
  <c r="X13" i="5"/>
  <c r="AL49" i="5"/>
  <c r="AL33" i="5"/>
  <c r="AL9" i="5"/>
  <c r="X25" i="5"/>
  <c r="X19" i="5"/>
  <c r="J22" i="4"/>
  <c r="J20" i="4"/>
  <c r="J24" i="4" s="1"/>
  <c r="J26" i="4" s="1"/>
  <c r="G4" i="4"/>
  <c r="G18" i="4" s="1"/>
  <c r="AF20" i="1"/>
  <c r="AF16" i="1"/>
  <c r="L24" i="1"/>
  <c r="L9" i="1"/>
  <c r="L37" i="1"/>
  <c r="K12" i="1"/>
  <c r="L12" i="1" s="1"/>
  <c r="AE25" i="1"/>
  <c r="L36" i="1"/>
  <c r="BE11" i="1"/>
  <c r="BF11" i="1" s="1"/>
  <c r="AE13" i="1"/>
  <c r="BD15" i="1"/>
  <c r="BF15" i="1" s="1"/>
  <c r="BD19" i="1"/>
  <c r="BF19" i="1" s="1"/>
  <c r="AE21" i="1"/>
  <c r="BE23" i="1"/>
  <c r="BF23" i="1" s="1"/>
  <c r="L20" i="1"/>
  <c r="K16" i="1"/>
  <c r="L16" i="1" s="1"/>
  <c r="AD36" i="1"/>
  <c r="BE38" i="1"/>
  <c r="BF38" i="1" s="1"/>
  <c r="AE17" i="1"/>
  <c r="AD32" i="1"/>
  <c r="AE36" i="1"/>
  <c r="AE32" i="1"/>
  <c r="K6" i="1"/>
  <c r="AD28" i="1"/>
  <c r="AE10" i="1"/>
  <c r="AD12" i="1"/>
  <c r="AF12" i="1" s="1"/>
  <c r="K28" i="1"/>
  <c r="L28" i="1" s="1"/>
  <c r="AD24" i="1"/>
  <c r="AF24" i="1" s="1"/>
  <c r="BE26" i="1"/>
  <c r="AE28" i="1"/>
  <c r="BD39" i="1"/>
  <c r="BF39" i="1" s="1"/>
  <c r="BF35" i="1"/>
  <c r="AE37" i="1"/>
  <c r="AD37" i="1"/>
  <c r="AF37" i="1" s="1"/>
  <c r="BE39" i="1"/>
  <c r="AD21" i="1"/>
  <c r="AF21" i="1" s="1"/>
  <c r="K27" i="1"/>
  <c r="L27" i="1" s="1"/>
  <c r="BD12" i="1"/>
  <c r="BF12" i="1" s="1"/>
  <c r="K23" i="1"/>
  <c r="L23" i="1" s="1"/>
  <c r="AD18" i="1"/>
  <c r="BE20" i="1"/>
  <c r="AD22" i="1"/>
  <c r="BE24" i="1"/>
  <c r="AD26" i="1"/>
  <c r="BE28" i="1"/>
  <c r="AD30" i="1"/>
  <c r="AF30" i="1" s="1"/>
  <c r="BE32" i="1"/>
  <c r="AD34" i="1"/>
  <c r="BE36" i="1"/>
  <c r="AD38" i="1"/>
  <c r="AF38" i="1" s="1"/>
  <c r="BD16" i="1"/>
  <c r="BF16" i="1" s="1"/>
  <c r="BD28" i="1"/>
  <c r="AD10" i="1"/>
  <c r="BD13" i="1"/>
  <c r="K30" i="1"/>
  <c r="L30" i="1" s="1"/>
  <c r="BD17" i="1"/>
  <c r="AE18" i="1"/>
  <c r="K26" i="1"/>
  <c r="L26" i="1" s="1"/>
  <c r="BD21" i="1"/>
  <c r="AE22" i="1"/>
  <c r="K22" i="1"/>
  <c r="L22" i="1" s="1"/>
  <c r="BD25" i="1"/>
  <c r="BF25" i="1" s="1"/>
  <c r="AE26" i="1"/>
  <c r="K18" i="1"/>
  <c r="L18" i="1" s="1"/>
  <c r="BD29" i="1"/>
  <c r="BF29" i="1" s="1"/>
  <c r="AE30" i="1"/>
  <c r="K14" i="1"/>
  <c r="L14" i="1" s="1"/>
  <c r="BD33" i="1"/>
  <c r="AE34" i="1"/>
  <c r="K10" i="1"/>
  <c r="L10" i="1" s="1"/>
  <c r="BD37" i="1"/>
  <c r="AE38" i="1"/>
  <c r="AD13" i="1"/>
  <c r="AF13" i="1" s="1"/>
  <c r="AD33" i="1"/>
  <c r="AF33" i="1" s="1"/>
  <c r="BD24" i="1"/>
  <c r="BF24" i="1" s="1"/>
  <c r="K19" i="1"/>
  <c r="L19" i="1" s="1"/>
  <c r="K11" i="1"/>
  <c r="L11" i="1" s="1"/>
  <c r="BD36" i="1"/>
  <c r="K34" i="1"/>
  <c r="L34" i="1" s="1"/>
  <c r="BE17" i="1"/>
  <c r="AD19" i="1"/>
  <c r="AD23" i="1"/>
  <c r="BE25" i="1"/>
  <c r="AD27" i="1"/>
  <c r="BE33" i="1"/>
  <c r="AD35" i="1"/>
  <c r="BE37" i="1"/>
  <c r="AD17" i="1"/>
  <c r="AF17" i="1" s="1"/>
  <c r="AD25" i="1"/>
  <c r="AD29" i="1"/>
  <c r="AF29" i="1" s="1"/>
  <c r="K35" i="1"/>
  <c r="L35" i="1" s="1"/>
  <c r="K31" i="1"/>
  <c r="L31" i="1" s="1"/>
  <c r="BD20" i="1"/>
  <c r="BF20" i="1" s="1"/>
  <c r="K15" i="1"/>
  <c r="L15" i="1" s="1"/>
  <c r="BD32" i="1"/>
  <c r="AD14" i="1"/>
  <c r="AF14" i="1" s="1"/>
  <c r="BD9" i="1"/>
  <c r="BE9" i="1"/>
  <c r="AD11" i="1"/>
  <c r="BE13" i="1"/>
  <c r="AD15" i="1"/>
  <c r="BE21" i="1"/>
  <c r="BD10" i="1"/>
  <c r="BF10" i="1" s="1"/>
  <c r="AE11" i="1"/>
  <c r="K33" i="1"/>
  <c r="L33" i="1" s="1"/>
  <c r="BD14" i="1"/>
  <c r="BF14" i="1" s="1"/>
  <c r="AE15" i="1"/>
  <c r="K29" i="1"/>
  <c r="L29" i="1" s="1"/>
  <c r="BD18" i="1"/>
  <c r="BF18" i="1" s="1"/>
  <c r="AE19" i="1"/>
  <c r="K25" i="1"/>
  <c r="L25" i="1" s="1"/>
  <c r="BD22" i="1"/>
  <c r="BF22" i="1" s="1"/>
  <c r="AE23" i="1"/>
  <c r="K21" i="1"/>
  <c r="L21" i="1" s="1"/>
  <c r="BD26" i="1"/>
  <c r="AE27" i="1"/>
  <c r="K17" i="1"/>
  <c r="L17" i="1" s="1"/>
  <c r="BD30" i="1"/>
  <c r="BF30" i="1" s="1"/>
  <c r="AE31" i="1"/>
  <c r="AF31" i="1" s="1"/>
  <c r="K13" i="1"/>
  <c r="L13" i="1" s="1"/>
  <c r="BD34" i="1"/>
  <c r="BF34" i="1" s="1"/>
  <c r="AE35" i="1"/>
  <c r="G22" i="4" l="1"/>
  <c r="G20" i="4"/>
  <c r="G24" i="4" s="1"/>
  <c r="AF25" i="1"/>
  <c r="AF22" i="1"/>
  <c r="AF15" i="1"/>
  <c r="AF35" i="1"/>
  <c r="AF34" i="1"/>
  <c r="AF18" i="1"/>
  <c r="AF32" i="1"/>
  <c r="BF26" i="1"/>
  <c r="AF11" i="1"/>
  <c r="AF26" i="1"/>
  <c r="AF10" i="1"/>
  <c r="AF28" i="1"/>
  <c r="AF36" i="1"/>
  <c r="BF36" i="1"/>
  <c r="BF13" i="1"/>
  <c r="BF9" i="1"/>
  <c r="AF23" i="1"/>
  <c r="BF33" i="1"/>
  <c r="BF28" i="1"/>
  <c r="BF17" i="1"/>
  <c r="BF37" i="1"/>
  <c r="AF27" i="1"/>
  <c r="BF32" i="1"/>
  <c r="AF19" i="1"/>
  <c r="BF21" i="1"/>
  <c r="G26" i="4" l="1"/>
</calcChain>
</file>

<file path=xl/sharedStrings.xml><?xml version="1.0" encoding="utf-8"?>
<sst xmlns="http://schemas.openxmlformats.org/spreadsheetml/2006/main" count="233" uniqueCount="143">
  <si>
    <t>Visa</t>
  </si>
  <si>
    <t>(i) Protective Put</t>
  </si>
  <si>
    <t>(ii) Butterfly Spread</t>
  </si>
  <si>
    <t>(iii) Strangle</t>
  </si>
  <si>
    <t>Visa Options</t>
  </si>
  <si>
    <t>Strategy</t>
  </si>
  <si>
    <t>Strike</t>
  </si>
  <si>
    <t>Cashflow</t>
  </si>
  <si>
    <t>Cost</t>
  </si>
  <si>
    <t xml:space="preserve">Buy 1 put </t>
  </si>
  <si>
    <t>Buy 1 call</t>
  </si>
  <si>
    <t>Buy 1 put</t>
  </si>
  <si>
    <t xml:space="preserve">Bid </t>
  </si>
  <si>
    <t>Ask</t>
  </si>
  <si>
    <t>Buy stock</t>
  </si>
  <si>
    <t>Sell 2 calls</t>
  </si>
  <si>
    <t xml:space="preserve">Initial Cash Outflow </t>
  </si>
  <si>
    <t xml:space="preserve">Initial Cashflow </t>
  </si>
  <si>
    <t>Stock Price</t>
  </si>
  <si>
    <t>Profit from Long Position</t>
  </si>
  <si>
    <t>Profit from Long Put</t>
  </si>
  <si>
    <t>Total Profit</t>
  </si>
  <si>
    <t>Profit from Long Call</t>
  </si>
  <si>
    <t>Profit from Long Call K=210</t>
  </si>
  <si>
    <t>Profit from 2 Short Calls K=220</t>
  </si>
  <si>
    <t>Profit from Long Call K=230</t>
  </si>
  <si>
    <t>Visa Share Price </t>
  </si>
  <si>
    <t>Expiration date </t>
  </si>
  <si>
    <t>Payoff Matrix</t>
  </si>
  <si>
    <t>Stock Price Range</t>
  </si>
  <si>
    <t>Total Payoff</t>
  </si>
  <si>
    <t xml:space="preserve"> Total Profit</t>
  </si>
  <si>
    <t>Payoff from Long Put Option</t>
  </si>
  <si>
    <t xml:space="preserve">Payoff from Sale of Stock </t>
  </si>
  <si>
    <t>Payoff from Long Call Option</t>
  </si>
  <si>
    <t>$220 - $226.92 = -$6.92</t>
  </si>
  <si>
    <t>100(-$6.92) - $135 = - $827</t>
  </si>
  <si>
    <t>$276</t>
  </si>
  <si>
    <r>
      <t>S</t>
    </r>
    <r>
      <rPr>
        <vertAlign val="subscript"/>
        <sz val="14"/>
        <rFont val="Calibri"/>
        <family val="2"/>
        <scheme val="minor"/>
      </rPr>
      <t>T</t>
    </r>
    <r>
      <rPr>
        <sz val="14"/>
        <rFont val="Calibri"/>
        <family val="2"/>
        <scheme val="minor"/>
      </rPr>
      <t xml:space="preserve"> </t>
    </r>
    <r>
      <rPr>
        <sz val="14"/>
        <rFont val="Calibri"/>
        <family val="2"/>
      </rPr>
      <t>≤ $210</t>
    </r>
  </si>
  <si>
    <r>
      <rPr>
        <sz val="14"/>
        <rFont val="Calibri"/>
        <family val="2"/>
      </rPr>
      <t xml:space="preserve">$210 &lt; </t>
    </r>
    <r>
      <rPr>
        <sz val="14"/>
        <rFont val="Calibri"/>
        <family val="2"/>
        <scheme val="minor"/>
      </rPr>
      <t>S</t>
    </r>
    <r>
      <rPr>
        <vertAlign val="subscript"/>
        <sz val="14"/>
        <rFont val="Calibri"/>
        <family val="2"/>
        <scheme val="minor"/>
      </rPr>
      <t>T</t>
    </r>
    <r>
      <rPr>
        <sz val="14"/>
        <rFont val="Calibri"/>
        <family val="2"/>
        <scheme val="minor"/>
      </rPr>
      <t xml:space="preserve"> </t>
    </r>
    <r>
      <rPr>
        <sz val="14"/>
        <rFont val="Calibri"/>
        <family val="2"/>
      </rPr>
      <t>≤ $220</t>
    </r>
  </si>
  <si>
    <r>
      <t>S</t>
    </r>
    <r>
      <rPr>
        <vertAlign val="subscript"/>
        <sz val="14"/>
        <rFont val="Calibri"/>
        <family val="2"/>
        <scheme val="minor"/>
      </rPr>
      <t>T</t>
    </r>
    <r>
      <rPr>
        <sz val="14"/>
        <rFont val="Calibri"/>
        <family val="2"/>
        <scheme val="minor"/>
      </rPr>
      <t xml:space="preserve"> - $210</t>
    </r>
  </si>
  <si>
    <r>
      <t>100(S</t>
    </r>
    <r>
      <rPr>
        <vertAlign val="subscript"/>
        <sz val="14"/>
        <rFont val="Calibri"/>
        <family val="2"/>
        <scheme val="minor"/>
      </rPr>
      <t>T</t>
    </r>
    <r>
      <rPr>
        <sz val="14"/>
        <rFont val="Calibri"/>
        <family val="2"/>
        <scheme val="minor"/>
      </rPr>
      <t xml:space="preserve"> - $210) - $4.15</t>
    </r>
  </si>
  <si>
    <r>
      <t>S</t>
    </r>
    <r>
      <rPr>
        <vertAlign val="subscript"/>
        <sz val="14"/>
        <rFont val="Calibri"/>
        <family val="2"/>
        <scheme val="minor"/>
      </rPr>
      <t>T</t>
    </r>
    <r>
      <rPr>
        <sz val="14"/>
        <rFont val="Calibri"/>
        <family val="2"/>
        <scheme val="minor"/>
      </rPr>
      <t xml:space="preserve"> </t>
    </r>
    <r>
      <rPr>
        <sz val="14"/>
        <rFont val="Calibri"/>
        <family val="2"/>
      </rPr>
      <t>≤ $220</t>
    </r>
  </si>
  <si>
    <r>
      <t>$220 - S</t>
    </r>
    <r>
      <rPr>
        <vertAlign val="subscript"/>
        <sz val="14"/>
        <rFont val="Calibri"/>
        <family val="2"/>
        <scheme val="minor"/>
      </rPr>
      <t>T</t>
    </r>
  </si>
  <si>
    <r>
      <t>S</t>
    </r>
    <r>
      <rPr>
        <vertAlign val="subscript"/>
        <sz val="14"/>
        <rFont val="Calibri"/>
        <family val="2"/>
        <scheme val="minor"/>
      </rPr>
      <t>T</t>
    </r>
    <r>
      <rPr>
        <sz val="14"/>
        <rFont val="Calibri"/>
        <family val="2"/>
        <scheme val="minor"/>
      </rPr>
      <t xml:space="preserve"> - $226.92</t>
    </r>
  </si>
  <si>
    <r>
      <rPr>
        <sz val="14"/>
        <rFont val="Calibri"/>
        <family val="2"/>
      </rPr>
      <t xml:space="preserve">$210 &lt; </t>
    </r>
    <r>
      <rPr>
        <sz val="14"/>
        <rFont val="Calibri"/>
        <family val="2"/>
        <scheme val="minor"/>
      </rPr>
      <t>S</t>
    </r>
    <r>
      <rPr>
        <vertAlign val="subscript"/>
        <sz val="14"/>
        <rFont val="Calibri"/>
        <family val="2"/>
        <scheme val="minor"/>
      </rPr>
      <t>T</t>
    </r>
    <r>
      <rPr>
        <sz val="14"/>
        <rFont val="Calibri"/>
        <family val="2"/>
        <scheme val="minor"/>
      </rPr>
      <t xml:space="preserve"> &lt; </t>
    </r>
    <r>
      <rPr>
        <sz val="14"/>
        <rFont val="Calibri"/>
        <family val="2"/>
      </rPr>
      <t>$230</t>
    </r>
  </si>
  <si>
    <r>
      <t>2($220 - S</t>
    </r>
    <r>
      <rPr>
        <vertAlign val="subscript"/>
        <sz val="14"/>
        <rFont val="Calibri"/>
        <family val="2"/>
        <scheme val="minor"/>
      </rPr>
      <t>T</t>
    </r>
    <r>
      <rPr>
        <sz val="14"/>
        <rFont val="Calibri"/>
        <family val="2"/>
        <scheme val="minor"/>
      </rPr>
      <t>)</t>
    </r>
  </si>
  <si>
    <r>
      <t>$230 - S</t>
    </r>
    <r>
      <rPr>
        <vertAlign val="subscript"/>
        <sz val="14"/>
        <rFont val="Calibri"/>
        <family val="2"/>
        <scheme val="minor"/>
      </rPr>
      <t>T</t>
    </r>
  </si>
  <si>
    <r>
      <t>100($230 - S</t>
    </r>
    <r>
      <rPr>
        <vertAlign val="subscript"/>
        <sz val="14"/>
        <rFont val="Calibri"/>
        <family val="2"/>
        <scheme val="minor"/>
      </rPr>
      <t>T</t>
    </r>
    <r>
      <rPr>
        <sz val="14"/>
        <rFont val="Calibri"/>
        <family val="2"/>
        <scheme val="minor"/>
      </rPr>
      <t>) - $4.15</t>
    </r>
  </si>
  <si>
    <r>
      <t>S</t>
    </r>
    <r>
      <rPr>
        <vertAlign val="subscript"/>
        <sz val="14"/>
        <rFont val="Calibri"/>
        <family val="2"/>
        <scheme val="minor"/>
      </rPr>
      <t>T</t>
    </r>
    <r>
      <rPr>
        <sz val="14"/>
        <rFont val="Calibri"/>
        <family val="2"/>
        <scheme val="minor"/>
      </rPr>
      <t xml:space="preserve"> </t>
    </r>
    <r>
      <rPr>
        <sz val="14"/>
        <rFont val="Calibri"/>
        <family val="2"/>
      </rPr>
      <t>≤ $212.50</t>
    </r>
  </si>
  <si>
    <r>
      <t>$212.50 - S</t>
    </r>
    <r>
      <rPr>
        <vertAlign val="subscript"/>
        <sz val="14"/>
        <rFont val="Calibri"/>
        <family val="2"/>
        <scheme val="minor"/>
      </rPr>
      <t>T</t>
    </r>
  </si>
  <si>
    <r>
      <t>100($212.50 - S</t>
    </r>
    <r>
      <rPr>
        <vertAlign val="subscript"/>
        <sz val="14"/>
        <rFont val="Calibri"/>
        <family val="2"/>
        <scheme val="minor"/>
      </rPr>
      <t>T</t>
    </r>
    <r>
      <rPr>
        <sz val="14"/>
        <rFont val="Calibri"/>
        <family val="2"/>
        <scheme val="minor"/>
      </rPr>
      <t>) + $276</t>
    </r>
  </si>
  <si>
    <r>
      <rPr>
        <sz val="14"/>
        <rFont val="Calibri"/>
        <family val="2"/>
      </rPr>
      <t xml:space="preserve">$220 </t>
    </r>
    <r>
      <rPr>
        <sz val="14"/>
        <rFont val="Calibri"/>
        <family val="2"/>
        <scheme val="minor"/>
      </rPr>
      <t>S</t>
    </r>
    <r>
      <rPr>
        <vertAlign val="subscript"/>
        <sz val="14"/>
        <rFont val="Calibri"/>
        <family val="2"/>
        <scheme val="minor"/>
      </rPr>
      <t>T</t>
    </r>
    <r>
      <rPr>
        <sz val="14"/>
        <rFont val="Calibri"/>
        <family val="2"/>
        <scheme val="minor"/>
      </rPr>
      <t xml:space="preserve"> </t>
    </r>
    <r>
      <rPr>
        <sz val="14"/>
        <rFont val="Calibri"/>
        <family val="2"/>
      </rPr>
      <t>≤ $226.92</t>
    </r>
  </si>
  <si>
    <r>
      <t>100(S</t>
    </r>
    <r>
      <rPr>
        <vertAlign val="subscript"/>
        <sz val="14"/>
        <rFont val="Calibri"/>
        <family val="2"/>
        <scheme val="minor"/>
      </rPr>
      <t>T</t>
    </r>
    <r>
      <rPr>
        <sz val="14"/>
        <rFont val="Calibri"/>
        <family val="2"/>
        <scheme val="minor"/>
      </rPr>
      <t xml:space="preserve"> - $226.92) - $135</t>
    </r>
  </si>
  <si>
    <r>
      <t>S</t>
    </r>
    <r>
      <rPr>
        <vertAlign val="subscript"/>
        <sz val="14"/>
        <rFont val="Calibri"/>
        <family val="2"/>
        <scheme val="minor"/>
      </rPr>
      <t>T</t>
    </r>
    <r>
      <rPr>
        <sz val="14"/>
        <rFont val="Calibri"/>
        <family val="2"/>
        <scheme val="minor"/>
      </rPr>
      <t xml:space="preserve"> </t>
    </r>
    <r>
      <rPr>
        <sz val="14"/>
        <rFont val="Calibri"/>
        <family val="2"/>
      </rPr>
      <t>≥ $230</t>
    </r>
  </si>
  <si>
    <r>
      <t>S</t>
    </r>
    <r>
      <rPr>
        <vertAlign val="subscript"/>
        <sz val="14"/>
        <rFont val="Calibri"/>
        <family val="2"/>
        <scheme val="minor"/>
      </rPr>
      <t>T</t>
    </r>
    <r>
      <rPr>
        <sz val="14"/>
        <rFont val="Calibri"/>
        <family val="2"/>
        <scheme val="minor"/>
      </rPr>
      <t xml:space="preserve"> - $230</t>
    </r>
  </si>
  <si>
    <r>
      <rPr>
        <sz val="14"/>
        <rFont val="Calibri"/>
        <family val="2"/>
      </rPr>
      <t xml:space="preserve">$212.50 ≤ </t>
    </r>
    <r>
      <rPr>
        <sz val="14"/>
        <rFont val="Calibri"/>
        <family val="2"/>
        <scheme val="minor"/>
      </rPr>
      <t>S</t>
    </r>
    <r>
      <rPr>
        <vertAlign val="subscript"/>
        <sz val="14"/>
        <rFont val="Calibri"/>
        <family val="2"/>
        <scheme val="minor"/>
      </rPr>
      <t>T</t>
    </r>
    <r>
      <rPr>
        <sz val="14"/>
        <rFont val="Calibri"/>
        <family val="2"/>
        <scheme val="minor"/>
      </rPr>
      <t xml:space="preserve"> </t>
    </r>
    <r>
      <rPr>
        <sz val="14"/>
        <rFont val="Calibri"/>
        <family val="2"/>
      </rPr>
      <t>≤ $227.50</t>
    </r>
  </si>
  <si>
    <r>
      <t>S</t>
    </r>
    <r>
      <rPr>
        <vertAlign val="subscript"/>
        <sz val="14"/>
        <rFont val="Calibri"/>
        <family val="2"/>
        <scheme val="minor"/>
      </rPr>
      <t>T</t>
    </r>
    <r>
      <rPr>
        <sz val="14"/>
        <rFont val="Calibri"/>
        <family val="2"/>
        <scheme val="minor"/>
      </rPr>
      <t xml:space="preserve"> </t>
    </r>
    <r>
      <rPr>
        <sz val="14"/>
        <rFont val="Calibri"/>
        <family val="2"/>
      </rPr>
      <t>≥ $226.92</t>
    </r>
  </si>
  <si>
    <r>
      <t>S</t>
    </r>
    <r>
      <rPr>
        <vertAlign val="subscript"/>
        <sz val="14"/>
        <rFont val="Calibri"/>
        <family val="2"/>
        <scheme val="minor"/>
      </rPr>
      <t>T</t>
    </r>
    <r>
      <rPr>
        <sz val="14"/>
        <rFont val="Calibri"/>
        <family val="2"/>
        <scheme val="minor"/>
      </rPr>
      <t xml:space="preserve"> </t>
    </r>
    <r>
      <rPr>
        <sz val="14"/>
        <rFont val="Calibri"/>
        <family val="2"/>
      </rPr>
      <t>≥ $227.50</t>
    </r>
  </si>
  <si>
    <r>
      <t>S</t>
    </r>
    <r>
      <rPr>
        <vertAlign val="subscript"/>
        <sz val="14"/>
        <rFont val="Calibri"/>
        <family val="2"/>
        <scheme val="minor"/>
      </rPr>
      <t>T</t>
    </r>
    <r>
      <rPr>
        <sz val="14"/>
        <rFont val="Calibri"/>
        <family val="2"/>
        <scheme val="minor"/>
      </rPr>
      <t xml:space="preserve"> - $227.50</t>
    </r>
  </si>
  <si>
    <r>
      <t>100(S</t>
    </r>
    <r>
      <rPr>
        <vertAlign val="subscript"/>
        <sz val="14"/>
        <rFont val="Calibri"/>
        <family val="2"/>
        <scheme val="minor"/>
      </rPr>
      <t>T</t>
    </r>
    <r>
      <rPr>
        <sz val="14"/>
        <rFont val="Calibri"/>
        <family val="2"/>
        <scheme val="minor"/>
      </rPr>
      <t xml:space="preserve"> - $227.50) - $276</t>
    </r>
  </si>
  <si>
    <t>https://www.optionseducation.org/toolsoptionquotes/optionscalculator</t>
  </si>
  <si>
    <t>Theoretical Price of Coca Cola Options</t>
  </si>
  <si>
    <t xml:space="preserve">CBOE Options Calculator </t>
  </si>
  <si>
    <t xml:space="preserve">Yahoo Finance </t>
  </si>
  <si>
    <t>Implied Volatility (%)</t>
  </si>
  <si>
    <t>Delta Δ</t>
  </si>
  <si>
    <t>Gamma Γ</t>
  </si>
  <si>
    <t>Vega ν</t>
  </si>
  <si>
    <t>Price of KO Call Option with K=$64</t>
  </si>
  <si>
    <t>https://finance.yahoo.com/quote/KO/options?strike=64&amp;straddle=false</t>
  </si>
  <si>
    <t>$0.2043</t>
  </si>
  <si>
    <t>$0.16</t>
  </si>
  <si>
    <t>Black-Scholes Model for Alibaba Options</t>
  </si>
  <si>
    <t>Date</t>
  </si>
  <si>
    <t>Adj Close</t>
  </si>
  <si>
    <t>Daily Returns</t>
  </si>
  <si>
    <t>B-S Model Call Option Inputs</t>
  </si>
  <si>
    <t>Values</t>
  </si>
  <si>
    <t>B-S Model Put Option Inputs</t>
  </si>
  <si>
    <t>Start Date of Contract</t>
  </si>
  <si>
    <t xml:space="preserve">Expiration Date of Contract </t>
  </si>
  <si>
    <t>Maturity T (yrs)</t>
  </si>
  <si>
    <r>
      <t>Stock Price S</t>
    </r>
    <r>
      <rPr>
        <vertAlign val="subscript"/>
        <sz val="11"/>
        <rFont val="Calibri"/>
        <family val="2"/>
        <scheme val="minor"/>
      </rPr>
      <t>0</t>
    </r>
  </si>
  <si>
    <t>Exercise Price K</t>
  </si>
  <si>
    <t>Risk-free Rate r (%)</t>
  </si>
  <si>
    <t>B-S Model Call Option Outputs</t>
  </si>
  <si>
    <t>B-S Model Put  Option Outputs</t>
  </si>
  <si>
    <t>d1</t>
  </si>
  <si>
    <t>d2</t>
  </si>
  <si>
    <t>N(d1)</t>
  </si>
  <si>
    <t>N(-d1)</t>
  </si>
  <si>
    <t>N(d2)</t>
  </si>
  <si>
    <t>N(-d2)</t>
  </si>
  <si>
    <t>Call Option Price ($)</t>
  </si>
  <si>
    <t>Put Option Price ($)</t>
  </si>
  <si>
    <r>
      <t xml:space="preserve">Annualized Volatility </t>
    </r>
    <r>
      <rPr>
        <sz val="11"/>
        <rFont val="Calibri"/>
        <family val="2"/>
      </rPr>
      <t>σ (%)</t>
    </r>
  </si>
  <si>
    <r>
      <t xml:space="preserve">Annualized Volatility </t>
    </r>
    <r>
      <rPr>
        <sz val="11"/>
        <color theme="1"/>
        <rFont val="Calibri"/>
        <family val="2"/>
      </rPr>
      <t>σ (%)</t>
    </r>
  </si>
  <si>
    <r>
      <t>Stock Price S</t>
    </r>
    <r>
      <rPr>
        <vertAlign val="subscript"/>
        <sz val="11"/>
        <color theme="1"/>
        <rFont val="Calibri"/>
        <family val="2"/>
        <scheme val="minor"/>
      </rPr>
      <t>0</t>
    </r>
  </si>
  <si>
    <t>Calls</t>
  </si>
  <si>
    <t>Puts</t>
  </si>
  <si>
    <r>
      <t>Payoff from Long Call K</t>
    </r>
    <r>
      <rPr>
        <b/>
        <vertAlign val="subscript"/>
        <sz val="14"/>
        <color theme="0"/>
        <rFont val="Calibri"/>
        <family val="2"/>
        <scheme val="minor"/>
      </rPr>
      <t>1</t>
    </r>
    <r>
      <rPr>
        <b/>
        <sz val="14"/>
        <color theme="0"/>
        <rFont val="Calibri"/>
        <family val="2"/>
        <scheme val="minor"/>
      </rPr>
      <t xml:space="preserve"> = $145</t>
    </r>
  </si>
  <si>
    <r>
      <t>Payoff from 2 Short Calls K</t>
    </r>
    <r>
      <rPr>
        <b/>
        <vertAlign val="subscript"/>
        <sz val="14"/>
        <color theme="0"/>
        <rFont val="Calibri"/>
        <family val="2"/>
        <scheme val="minor"/>
      </rPr>
      <t>2</t>
    </r>
    <r>
      <rPr>
        <b/>
        <sz val="14"/>
        <color theme="0"/>
        <rFont val="Calibri"/>
        <family val="2"/>
        <scheme val="minor"/>
      </rPr>
      <t xml:space="preserve"> = $155</t>
    </r>
  </si>
  <si>
    <r>
      <t>Payoff from Long Call K</t>
    </r>
    <r>
      <rPr>
        <b/>
        <vertAlign val="subscript"/>
        <sz val="14"/>
        <color theme="0"/>
        <rFont val="Calibri"/>
        <family val="2"/>
        <scheme val="minor"/>
      </rPr>
      <t>1</t>
    </r>
    <r>
      <rPr>
        <b/>
        <sz val="14"/>
        <color theme="0"/>
        <rFont val="Calibri"/>
        <family val="2"/>
        <scheme val="minor"/>
      </rPr>
      <t xml:space="preserve"> = $165</t>
    </r>
  </si>
  <si>
    <t>Tesla</t>
  </si>
  <si>
    <t>i) Strangle</t>
  </si>
  <si>
    <t>ii) Strap</t>
  </si>
  <si>
    <t>iii) Straddle</t>
  </si>
  <si>
    <t xml:space="preserve">Tesla Options </t>
  </si>
  <si>
    <t>Strike Price</t>
  </si>
  <si>
    <t xml:space="preserve">Strategy </t>
  </si>
  <si>
    <t>Option Strike Price</t>
  </si>
  <si>
    <t xml:space="preserve">Price of Call Option </t>
  </si>
  <si>
    <t xml:space="preserve">Price of Put Option </t>
  </si>
  <si>
    <t>Buy OTM put</t>
  </si>
  <si>
    <t>Buy 2 ATM calls</t>
  </si>
  <si>
    <t>Buy 1 ATM call</t>
  </si>
  <si>
    <t>Buy OTM call</t>
  </si>
  <si>
    <t>Buy 1 ATM put</t>
  </si>
  <si>
    <t>Initial Cashflow</t>
  </si>
  <si>
    <t xml:space="preserve">Stock Price </t>
  </si>
  <si>
    <t>Profit from Long 2 Calls</t>
  </si>
  <si>
    <t xml:space="preserve">Tesla Share Price </t>
  </si>
  <si>
    <t xml:space="preserve">Expiration Date </t>
  </si>
  <si>
    <t>Payoff from 2 Long Call Options</t>
  </si>
  <si>
    <r>
      <t>S</t>
    </r>
    <r>
      <rPr>
        <vertAlign val="subscript"/>
        <sz val="14"/>
        <color theme="1"/>
        <rFont val="Calibri"/>
        <family val="2"/>
        <scheme val="minor"/>
      </rPr>
      <t>T</t>
    </r>
    <r>
      <rPr>
        <sz val="14"/>
        <color theme="1"/>
        <rFont val="Calibri"/>
        <family val="2"/>
        <scheme val="minor"/>
      </rPr>
      <t xml:space="preserve"> ≤ $1095</t>
    </r>
  </si>
  <si>
    <r>
      <t>$1095 - S</t>
    </r>
    <r>
      <rPr>
        <vertAlign val="subscript"/>
        <sz val="14"/>
        <color theme="1"/>
        <rFont val="Calibri"/>
        <family val="2"/>
        <scheme val="minor"/>
      </rPr>
      <t>T</t>
    </r>
  </si>
  <si>
    <r>
      <t>100($1095- S</t>
    </r>
    <r>
      <rPr>
        <vertAlign val="subscript"/>
        <sz val="14"/>
        <color theme="1"/>
        <rFont val="Calibri"/>
        <family val="2"/>
        <scheme val="minor"/>
      </rPr>
      <t>T</t>
    </r>
    <r>
      <rPr>
        <sz val="14"/>
        <color theme="1"/>
        <rFont val="Calibri"/>
        <family val="2"/>
        <scheme val="minor"/>
      </rPr>
      <t>) - $6237</t>
    </r>
  </si>
  <si>
    <r>
      <t>S</t>
    </r>
    <r>
      <rPr>
        <vertAlign val="subscript"/>
        <sz val="14"/>
        <color theme="1"/>
        <rFont val="Calibri"/>
        <family val="2"/>
        <scheme val="minor"/>
      </rPr>
      <t>T</t>
    </r>
    <r>
      <rPr>
        <sz val="14"/>
        <color theme="1"/>
        <rFont val="Calibri"/>
        <family val="2"/>
        <scheme val="minor"/>
      </rPr>
      <t xml:space="preserve"> &gt; $1095</t>
    </r>
  </si>
  <si>
    <r>
      <t>2(S</t>
    </r>
    <r>
      <rPr>
        <vertAlign val="subscript"/>
        <sz val="14"/>
        <color theme="1"/>
        <rFont val="Calibri"/>
        <family val="2"/>
        <scheme val="minor"/>
      </rPr>
      <t>T</t>
    </r>
    <r>
      <rPr>
        <sz val="14"/>
        <color theme="1"/>
        <rFont val="Calibri"/>
        <family val="2"/>
        <scheme val="minor"/>
      </rPr>
      <t xml:space="preserve"> - $1095)</t>
    </r>
  </si>
  <si>
    <r>
      <t>S</t>
    </r>
    <r>
      <rPr>
        <vertAlign val="subscript"/>
        <sz val="14"/>
        <color theme="1"/>
        <rFont val="Calibri"/>
        <family val="2"/>
        <scheme val="minor"/>
      </rPr>
      <t>T</t>
    </r>
    <r>
      <rPr>
        <sz val="14"/>
        <color theme="1"/>
        <rFont val="Calibri"/>
        <family val="2"/>
        <scheme val="minor"/>
      </rPr>
      <t xml:space="preserve"> - $1095</t>
    </r>
  </si>
  <si>
    <r>
      <t>100(2)(S</t>
    </r>
    <r>
      <rPr>
        <vertAlign val="subscript"/>
        <sz val="14"/>
        <color theme="1"/>
        <rFont val="Calibri"/>
        <family val="2"/>
        <scheme val="minor"/>
      </rPr>
      <t>T</t>
    </r>
    <r>
      <rPr>
        <sz val="14"/>
        <color theme="1"/>
        <rFont val="Calibri"/>
        <family val="2"/>
        <scheme val="minor"/>
      </rPr>
      <t xml:space="preserve"> - $1095) - $6237</t>
    </r>
  </si>
  <si>
    <r>
      <t>S</t>
    </r>
    <r>
      <rPr>
        <vertAlign val="subscript"/>
        <sz val="14"/>
        <color theme="1"/>
        <rFont val="Calibri"/>
        <family val="2"/>
        <scheme val="minor"/>
      </rPr>
      <t>T</t>
    </r>
    <r>
      <rPr>
        <sz val="14"/>
        <color theme="1"/>
        <rFont val="Calibri"/>
        <family val="2"/>
        <scheme val="minor"/>
      </rPr>
      <t xml:space="preserve"> ≤ $1070</t>
    </r>
  </si>
  <si>
    <r>
      <t>$1070- S</t>
    </r>
    <r>
      <rPr>
        <vertAlign val="subscript"/>
        <sz val="14"/>
        <color theme="1"/>
        <rFont val="Calibri"/>
        <family val="2"/>
        <scheme val="minor"/>
      </rPr>
      <t>T</t>
    </r>
  </si>
  <si>
    <r>
      <t>$1070 - S</t>
    </r>
    <r>
      <rPr>
        <vertAlign val="subscript"/>
        <sz val="14"/>
        <color theme="1"/>
        <rFont val="Calibri"/>
        <family val="2"/>
        <scheme val="minor"/>
      </rPr>
      <t>T</t>
    </r>
  </si>
  <si>
    <r>
      <t>100($1070- S</t>
    </r>
    <r>
      <rPr>
        <vertAlign val="subscript"/>
        <sz val="14"/>
        <color theme="1"/>
        <rFont val="Calibri"/>
        <family val="2"/>
        <scheme val="minor"/>
      </rPr>
      <t>T</t>
    </r>
    <r>
      <rPr>
        <sz val="14"/>
        <color theme="1"/>
        <rFont val="Calibri"/>
        <family val="2"/>
        <scheme val="minor"/>
      </rPr>
      <t>) - $2289</t>
    </r>
  </si>
  <si>
    <r>
      <t>$1070 ≤ S</t>
    </r>
    <r>
      <rPr>
        <vertAlign val="subscript"/>
        <sz val="14"/>
        <color theme="1"/>
        <rFont val="Calibri"/>
        <family val="2"/>
        <scheme val="minor"/>
      </rPr>
      <t>T</t>
    </r>
    <r>
      <rPr>
        <sz val="14"/>
        <color theme="1"/>
        <rFont val="Calibri"/>
        <family val="2"/>
        <scheme val="minor"/>
      </rPr>
      <t xml:space="preserve"> ≤ $1120</t>
    </r>
  </si>
  <si>
    <t>- $2289</t>
  </si>
  <si>
    <r>
      <t>S</t>
    </r>
    <r>
      <rPr>
        <vertAlign val="subscript"/>
        <sz val="14"/>
        <color theme="1"/>
        <rFont val="Calibri"/>
        <family val="2"/>
        <scheme val="minor"/>
      </rPr>
      <t>T</t>
    </r>
    <r>
      <rPr>
        <sz val="14"/>
        <color theme="1"/>
        <rFont val="Calibri"/>
        <family val="2"/>
        <scheme val="minor"/>
      </rPr>
      <t xml:space="preserve"> ≥ $1120</t>
    </r>
  </si>
  <si>
    <r>
      <t>S</t>
    </r>
    <r>
      <rPr>
        <vertAlign val="subscript"/>
        <sz val="14"/>
        <color theme="1"/>
        <rFont val="Calibri"/>
        <family val="2"/>
        <scheme val="minor"/>
      </rPr>
      <t>T</t>
    </r>
    <r>
      <rPr>
        <sz val="14"/>
        <color theme="1"/>
        <rFont val="Calibri"/>
        <family val="2"/>
        <scheme val="minor"/>
      </rPr>
      <t xml:space="preserve"> - $1120</t>
    </r>
  </si>
  <si>
    <r>
      <t>100(S</t>
    </r>
    <r>
      <rPr>
        <vertAlign val="subscript"/>
        <sz val="14"/>
        <color theme="1"/>
        <rFont val="Calibri"/>
        <family val="2"/>
        <scheme val="minor"/>
      </rPr>
      <t>T</t>
    </r>
    <r>
      <rPr>
        <sz val="14"/>
        <color theme="1"/>
        <rFont val="Calibri"/>
        <family val="2"/>
        <scheme val="minor"/>
      </rPr>
      <t xml:space="preserve"> - $1120) - $2289</t>
    </r>
  </si>
  <si>
    <r>
      <t>100($1095 - S</t>
    </r>
    <r>
      <rPr>
        <vertAlign val="subscript"/>
        <sz val="14"/>
        <color theme="1"/>
        <rFont val="Calibri"/>
        <family val="2"/>
        <scheme val="minor"/>
      </rPr>
      <t>T</t>
    </r>
    <r>
      <rPr>
        <sz val="14"/>
        <color theme="1"/>
        <rFont val="Calibri"/>
        <family val="2"/>
        <scheme val="minor"/>
      </rPr>
      <t>) - $4282</t>
    </r>
  </si>
  <si>
    <r>
      <t>100(S</t>
    </r>
    <r>
      <rPr>
        <vertAlign val="subscript"/>
        <sz val="14"/>
        <color theme="1"/>
        <rFont val="Calibri"/>
        <family val="2"/>
        <scheme val="minor"/>
      </rPr>
      <t>T</t>
    </r>
    <r>
      <rPr>
        <sz val="14"/>
        <color theme="1"/>
        <rFont val="Calibri"/>
        <family val="2"/>
        <scheme val="minor"/>
      </rPr>
      <t xml:space="preserve"> - $1095) - $4282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</si>
</sst>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USD]\ #,##0.00"/>
    <numFmt numFmtId="165" formatCode="0.0000"/>
    <numFmt numFmtId="166" formatCode="dd/mm/yyyy;@"/>
    <numFmt numFmtId="167" formatCode="[$$-45C]#,##0.00"/>
    <numFmt numFmtId="168" formatCode="0.000000000000000%"/>
  </numFmts>
  <fonts count="33" x14ac:knownFonts="1">
    <font>
      <sz val="12"/>
      <color theme="1"/>
      <name val="Calibri"/>
      <family val="2"/>
      <scheme val="minor"/>
    </font>
    <font>
      <sz val="12"/>
      <color theme="1"/>
      <name val="Calibri"/>
      <family val="2"/>
      <scheme val="minor"/>
    </font>
    <font>
      <sz val="12"/>
      <color theme="0"/>
      <name val="Calibri"/>
      <family val="2"/>
      <scheme val="minor"/>
    </font>
    <font>
      <b/>
      <sz val="20"/>
      <name val="Calibri"/>
      <family val="2"/>
      <scheme val="minor"/>
    </font>
    <font>
      <sz val="12"/>
      <name val="Calibri"/>
      <family val="2"/>
      <scheme val="minor"/>
    </font>
    <font>
      <sz val="14"/>
      <name val="Calibri"/>
      <family val="2"/>
      <scheme val="minor"/>
    </font>
    <font>
      <b/>
      <sz val="14"/>
      <name val="Calibri"/>
      <family val="2"/>
      <scheme val="minor"/>
    </font>
    <font>
      <sz val="14"/>
      <name val="Arial"/>
      <family val="2"/>
    </font>
    <font>
      <sz val="14"/>
      <name val="Calibri"/>
      <family val="2"/>
    </font>
    <font>
      <sz val="14"/>
      <name val="Calibri (Body)"/>
    </font>
    <font>
      <vertAlign val="subscript"/>
      <sz val="14"/>
      <name val="Calibri"/>
      <family val="2"/>
      <scheme val="minor"/>
    </font>
    <font>
      <b/>
      <sz val="14"/>
      <name val="Verdana"/>
      <family val="2"/>
    </font>
    <font>
      <b/>
      <sz val="20"/>
      <color theme="1"/>
      <name val="Calibri"/>
      <family val="2"/>
      <scheme val="minor"/>
    </font>
    <font>
      <sz val="11"/>
      <name val="Calibri"/>
      <family val="2"/>
      <scheme val="minor"/>
    </font>
    <font>
      <sz val="16"/>
      <color theme="0"/>
      <name val="Calibri"/>
      <family val="2"/>
      <scheme val="minor"/>
    </font>
    <font>
      <b/>
      <sz val="16"/>
      <color theme="0"/>
      <name val="Calibri"/>
      <family val="2"/>
      <scheme val="minor"/>
    </font>
    <font>
      <sz val="14"/>
      <color theme="1"/>
      <name val="Calibri"/>
      <family val="2"/>
      <scheme val="minor"/>
    </font>
    <font>
      <u/>
      <sz val="12"/>
      <color theme="10"/>
      <name val="Calibri"/>
      <family val="2"/>
      <scheme val="minor"/>
    </font>
    <font>
      <vertAlign val="subscript"/>
      <sz val="11"/>
      <name val="Calibri"/>
      <family val="2"/>
      <scheme val="minor"/>
    </font>
    <font>
      <b/>
      <sz val="14"/>
      <color theme="1"/>
      <name val="Calibri (Body)"/>
    </font>
    <font>
      <b/>
      <sz val="11"/>
      <color theme="0"/>
      <name val="Calibri"/>
      <family val="2"/>
      <scheme val="minor"/>
    </font>
    <font>
      <sz val="11"/>
      <name val="Calibri"/>
      <family val="2"/>
    </font>
    <font>
      <sz val="11"/>
      <color theme="1"/>
      <name val="Calibri"/>
      <family val="2"/>
    </font>
    <font>
      <vertAlign val="subscript"/>
      <sz val="11"/>
      <color theme="1"/>
      <name val="Calibri"/>
      <family val="2"/>
      <scheme val="minor"/>
    </font>
    <font>
      <sz val="14"/>
      <color theme="0"/>
      <name val="Calibri"/>
      <family val="2"/>
      <scheme val="minor"/>
    </font>
    <font>
      <b/>
      <sz val="14"/>
      <color theme="0"/>
      <name val="Calibri"/>
      <family val="2"/>
      <scheme val="minor"/>
    </font>
    <font>
      <b/>
      <vertAlign val="subscript"/>
      <sz val="14"/>
      <color theme="0"/>
      <name val="Calibri"/>
      <family val="2"/>
      <scheme val="minor"/>
    </font>
    <font>
      <sz val="11"/>
      <color theme="0"/>
      <name val="Calibri"/>
      <family val="2"/>
      <scheme val="minor"/>
    </font>
    <font>
      <sz val="8"/>
      <color theme="1"/>
      <name val="Calibri"/>
      <family val="2"/>
      <scheme val="minor"/>
    </font>
    <font>
      <b/>
      <sz val="11"/>
      <color theme="1"/>
      <name val="Calibri"/>
      <family val="2"/>
      <scheme val="minor"/>
    </font>
    <font>
      <b/>
      <sz val="14"/>
      <color theme="1"/>
      <name val="Calibri"/>
      <family val="2"/>
      <scheme val="minor"/>
    </font>
    <font>
      <b/>
      <sz val="14"/>
      <color rgb="FF000000"/>
      <name val="Calibri"/>
      <family val="2"/>
      <scheme val="minor"/>
    </font>
    <font>
      <vertAlign val="subscript"/>
      <sz val="14"/>
      <color theme="1"/>
      <name val="Calibri"/>
      <family val="2"/>
      <scheme val="minor"/>
    </font>
  </fonts>
  <fills count="20">
    <fill>
      <patternFill patternType="none"/>
    </fill>
    <fill>
      <patternFill patternType="gray125"/>
    </fill>
    <fill>
      <patternFill patternType="solid">
        <fgColor theme="6"/>
      </patternFill>
    </fill>
    <fill>
      <patternFill patternType="solid">
        <fgColor theme="6" tint="0.39997558519241921"/>
        <bgColor indexed="65"/>
      </patternFill>
    </fill>
    <fill>
      <patternFill patternType="solid">
        <fgColor theme="9"/>
      </patternFill>
    </fill>
    <fill>
      <patternFill patternType="solid">
        <fgColor theme="9" tint="0.79998168889431442"/>
        <bgColor indexed="65"/>
      </patternFill>
    </fill>
    <fill>
      <patternFill patternType="solid">
        <fgColor theme="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7"/>
      </patternFill>
    </fill>
    <fill>
      <patternFill patternType="solid">
        <fgColor theme="7" tint="0.79998168889431442"/>
        <bgColor indexed="65"/>
      </patternFill>
    </fill>
    <fill>
      <patternFill patternType="solid">
        <fgColor theme="7" tint="0.39997558519241921"/>
        <bgColor indexed="65"/>
      </patternFill>
    </fill>
    <fill>
      <patternFill patternType="solid">
        <fgColor rgb="FF7030A0"/>
        <bgColor indexed="64"/>
      </patternFill>
    </fill>
    <fill>
      <patternFill patternType="solid">
        <fgColor rgb="FF9972FE"/>
        <bgColor indexed="64"/>
      </patternFill>
    </fill>
    <fill>
      <patternFill patternType="solid">
        <fgColor rgb="FFBEA6FF"/>
        <bgColor indexed="64"/>
      </patternFill>
    </fill>
  </fills>
  <borders count="14">
    <border>
      <left/>
      <right/>
      <top/>
      <bottom/>
      <diagonal/>
    </border>
    <border>
      <left style="thick">
        <color indexed="64"/>
      </left>
      <right/>
      <top/>
      <bottom/>
      <diagonal/>
    </border>
    <border>
      <left/>
      <right style="thick">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thin">
        <color indexed="64"/>
      </bottom>
      <diagonal/>
    </border>
  </borders>
  <cellStyleXfs count="9">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xf numFmtId="0" fontId="17" fillId="0" borderId="0" applyNumberFormat="0" applyFill="0" applyBorder="0" applyAlignment="0" applyProtection="0"/>
    <xf numFmtId="0" fontId="2" fillId="14" borderId="0" applyNumberFormat="0" applyBorder="0" applyAlignment="0" applyProtection="0"/>
    <xf numFmtId="0" fontId="1" fillId="15" borderId="0" applyNumberFormat="0" applyBorder="0" applyAlignment="0" applyProtection="0"/>
    <xf numFmtId="0" fontId="27" fillId="16" borderId="0" applyNumberFormat="0" applyBorder="0" applyAlignment="0" applyProtection="0"/>
  </cellStyleXfs>
  <cellXfs count="127">
    <xf numFmtId="0" fontId="0" fillId="0" borderId="0" xfId="0"/>
    <xf numFmtId="0" fontId="3" fillId="0" borderId="0" xfId="0" applyFont="1"/>
    <xf numFmtId="0" fontId="4" fillId="0" borderId="0" xfId="0" applyFont="1"/>
    <xf numFmtId="14" fontId="4" fillId="0" borderId="0" xfId="0" applyNumberFormat="1" applyFont="1"/>
    <xf numFmtId="0" fontId="4" fillId="0" borderId="1" xfId="0" applyFont="1" applyBorder="1"/>
    <xf numFmtId="0" fontId="4" fillId="0" borderId="2" xfId="0" applyFont="1" applyBorder="1"/>
    <xf numFmtId="0" fontId="5" fillId="0" borderId="0" xfId="0" applyFont="1"/>
    <xf numFmtId="0" fontId="5" fillId="0" borderId="1" xfId="0" applyFont="1" applyBorder="1"/>
    <xf numFmtId="2" fontId="5" fillId="0" borderId="0" xfId="0" applyNumberFormat="1" applyFont="1" applyAlignment="1">
      <alignment horizontal="center"/>
    </xf>
    <xf numFmtId="0" fontId="5" fillId="0" borderId="0" xfId="0" applyFont="1" applyAlignment="1">
      <alignment horizontal="center"/>
    </xf>
    <xf numFmtId="0" fontId="6" fillId="0" borderId="0" xfId="0" applyFont="1"/>
    <xf numFmtId="14" fontId="6" fillId="0" borderId="0" xfId="0" applyNumberFormat="1" applyFont="1"/>
    <xf numFmtId="164" fontId="6" fillId="0" borderId="0" xfId="0" applyNumberFormat="1" applyFont="1"/>
    <xf numFmtId="2" fontId="4" fillId="0" borderId="0" xfId="0" applyNumberFormat="1" applyFont="1" applyAlignment="1">
      <alignment horizontal="center"/>
    </xf>
    <xf numFmtId="0" fontId="4" fillId="0" borderId="0" xfId="0" applyFont="1" applyBorder="1"/>
    <xf numFmtId="2" fontId="5" fillId="0" borderId="0" xfId="0" applyNumberFormat="1" applyFont="1" applyBorder="1" applyAlignment="1">
      <alignment horizontal="center"/>
    </xf>
    <xf numFmtId="0" fontId="12" fillId="0" borderId="0" xfId="0" applyFont="1"/>
    <xf numFmtId="0" fontId="13" fillId="0" borderId="0" xfId="0" applyFont="1"/>
    <xf numFmtId="0" fontId="17" fillId="0" borderId="0" xfId="5"/>
    <xf numFmtId="10" fontId="0" fillId="0" borderId="0" xfId="0" applyNumberFormat="1"/>
    <xf numFmtId="0" fontId="8" fillId="0" borderId="0" xfId="0" applyFont="1" applyFill="1" applyBorder="1" applyAlignment="1">
      <alignment horizontal="center"/>
    </xf>
    <xf numFmtId="2" fontId="9" fillId="0" borderId="0" xfId="0" applyNumberFormat="1" applyFont="1" applyFill="1" applyBorder="1" applyAlignment="1">
      <alignment horizontal="center"/>
    </xf>
    <xf numFmtId="2" fontId="5" fillId="0" borderId="0" xfId="0" applyNumberFormat="1" applyFont="1" applyFill="1" applyBorder="1" applyAlignment="1">
      <alignment horizontal="center"/>
    </xf>
    <xf numFmtId="0" fontId="4" fillId="0" borderId="0" xfId="0" applyFont="1" applyFill="1" applyBorder="1"/>
    <xf numFmtId="0" fontId="11" fillId="0" borderId="0" xfId="0" applyFont="1" applyFill="1" applyBorder="1"/>
    <xf numFmtId="14" fontId="0" fillId="0" borderId="0" xfId="0" applyNumberFormat="1"/>
    <xf numFmtId="0" fontId="13" fillId="0" borderId="3" xfId="0" applyFont="1" applyBorder="1"/>
    <xf numFmtId="0" fontId="13" fillId="0" borderId="3" xfId="0" applyFont="1" applyBorder="1" applyAlignment="1">
      <alignment horizontal="center"/>
    </xf>
    <xf numFmtId="166" fontId="13" fillId="0" borderId="3" xfId="0" applyNumberFormat="1" applyFont="1" applyBorder="1" applyAlignment="1">
      <alignment horizontal="center"/>
    </xf>
    <xf numFmtId="0" fontId="19" fillId="0" borderId="0" xfId="0" applyFont="1"/>
    <xf numFmtId="0" fontId="0" fillId="6" borderId="8" xfId="0" applyFill="1" applyBorder="1"/>
    <xf numFmtId="0" fontId="0" fillId="6" borderId="9" xfId="0" applyFill="1" applyBorder="1"/>
    <xf numFmtId="0" fontId="0" fillId="6" borderId="10" xfId="0" applyFill="1" applyBorder="1"/>
    <xf numFmtId="0" fontId="20" fillId="6" borderId="9" xfId="0" applyFont="1" applyFill="1" applyBorder="1" applyAlignment="1">
      <alignment horizontal="center"/>
    </xf>
    <xf numFmtId="165" fontId="20" fillId="6" borderId="9" xfId="0" applyNumberFormat="1" applyFont="1" applyFill="1" applyBorder="1" applyAlignment="1">
      <alignment horizontal="center"/>
    </xf>
    <xf numFmtId="0" fontId="20" fillId="6" borderId="3" xfId="0" applyFont="1" applyFill="1" applyBorder="1" applyAlignment="1">
      <alignment horizontal="center"/>
    </xf>
    <xf numFmtId="165" fontId="20" fillId="6" borderId="3" xfId="0" applyNumberFormat="1" applyFont="1" applyFill="1" applyBorder="1" applyAlignment="1">
      <alignment horizontal="center"/>
    </xf>
    <xf numFmtId="14" fontId="0" fillId="7" borderId="6" xfId="0" applyNumberFormat="1" applyFill="1" applyBorder="1"/>
    <xf numFmtId="0" fontId="0" fillId="7" borderId="3" xfId="0" applyFill="1" applyBorder="1"/>
    <xf numFmtId="0" fontId="0" fillId="7" borderId="4" xfId="0" applyFill="1" applyBorder="1"/>
    <xf numFmtId="0" fontId="13" fillId="7" borderId="3" xfId="0" applyFont="1" applyFill="1" applyBorder="1" applyAlignment="1">
      <alignment horizontal="center"/>
    </xf>
    <xf numFmtId="165" fontId="13" fillId="7" borderId="3" xfId="0" applyNumberFormat="1" applyFont="1" applyFill="1" applyBorder="1" applyAlignment="1">
      <alignment horizontal="center"/>
    </xf>
    <xf numFmtId="0" fontId="0" fillId="7" borderId="8" xfId="0" applyFill="1" applyBorder="1" applyAlignment="1">
      <alignment horizontal="center"/>
    </xf>
    <xf numFmtId="165" fontId="0" fillId="7" borderId="10" xfId="0" applyNumberFormat="1" applyFill="1" applyBorder="1" applyAlignment="1">
      <alignment horizontal="center"/>
    </xf>
    <xf numFmtId="0" fontId="0" fillId="0" borderId="6" xfId="0" applyBorder="1" applyAlignment="1">
      <alignment horizontal="center"/>
    </xf>
    <xf numFmtId="0" fontId="0" fillId="0" borderId="4" xfId="0" applyBorder="1" applyAlignment="1">
      <alignment horizontal="center"/>
    </xf>
    <xf numFmtId="166" fontId="13" fillId="7" borderId="3" xfId="0" applyNumberFormat="1" applyFont="1" applyFill="1" applyBorder="1" applyAlignment="1">
      <alignment horizontal="center"/>
    </xf>
    <xf numFmtId="0" fontId="0" fillId="7" borderId="6" xfId="0" applyFill="1" applyBorder="1" applyAlignment="1">
      <alignment horizontal="center"/>
    </xf>
    <xf numFmtId="166" fontId="0" fillId="7" borderId="4" xfId="0" applyNumberFormat="1" applyFill="1" applyBorder="1" applyAlignment="1">
      <alignment horizontal="center"/>
    </xf>
    <xf numFmtId="165" fontId="0" fillId="7" borderId="4" xfId="0" applyNumberFormat="1" applyFill="1" applyBorder="1" applyAlignment="1">
      <alignment horizontal="center"/>
    </xf>
    <xf numFmtId="167" fontId="13" fillId="7" borderId="3" xfId="0" applyNumberFormat="1" applyFont="1" applyFill="1" applyBorder="1" applyAlignment="1">
      <alignment horizontal="center"/>
    </xf>
    <xf numFmtId="167" fontId="0" fillId="7" borderId="4" xfId="0" applyNumberFormat="1" applyFill="1" applyBorder="1" applyAlignment="1">
      <alignment horizontal="center"/>
    </xf>
    <xf numFmtId="10" fontId="13" fillId="7" borderId="3" xfId="0" applyNumberFormat="1" applyFont="1" applyFill="1" applyBorder="1" applyAlignment="1">
      <alignment horizontal="center"/>
    </xf>
    <xf numFmtId="0" fontId="0" fillId="7" borderId="11" xfId="0" applyFill="1" applyBorder="1" applyAlignment="1">
      <alignment horizontal="center"/>
    </xf>
    <xf numFmtId="10" fontId="0" fillId="7" borderId="12" xfId="0" applyNumberFormat="1" applyFill="1" applyBorder="1" applyAlignment="1">
      <alignment horizontal="center"/>
    </xf>
    <xf numFmtId="0" fontId="0" fillId="6" borderId="8" xfId="0" applyFill="1" applyBorder="1" applyAlignment="1">
      <alignment horizontal="center"/>
    </xf>
    <xf numFmtId="0" fontId="0" fillId="6" borderId="10" xfId="0" applyFill="1" applyBorder="1" applyAlignment="1">
      <alignment horizontal="center"/>
    </xf>
    <xf numFmtId="0" fontId="0" fillId="7" borderId="4" xfId="0" applyFill="1" applyBorder="1" applyAlignment="1">
      <alignment horizontal="center"/>
    </xf>
    <xf numFmtId="0" fontId="0" fillId="7" borderId="6" xfId="0" applyFill="1" applyBorder="1"/>
    <xf numFmtId="0" fontId="0" fillId="0" borderId="6" xfId="0" applyBorder="1"/>
    <xf numFmtId="0" fontId="0" fillId="0" borderId="4" xfId="0" applyBorder="1"/>
    <xf numFmtId="10" fontId="0" fillId="0" borderId="4" xfId="0" applyNumberFormat="1" applyBorder="1" applyAlignment="1">
      <alignment horizontal="center"/>
    </xf>
    <xf numFmtId="168" fontId="0" fillId="0" borderId="4" xfId="0" applyNumberFormat="1" applyBorder="1" applyAlignment="1">
      <alignment horizontal="center"/>
    </xf>
    <xf numFmtId="167" fontId="20" fillId="6" borderId="12" xfId="0" applyNumberFormat="1" applyFont="1" applyFill="1" applyBorder="1" applyAlignment="1">
      <alignment horizontal="center"/>
    </xf>
    <xf numFmtId="0" fontId="0" fillId="7" borderId="11" xfId="0" applyFill="1" applyBorder="1"/>
    <xf numFmtId="167" fontId="20" fillId="6" borderId="12" xfId="0" applyNumberFormat="1" applyFont="1" applyFill="1" applyBorder="1"/>
    <xf numFmtId="14" fontId="0" fillId="7" borderId="11" xfId="0" applyNumberFormat="1" applyFill="1" applyBorder="1"/>
    <xf numFmtId="0" fontId="0" fillId="7" borderId="7" xfId="0" applyFill="1" applyBorder="1"/>
    <xf numFmtId="0" fontId="0" fillId="7" borderId="12" xfId="0" applyFill="1" applyBorder="1"/>
    <xf numFmtId="0" fontId="15" fillId="9" borderId="3" xfId="3" applyFont="1" applyFill="1" applyBorder="1" applyAlignment="1">
      <alignment horizontal="center" vertical="center"/>
    </xf>
    <xf numFmtId="0" fontId="14" fillId="9" borderId="3" xfId="3" applyFont="1" applyFill="1" applyBorder="1" applyAlignment="1">
      <alignment horizontal="center" vertical="center"/>
    </xf>
    <xf numFmtId="0" fontId="16" fillId="8" borderId="3" xfId="4" applyFont="1" applyFill="1" applyBorder="1" applyAlignment="1">
      <alignment horizontal="center" vertical="center"/>
    </xf>
    <xf numFmtId="10" fontId="16" fillId="8" borderId="3" xfId="4" applyNumberFormat="1" applyFont="1" applyFill="1" applyBorder="1" applyAlignment="1">
      <alignment horizontal="center" vertical="center"/>
    </xf>
    <xf numFmtId="2" fontId="24" fillId="10" borderId="3" xfId="1" applyNumberFormat="1" applyFont="1" applyFill="1" applyBorder="1" applyAlignment="1">
      <alignment horizontal="center"/>
    </xf>
    <xf numFmtId="2" fontId="24" fillId="11" borderId="3" xfId="1" applyNumberFormat="1" applyFont="1" applyFill="1" applyBorder="1" applyAlignment="1">
      <alignment horizontal="center"/>
    </xf>
    <xf numFmtId="4" fontId="7" fillId="11" borderId="3" xfId="0" applyNumberFormat="1" applyFont="1" applyFill="1" applyBorder="1" applyAlignment="1">
      <alignment horizontal="center" vertical="center"/>
    </xf>
    <xf numFmtId="0" fontId="5" fillId="12" borderId="3" xfId="0" applyFont="1" applyFill="1" applyBorder="1" applyAlignment="1">
      <alignment horizontal="center" vertical="center"/>
    </xf>
    <xf numFmtId="2" fontId="5" fillId="12" borderId="3" xfId="0" applyNumberFormat="1" applyFont="1" applyFill="1" applyBorder="1" applyAlignment="1">
      <alignment horizontal="center"/>
    </xf>
    <xf numFmtId="0" fontId="8" fillId="12" borderId="3" xfId="0" applyFont="1" applyFill="1" applyBorder="1" applyAlignment="1">
      <alignment horizontal="center"/>
    </xf>
    <xf numFmtId="0" fontId="8" fillId="12" borderId="7" xfId="0" applyFont="1" applyFill="1" applyBorder="1" applyAlignment="1">
      <alignment horizontal="center"/>
    </xf>
    <xf numFmtId="2" fontId="5" fillId="12" borderId="7" xfId="0" applyNumberFormat="1" applyFont="1" applyFill="1" applyBorder="1" applyAlignment="1">
      <alignment horizontal="center"/>
    </xf>
    <xf numFmtId="2" fontId="25" fillId="13" borderId="3" xfId="0" applyNumberFormat="1" applyFont="1" applyFill="1" applyBorder="1" applyAlignment="1">
      <alignment horizontal="center"/>
    </xf>
    <xf numFmtId="2" fontId="25" fillId="13" borderId="6" xfId="0" applyNumberFormat="1" applyFont="1" applyFill="1" applyBorder="1" applyAlignment="1">
      <alignment horizontal="center"/>
    </xf>
    <xf numFmtId="0" fontId="25" fillId="13" borderId="3" xfId="0" applyFont="1" applyFill="1" applyBorder="1" applyAlignment="1">
      <alignment horizontal="center"/>
    </xf>
    <xf numFmtId="0" fontId="5" fillId="12" borderId="3" xfId="0" applyFont="1" applyFill="1" applyBorder="1" applyAlignment="1">
      <alignment horizontal="center"/>
    </xf>
    <xf numFmtId="0" fontId="5" fillId="12" borderId="6" xfId="0" applyFont="1" applyFill="1" applyBorder="1" applyAlignment="1">
      <alignment horizontal="center"/>
    </xf>
    <xf numFmtId="0" fontId="9" fillId="12" borderId="3" xfId="0" applyFont="1" applyFill="1" applyBorder="1" applyAlignment="1">
      <alignment horizontal="center"/>
    </xf>
    <xf numFmtId="2" fontId="9" fillId="12" borderId="3" xfId="0" applyNumberFormat="1" applyFont="1" applyFill="1" applyBorder="1" applyAlignment="1">
      <alignment horizontal="center"/>
    </xf>
    <xf numFmtId="0" fontId="5" fillId="12" borderId="3" xfId="0" quotePrefix="1" applyFont="1" applyFill="1" applyBorder="1" applyAlignment="1">
      <alignment horizontal="center"/>
    </xf>
    <xf numFmtId="0" fontId="0" fillId="0" borderId="1" xfId="0" applyBorder="1"/>
    <xf numFmtId="0" fontId="3" fillId="0" borderId="0" xfId="6" applyFont="1" applyFill="1" applyBorder="1"/>
    <xf numFmtId="0" fontId="0" fillId="0" borderId="2" xfId="0" applyBorder="1"/>
    <xf numFmtId="0" fontId="3" fillId="0" borderId="0" xfId="6" applyFont="1" applyFill="1"/>
    <xf numFmtId="2" fontId="3" fillId="0" borderId="0" xfId="6" applyNumberFormat="1" applyFont="1" applyFill="1"/>
    <xf numFmtId="2" fontId="0" fillId="0" borderId="0" xfId="0" applyNumberFormat="1"/>
    <xf numFmtId="0" fontId="28" fillId="0" borderId="0" xfId="0" applyFont="1"/>
    <xf numFmtId="0" fontId="29" fillId="0" borderId="0" xfId="0" applyFont="1"/>
    <xf numFmtId="2" fontId="29" fillId="0" borderId="0" xfId="0" applyNumberFormat="1" applyFont="1"/>
    <xf numFmtId="0" fontId="16" fillId="0" borderId="0" xfId="0" applyFont="1"/>
    <xf numFmtId="2" fontId="16" fillId="0" borderId="0" xfId="0" applyNumberFormat="1" applyFont="1"/>
    <xf numFmtId="4" fontId="0" fillId="0" borderId="0" xfId="0" applyNumberFormat="1"/>
    <xf numFmtId="0" fontId="30" fillId="0" borderId="0" xfId="0" applyFont="1"/>
    <xf numFmtId="14" fontId="30" fillId="0" borderId="0" xfId="0" applyNumberFormat="1" applyFont="1"/>
    <xf numFmtId="4" fontId="31" fillId="0" borderId="0" xfId="0" applyNumberFormat="1" applyFont="1"/>
    <xf numFmtId="0" fontId="25" fillId="18" borderId="3" xfId="8" applyFont="1" applyFill="1" applyBorder="1" applyAlignment="1">
      <alignment horizontal="center"/>
    </xf>
    <xf numFmtId="0" fontId="25" fillId="18" borderId="3" xfId="6" applyFont="1" applyFill="1" applyBorder="1" applyAlignment="1">
      <alignment horizontal="center"/>
    </xf>
    <xf numFmtId="2" fontId="25" fillId="18" borderId="3" xfId="6" applyNumberFormat="1" applyFont="1" applyFill="1" applyBorder="1" applyAlignment="1">
      <alignment horizontal="center"/>
    </xf>
    <xf numFmtId="2" fontId="25" fillId="18" borderId="3" xfId="6" applyNumberFormat="1" applyFont="1" applyFill="1" applyBorder="1" applyAlignment="1">
      <alignment horizontal="center" vertical="center"/>
    </xf>
    <xf numFmtId="4" fontId="16" fillId="19" borderId="3" xfId="0" applyNumberFormat="1" applyFont="1" applyFill="1" applyBorder="1"/>
    <xf numFmtId="0" fontId="16" fillId="19" borderId="3" xfId="0" applyFont="1" applyFill="1" applyBorder="1"/>
    <xf numFmtId="2" fontId="16" fillId="19" borderId="3" xfId="0" applyNumberFormat="1" applyFont="1" applyFill="1" applyBorder="1" applyAlignment="1">
      <alignment horizontal="center"/>
    </xf>
    <xf numFmtId="2" fontId="16" fillId="19" borderId="3" xfId="7" applyNumberFormat="1" applyFont="1" applyFill="1" applyBorder="1" applyAlignment="1">
      <alignment horizontal="center"/>
    </xf>
    <xf numFmtId="0" fontId="16" fillId="19" borderId="3" xfId="7" applyFont="1" applyFill="1" applyBorder="1" applyAlignment="1">
      <alignment horizontal="center"/>
    </xf>
    <xf numFmtId="0" fontId="16" fillId="19" borderId="3" xfId="7" quotePrefix="1" applyFont="1" applyFill="1" applyBorder="1" applyAlignment="1">
      <alignment horizontal="center"/>
    </xf>
    <xf numFmtId="0" fontId="25" fillId="10" borderId="4" xfId="0" applyFont="1" applyFill="1" applyBorder="1" applyAlignment="1">
      <alignment horizontal="center"/>
    </xf>
    <xf numFmtId="0" fontId="25" fillId="10" borderId="5" xfId="0" applyFont="1" applyFill="1" applyBorder="1" applyAlignment="1">
      <alignment horizontal="center"/>
    </xf>
    <xf numFmtId="0" fontId="25" fillId="10" borderId="6" xfId="0" applyFont="1" applyFill="1" applyBorder="1" applyAlignment="1">
      <alignment horizontal="center"/>
    </xf>
    <xf numFmtId="2" fontId="24" fillId="10" borderId="4" xfId="1" applyNumberFormat="1" applyFont="1" applyFill="1" applyBorder="1" applyAlignment="1">
      <alignment horizontal="center"/>
    </xf>
    <xf numFmtId="2" fontId="24" fillId="10" borderId="5" xfId="1" applyNumberFormat="1" applyFont="1" applyFill="1" applyBorder="1" applyAlignment="1">
      <alignment horizontal="center"/>
    </xf>
    <xf numFmtId="2" fontId="24" fillId="10" borderId="6" xfId="1" applyNumberFormat="1" applyFont="1" applyFill="1" applyBorder="1" applyAlignment="1">
      <alignment horizontal="center"/>
    </xf>
    <xf numFmtId="2" fontId="24" fillId="11" borderId="4" xfId="2" applyNumberFormat="1" applyFont="1" applyFill="1" applyBorder="1" applyAlignment="1">
      <alignment horizontal="center" vertical="center"/>
    </xf>
    <xf numFmtId="2" fontId="24" fillId="11" borderId="6" xfId="2" applyNumberFormat="1" applyFont="1" applyFill="1" applyBorder="1" applyAlignment="1">
      <alignment horizontal="center" vertical="center"/>
    </xf>
    <xf numFmtId="0" fontId="25" fillId="17" borderId="13" xfId="6" applyFont="1" applyFill="1" applyBorder="1" applyAlignment="1">
      <alignment horizontal="center"/>
    </xf>
    <xf numFmtId="0" fontId="25" fillId="17" borderId="8" xfId="6" applyFont="1" applyFill="1" applyBorder="1" applyAlignment="1">
      <alignment horizontal="center"/>
    </xf>
    <xf numFmtId="0" fontId="25" fillId="17" borderId="4" xfId="6" applyFont="1" applyFill="1" applyBorder="1" applyAlignment="1">
      <alignment horizontal="center"/>
    </xf>
    <xf numFmtId="0" fontId="25" fillId="17" borderId="5" xfId="6" applyFont="1" applyFill="1" applyBorder="1" applyAlignment="1">
      <alignment horizontal="center"/>
    </xf>
    <xf numFmtId="0" fontId="25" fillId="17" borderId="6" xfId="6" applyFont="1" applyFill="1" applyBorder="1" applyAlignment="1">
      <alignment horizontal="center"/>
    </xf>
  </cellXfs>
  <cellStyles count="9">
    <cellStyle name="20% - Accent4" xfId="7" builtinId="42"/>
    <cellStyle name="20% - Accent6" xfId="4" builtinId="50"/>
    <cellStyle name="60% - Accent3" xfId="2" builtinId="40"/>
    <cellStyle name="60% - Accent4 2" xfId="8" xr:uid="{FF9F3918-3FD3-2540-B474-FA7C985CBDC9}"/>
    <cellStyle name="Accent3" xfId="1" builtinId="37"/>
    <cellStyle name="Accent4" xfId="6" builtinId="41"/>
    <cellStyle name="Accent6" xfId="3" builtinId="49"/>
    <cellStyle name="Hyperlink" xfId="5" builtinId="8"/>
    <cellStyle name="Normal" xfId="0" builtinId="0"/>
  </cellStyles>
  <dxfs count="34">
    <dxf>
      <fill>
        <patternFill patternType="solid">
          <fgColor indexed="64"/>
          <bgColor theme="5" tint="0.59999389629810485"/>
        </patternFill>
      </fill>
      <border diagonalUp="0" diagonalDown="0" outline="0">
        <left style="thin">
          <color auto="1"/>
        </left>
        <right/>
        <top style="thin">
          <color auto="1"/>
        </top>
        <bottom style="thin">
          <color auto="1"/>
        </bottom>
      </border>
    </dxf>
    <dxf>
      <fill>
        <patternFill patternType="solid">
          <fgColor indexed="64"/>
          <bgColor theme="5" tint="0.59999389629810485"/>
        </patternFill>
      </fill>
      <border diagonalUp="0" diagonalDown="0" outline="0">
        <left style="thin">
          <color auto="1"/>
        </left>
        <right style="thin">
          <color auto="1"/>
        </right>
        <top style="thin">
          <color auto="1"/>
        </top>
        <bottom style="thin">
          <color auto="1"/>
        </bottom>
      </border>
    </dxf>
    <dxf>
      <numFmt numFmtId="169" formatCode="dd/mm/yyyy"/>
      <fill>
        <patternFill patternType="solid">
          <fgColor indexed="64"/>
          <bgColor theme="5" tint="0.59999389629810485"/>
        </patternFill>
      </fill>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ill>
        <patternFill patternType="solid">
          <fgColor rgb="FF000000"/>
          <bgColor rgb="FFF8CBAD"/>
        </patternFill>
      </fill>
    </dxf>
    <dxf>
      <border>
        <bottom style="thin">
          <color auto="1"/>
        </bottom>
      </border>
    </dxf>
    <dxf>
      <fill>
        <patternFill patternType="solid">
          <fgColor indexed="64"/>
          <bgColor theme="5"/>
        </patternFill>
      </fill>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border>
        <bottom style="thin">
          <color auto="1"/>
        </bottom>
      </border>
    </dxf>
    <dxf>
      <fill>
        <patternFill patternType="solid">
          <fgColor indexed="64"/>
          <bgColor theme="5"/>
        </patternFill>
      </fill>
      <border diagonalUp="0" diagonalDown="0" outline="0">
        <left style="thin">
          <color auto="1"/>
        </left>
        <right style="thin">
          <color auto="1"/>
        </right>
        <top/>
        <bottom/>
      </border>
    </dxf>
    <dxf>
      <font>
        <strike val="0"/>
        <outline val="0"/>
        <shadow val="0"/>
        <u val="none"/>
        <sz val="11"/>
        <name val="Calibri"/>
        <family val="2"/>
      </font>
      <fill>
        <patternFill patternType="none">
          <fgColor indexed="64"/>
          <bgColor auto="1"/>
        </patternFill>
      </fill>
    </dxf>
    <dxf>
      <font>
        <strike val="0"/>
        <outline val="0"/>
        <shadow val="0"/>
        <u val="none"/>
        <sz val="11"/>
        <name val="Calibri"/>
        <family val="2"/>
      </font>
      <fill>
        <patternFill patternType="none">
          <fgColor indexed="64"/>
          <bgColor indexed="65"/>
        </patternFill>
      </fill>
      <alignment horizontal="center" vertical="bottom" textRotation="0" wrapText="0" relative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sz val="11"/>
        <name val="Calibri"/>
        <family val="2"/>
        <scheme val="none"/>
      </font>
      <fill>
        <patternFill patternType="none">
          <fgColor rgb="FF000000"/>
          <bgColor auto="1"/>
        </patternFill>
      </fill>
      <border diagonalUp="0" diagonalDown="0" outline="0"/>
    </dxf>
    <dxf>
      <border>
        <bottom style="thin">
          <color rgb="FF000000"/>
        </bottom>
        <vertical/>
        <horizontal/>
      </border>
    </dxf>
    <dxf>
      <font>
        <strike val="0"/>
        <outline val="0"/>
        <shadow val="0"/>
        <u val="none"/>
        <vertAlign val="baseline"/>
        <sz val="11"/>
        <color theme="0"/>
        <name val="Calibri"/>
        <family val="2"/>
        <scheme val="minor"/>
      </font>
      <fill>
        <patternFill patternType="solid">
          <fgColor indexed="64"/>
          <bgColor theme="5"/>
        </patternFill>
      </fill>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alignment horizontal="center" vertical="bottom" textRotation="0" wrapText="0" indent="0" justifyLastLine="0" shrinkToFit="0" readingOrder="0"/>
      <border diagonalUp="0" diagonalDown="0" outline="0">
        <left/>
        <right style="thin">
          <color auto="1"/>
        </right>
        <top style="thin">
          <color auto="1"/>
        </top>
        <bottom style="thin">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bottom style="thin">
          <color auto="1"/>
        </bottom>
      </border>
    </dxf>
    <dxf>
      <fill>
        <patternFill patternType="solid">
          <fgColor indexed="64"/>
          <bgColor theme="5"/>
        </patternFill>
      </fill>
      <alignment horizontal="center" vertical="bottom" textRotation="0" wrapText="0" indent="0" justifyLastLine="0" shrinkToFit="0" readingOrder="0"/>
      <border diagonalUp="0" diagonalDown="0" outline="0">
        <left style="thin">
          <color auto="1"/>
        </left>
        <right style="thin">
          <color auto="1"/>
        </right>
        <top/>
        <bottom/>
      </border>
    </dxf>
    <dxf>
      <font>
        <strike val="0"/>
        <outline val="0"/>
        <shadow val="0"/>
        <u val="none"/>
        <sz val="11"/>
        <name val="Calibri"/>
        <family val="2"/>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rgb="FF000000"/>
        </bottom>
      </border>
    </dxf>
    <dxf>
      <font>
        <strike val="0"/>
        <outline val="0"/>
        <shadow val="0"/>
        <u val="none"/>
        <sz val="11"/>
        <name val="Calibri"/>
        <family val="2"/>
      </font>
    </dxf>
    <dxf>
      <border outline="0">
        <bottom style="thin">
          <color rgb="FF000000"/>
        </bottom>
      </border>
    </dxf>
    <dxf>
      <font>
        <strike val="0"/>
        <outline val="0"/>
        <shadow val="0"/>
        <u val="none"/>
        <vertAlign val="baseline"/>
        <sz val="11"/>
        <color theme="0"/>
        <name val="Calibri"/>
        <family val="2"/>
        <scheme val="minor"/>
      </font>
      <fill>
        <patternFill patternType="solid">
          <fgColor indexed="64"/>
          <bgColor theme="5"/>
        </patternFill>
      </fill>
    </dxf>
  </dxfs>
  <tableStyles count="0" defaultTableStyle="TableStyleMedium2" defaultPivotStyle="PivotStyleLight16"/>
  <colors>
    <mruColors>
      <color rgb="FF9972FE"/>
      <color rgb="FFBEA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title>
      <c:overlay val="0"/>
    </c:title>
    <c:autoTitleDeleted val="0"/>
    <c:plotArea>
      <c:layout>
        <c:manualLayout>
          <c:layoutTarget val="inner"/>
          <c:xMode val="edge"/>
          <c:yMode val="edge"/>
          <c:x val="0.11652336936143852"/>
          <c:y val="0.13421868917103169"/>
          <c:w val="0.62820876236624268"/>
          <c:h val="0.83355636765500019"/>
        </c:manualLayout>
      </c:layout>
      <c:lineChart>
        <c:grouping val="standard"/>
        <c:varyColors val="0"/>
        <c:ser>
          <c:idx val="0"/>
          <c:order val="0"/>
          <c:tx>
            <c:strRef>
              <c:f>'[1]Q3-Visa'!$BD$8</c:f>
              <c:strCache>
                <c:ptCount val="1"/>
                <c:pt idx="0">
                  <c:v>Profit from Long Call</c:v>
                </c:pt>
              </c:strCache>
            </c:strRef>
          </c:tx>
          <c:marker>
            <c:symbol val="none"/>
          </c:marker>
          <c:cat>
            <c:numRef>
              <c:f>'[1]Q3-Visa'!$BC$9:$BC$39</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'[1]Q3-Visa'!$BD$9:$BD$39</c:f>
              <c:numCache>
                <c:formatCode>General</c:formatCode>
                <c:ptCount val="31"/>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4.9999999999987494</c:v>
                </c:pt>
                <c:pt idx="21">
                  <c:v>38</c:v>
                </c:pt>
                <c:pt idx="22">
                  <c:v>71.000000000001251</c:v>
                </c:pt>
                <c:pt idx="23">
                  <c:v>104.99999999999875</c:v>
                </c:pt>
                <c:pt idx="24">
                  <c:v>138</c:v>
                </c:pt>
                <c:pt idx="25">
                  <c:v>171.00000000000125</c:v>
                </c:pt>
                <c:pt idx="26">
                  <c:v>204.99999999999875</c:v>
                </c:pt>
                <c:pt idx="27">
                  <c:v>238</c:v>
                </c:pt>
                <c:pt idx="28">
                  <c:v>271.00000000000125</c:v>
                </c:pt>
                <c:pt idx="29">
                  <c:v>304.99999999999875</c:v>
                </c:pt>
                <c:pt idx="30">
                  <c:v>338</c:v>
                </c:pt>
              </c:numCache>
            </c:numRef>
          </c:val>
          <c:smooth val="0"/>
          <c:extLst>
            <c:ext xmlns:c16="http://schemas.microsoft.com/office/drawing/2014/chart" uri="{C3380CC4-5D6E-409C-BE32-E72D297353CC}">
              <c16:uniqueId val="{00000000-C4F8-DC4A-BF32-DCAE8639F12F}"/>
            </c:ext>
          </c:extLst>
        </c:ser>
        <c:dLbls>
          <c:showLegendKey val="0"/>
          <c:showVal val="0"/>
          <c:showCatName val="0"/>
          <c:showSerName val="0"/>
          <c:showPercent val="0"/>
          <c:showBubbleSize val="0"/>
        </c:dLbls>
        <c:smooth val="0"/>
        <c:axId val="158910720"/>
        <c:axId val="159145984"/>
      </c:lineChart>
      <c:catAx>
        <c:axId val="158910720"/>
        <c:scaling>
          <c:orientation val="minMax"/>
        </c:scaling>
        <c:delete val="0"/>
        <c:axPos val="b"/>
        <c:numFmt formatCode="General" sourceLinked="1"/>
        <c:majorTickMark val="out"/>
        <c:minorTickMark val="none"/>
        <c:tickLblPos val="nextTo"/>
        <c:txPr>
          <a:bodyPr rot="-2700000"/>
          <a:lstStyle/>
          <a:p>
            <a:pPr>
              <a:defRPr/>
            </a:pPr>
            <a:endParaRPr lang="en-KR"/>
          </a:p>
        </c:txPr>
        <c:crossAx val="159145984"/>
        <c:crosses val="autoZero"/>
        <c:auto val="1"/>
        <c:lblAlgn val="ctr"/>
        <c:lblOffset val="100"/>
        <c:noMultiLvlLbl val="0"/>
      </c:catAx>
      <c:valAx>
        <c:axId val="159145984"/>
        <c:scaling>
          <c:orientation val="minMax"/>
          <c:min val="-200"/>
        </c:scaling>
        <c:delete val="0"/>
        <c:axPos val="l"/>
        <c:majorGridlines/>
        <c:numFmt formatCode="[$$-409]#,##0.00" sourceLinked="0"/>
        <c:majorTickMark val="out"/>
        <c:minorTickMark val="none"/>
        <c:tickLblPos val="nextTo"/>
        <c:crossAx val="158910720"/>
        <c:crosses val="autoZero"/>
        <c:crossBetween val="between"/>
      </c:valAx>
    </c:plotArea>
    <c:legend>
      <c:legendPos val="r"/>
      <c:layout>
        <c:manualLayout>
          <c:xMode val="edge"/>
          <c:yMode val="edge"/>
          <c:x val="0.75807692307692298"/>
          <c:y val="0.52045274379237161"/>
          <c:w val="0.22653846153846224"/>
          <c:h val="0.1366988148004169"/>
        </c:manualLayout>
      </c:layout>
      <c:overlay val="0"/>
    </c:legend>
    <c:plotVisOnly val="1"/>
    <c:dispBlanksAs val="gap"/>
    <c:showDLblsOverMax val="0"/>
  </c:chart>
  <c:spPr>
    <a:solidFill>
      <a:schemeClr val="accent6">
        <a:lumMod val="20000"/>
        <a:lumOff val="80000"/>
      </a:schemeClr>
    </a:solidFill>
  </c:spPr>
  <c:printSettings>
    <c:headerFooter/>
    <c:pageMargins b="0.75000000000000255" l="0.70000000000000062" r="0.70000000000000062" t="0.750000000000002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overlay val="0"/>
    </c:title>
    <c:autoTitleDeleted val="0"/>
    <c:plotArea>
      <c:layout/>
      <c:lineChart>
        <c:grouping val="standard"/>
        <c:varyColors val="0"/>
        <c:ser>
          <c:idx val="0"/>
          <c:order val="0"/>
          <c:tx>
            <c:strRef>
              <c:f>'[1]Q3-Visa'!$L$8</c:f>
              <c:strCache>
                <c:ptCount val="1"/>
                <c:pt idx="0">
                  <c:v>Total Profit</c:v>
                </c:pt>
              </c:strCache>
            </c:strRef>
          </c:tx>
          <c:marker>
            <c:symbol val="none"/>
          </c:marker>
          <c:cat>
            <c:numRef>
              <c:f>'[1]Q3-Visa'!$I$9:$I$39</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'[1]Q3-Visa'!$L$9:$L$39</c:f>
              <c:numCache>
                <c:formatCode>General</c:formatCode>
                <c:ptCount val="31"/>
                <c:pt idx="0">
                  <c:v>-726.99999999999875</c:v>
                </c:pt>
                <c:pt idx="1">
                  <c:v>-693.9999999999975</c:v>
                </c:pt>
                <c:pt idx="2">
                  <c:v>-660</c:v>
                </c:pt>
                <c:pt idx="3">
                  <c:v>-626.99999999999875</c:v>
                </c:pt>
                <c:pt idx="4">
                  <c:v>-593.9999999999975</c:v>
                </c:pt>
                <c:pt idx="5">
                  <c:v>-560</c:v>
                </c:pt>
                <c:pt idx="6">
                  <c:v>-526.99999999999875</c:v>
                </c:pt>
                <c:pt idx="7">
                  <c:v>-493.9999999999975</c:v>
                </c:pt>
                <c:pt idx="8">
                  <c:v>-460</c:v>
                </c:pt>
                <c:pt idx="9">
                  <c:v>-426.99999999999875</c:v>
                </c:pt>
                <c:pt idx="10">
                  <c:v>-393.9999999999975</c:v>
                </c:pt>
                <c:pt idx="11">
                  <c:v>-360</c:v>
                </c:pt>
                <c:pt idx="12">
                  <c:v>-326.99999999999875</c:v>
                </c:pt>
                <c:pt idx="13">
                  <c:v>-293.9999999999975</c:v>
                </c:pt>
                <c:pt idx="14">
                  <c:v>-260</c:v>
                </c:pt>
                <c:pt idx="15">
                  <c:v>-226.99999999999875</c:v>
                </c:pt>
                <c:pt idx="16">
                  <c:v>-193.9999999999975</c:v>
                </c:pt>
                <c:pt idx="17">
                  <c:v>-160</c:v>
                </c:pt>
                <c:pt idx="18">
                  <c:v>-126.99999999999875</c:v>
                </c:pt>
                <c:pt idx="19">
                  <c:v>-93.999999999997499</c:v>
                </c:pt>
                <c:pt idx="20">
                  <c:v>-60</c:v>
                </c:pt>
                <c:pt idx="21">
                  <c:v>-26.999999999998749</c:v>
                </c:pt>
                <c:pt idx="22">
                  <c:v>6.0000000000025011</c:v>
                </c:pt>
                <c:pt idx="23">
                  <c:v>40</c:v>
                </c:pt>
                <c:pt idx="24">
                  <c:v>73.000000000001251</c:v>
                </c:pt>
                <c:pt idx="25">
                  <c:v>106.0000000000025</c:v>
                </c:pt>
                <c:pt idx="26">
                  <c:v>140</c:v>
                </c:pt>
                <c:pt idx="27">
                  <c:v>173.00000000000125</c:v>
                </c:pt>
                <c:pt idx="28">
                  <c:v>206.0000000000025</c:v>
                </c:pt>
                <c:pt idx="29">
                  <c:v>240</c:v>
                </c:pt>
                <c:pt idx="30">
                  <c:v>273.00000000000125</c:v>
                </c:pt>
              </c:numCache>
            </c:numRef>
          </c:val>
          <c:smooth val="0"/>
          <c:extLst>
            <c:ext xmlns:c16="http://schemas.microsoft.com/office/drawing/2014/chart" uri="{C3380CC4-5D6E-409C-BE32-E72D297353CC}">
              <c16:uniqueId val="{00000000-FF53-944E-B6A5-AF170B3718BA}"/>
            </c:ext>
          </c:extLst>
        </c:ser>
        <c:dLbls>
          <c:showLegendKey val="0"/>
          <c:showVal val="0"/>
          <c:showCatName val="0"/>
          <c:showSerName val="0"/>
          <c:showPercent val="0"/>
          <c:showBubbleSize val="0"/>
        </c:dLbls>
        <c:smooth val="0"/>
        <c:axId val="159446144"/>
        <c:axId val="159447680"/>
      </c:lineChart>
      <c:catAx>
        <c:axId val="159446144"/>
        <c:scaling>
          <c:orientation val="minMax"/>
        </c:scaling>
        <c:delete val="0"/>
        <c:axPos val="b"/>
        <c:numFmt formatCode="General" sourceLinked="1"/>
        <c:majorTickMark val="out"/>
        <c:minorTickMark val="none"/>
        <c:tickLblPos val="nextTo"/>
        <c:txPr>
          <a:bodyPr rot="-2700000"/>
          <a:lstStyle/>
          <a:p>
            <a:pPr>
              <a:defRPr/>
            </a:pPr>
            <a:endParaRPr lang="en-KR"/>
          </a:p>
        </c:txPr>
        <c:crossAx val="159447680"/>
        <c:crosses val="autoZero"/>
        <c:auto val="1"/>
        <c:lblAlgn val="ctr"/>
        <c:lblOffset val="100"/>
        <c:noMultiLvlLbl val="0"/>
      </c:catAx>
      <c:valAx>
        <c:axId val="159447680"/>
        <c:scaling>
          <c:orientation val="minMax"/>
        </c:scaling>
        <c:delete val="0"/>
        <c:axPos val="l"/>
        <c:majorGridlines/>
        <c:numFmt formatCode="[$$-409]#,##0.00" sourceLinked="0"/>
        <c:majorTickMark val="out"/>
        <c:minorTickMark val="none"/>
        <c:tickLblPos val="nextTo"/>
        <c:crossAx val="159446144"/>
        <c:crosses val="autoZero"/>
        <c:crossBetween val="between"/>
      </c:valAx>
    </c:plotArea>
    <c:legend>
      <c:legendPos val="r"/>
      <c:overlay val="0"/>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Strap</a:t>
            </a:r>
          </a:p>
        </c:rich>
      </c:tx>
      <c:overlay val="0"/>
    </c:title>
    <c:autoTitleDeleted val="0"/>
    <c:plotArea>
      <c:layout>
        <c:manualLayout>
          <c:layoutTarget val="inner"/>
          <c:xMode val="edge"/>
          <c:yMode val="edge"/>
          <c:x val="0.14117374631653618"/>
          <c:y val="0.15287033262531571"/>
          <c:w val="0.64628325459317915"/>
          <c:h val="0.79324851423544862"/>
        </c:manualLayout>
      </c:layout>
      <c:lineChart>
        <c:grouping val="standard"/>
        <c:varyColors val="0"/>
        <c:ser>
          <c:idx val="0"/>
          <c:order val="0"/>
          <c:tx>
            <c:strRef>
              <c:f>'[2]Q5 TESLA'!$V$8</c:f>
              <c:strCache>
                <c:ptCount val="1"/>
                <c:pt idx="0">
                  <c:v>Profit from Long 2 Calls</c:v>
                </c:pt>
              </c:strCache>
            </c:strRef>
          </c:tx>
          <c:marker>
            <c:symbol val="none"/>
          </c:marker>
          <c:cat>
            <c:numRef>
              <c:f>'[2]Q5 TESLA'!$U$9:$U$51</c:f>
              <c:numCache>
                <c:formatCode>General</c:formatCode>
                <c:ptCount val="43"/>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TESLA'!$V$9:$V$51</c:f>
              <c:numCache>
                <c:formatCode>General</c:formatCode>
                <c:ptCount val="43"/>
                <c:pt idx="0">
                  <c:v>-3910</c:v>
                </c:pt>
                <c:pt idx="1">
                  <c:v>-3910</c:v>
                </c:pt>
                <c:pt idx="2">
                  <c:v>-3910</c:v>
                </c:pt>
                <c:pt idx="3">
                  <c:v>-3910</c:v>
                </c:pt>
                <c:pt idx="4">
                  <c:v>-3910</c:v>
                </c:pt>
                <c:pt idx="5">
                  <c:v>-3910</c:v>
                </c:pt>
                <c:pt idx="6">
                  <c:v>-3910</c:v>
                </c:pt>
                <c:pt idx="7">
                  <c:v>-3910</c:v>
                </c:pt>
                <c:pt idx="8">
                  <c:v>-3910</c:v>
                </c:pt>
                <c:pt idx="9">
                  <c:v>-3910</c:v>
                </c:pt>
                <c:pt idx="10">
                  <c:v>-3910</c:v>
                </c:pt>
                <c:pt idx="11">
                  <c:v>-3910</c:v>
                </c:pt>
                <c:pt idx="12">
                  <c:v>-3910</c:v>
                </c:pt>
                <c:pt idx="13">
                  <c:v>-3910</c:v>
                </c:pt>
                <c:pt idx="14">
                  <c:v>-3910</c:v>
                </c:pt>
                <c:pt idx="15">
                  <c:v>-3910</c:v>
                </c:pt>
                <c:pt idx="16">
                  <c:v>-3910</c:v>
                </c:pt>
                <c:pt idx="17">
                  <c:v>-3910</c:v>
                </c:pt>
                <c:pt idx="18">
                  <c:v>-3910</c:v>
                </c:pt>
                <c:pt idx="19">
                  <c:v>-3910</c:v>
                </c:pt>
                <c:pt idx="20">
                  <c:v>-2910</c:v>
                </c:pt>
                <c:pt idx="21">
                  <c:v>-1910</c:v>
                </c:pt>
                <c:pt idx="22">
                  <c:v>-910</c:v>
                </c:pt>
                <c:pt idx="23">
                  <c:v>90</c:v>
                </c:pt>
                <c:pt idx="24">
                  <c:v>1090</c:v>
                </c:pt>
                <c:pt idx="25">
                  <c:v>2090</c:v>
                </c:pt>
                <c:pt idx="26">
                  <c:v>3090</c:v>
                </c:pt>
                <c:pt idx="27">
                  <c:v>4090</c:v>
                </c:pt>
                <c:pt idx="28">
                  <c:v>5090</c:v>
                </c:pt>
                <c:pt idx="29">
                  <c:v>6090</c:v>
                </c:pt>
                <c:pt idx="30">
                  <c:v>7090</c:v>
                </c:pt>
                <c:pt idx="31">
                  <c:v>8090</c:v>
                </c:pt>
                <c:pt idx="32">
                  <c:v>9090</c:v>
                </c:pt>
                <c:pt idx="33">
                  <c:v>10090</c:v>
                </c:pt>
                <c:pt idx="34">
                  <c:v>11090</c:v>
                </c:pt>
                <c:pt idx="35">
                  <c:v>12090</c:v>
                </c:pt>
                <c:pt idx="36">
                  <c:v>13090</c:v>
                </c:pt>
                <c:pt idx="37">
                  <c:v>14090</c:v>
                </c:pt>
                <c:pt idx="38">
                  <c:v>15090</c:v>
                </c:pt>
                <c:pt idx="39">
                  <c:v>16090</c:v>
                </c:pt>
                <c:pt idx="40">
                  <c:v>17090</c:v>
                </c:pt>
              </c:numCache>
            </c:numRef>
          </c:val>
          <c:smooth val="0"/>
          <c:extLst>
            <c:ext xmlns:c16="http://schemas.microsoft.com/office/drawing/2014/chart" uri="{C3380CC4-5D6E-409C-BE32-E72D297353CC}">
              <c16:uniqueId val="{00000000-3FD7-4844-A60C-398925CF9F32}"/>
            </c:ext>
          </c:extLst>
        </c:ser>
        <c:ser>
          <c:idx val="1"/>
          <c:order val="1"/>
          <c:tx>
            <c:strRef>
              <c:f>'[2]Q5 TESLA'!$W$8</c:f>
              <c:strCache>
                <c:ptCount val="1"/>
                <c:pt idx="0">
                  <c:v>Profit from Long Put</c:v>
                </c:pt>
              </c:strCache>
            </c:strRef>
          </c:tx>
          <c:marker>
            <c:symbol val="none"/>
          </c:marker>
          <c:cat>
            <c:numRef>
              <c:f>'[2]Q5 TESLA'!$U$9:$U$51</c:f>
              <c:numCache>
                <c:formatCode>General</c:formatCode>
                <c:ptCount val="43"/>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TESLA'!$W$9:$W$51</c:f>
              <c:numCache>
                <c:formatCode>General</c:formatCode>
                <c:ptCount val="43"/>
                <c:pt idx="0">
                  <c:v>7173</c:v>
                </c:pt>
                <c:pt idx="1">
                  <c:v>6673</c:v>
                </c:pt>
                <c:pt idx="2">
                  <c:v>6173</c:v>
                </c:pt>
                <c:pt idx="3">
                  <c:v>5673</c:v>
                </c:pt>
                <c:pt idx="4">
                  <c:v>5173</c:v>
                </c:pt>
                <c:pt idx="5">
                  <c:v>4673</c:v>
                </c:pt>
                <c:pt idx="6">
                  <c:v>4173</c:v>
                </c:pt>
                <c:pt idx="7">
                  <c:v>3673</c:v>
                </c:pt>
                <c:pt idx="8">
                  <c:v>3173</c:v>
                </c:pt>
                <c:pt idx="9">
                  <c:v>2673</c:v>
                </c:pt>
                <c:pt idx="10">
                  <c:v>2173</c:v>
                </c:pt>
                <c:pt idx="11">
                  <c:v>1673</c:v>
                </c:pt>
                <c:pt idx="12">
                  <c:v>1173</c:v>
                </c:pt>
                <c:pt idx="13">
                  <c:v>673</c:v>
                </c:pt>
                <c:pt idx="14">
                  <c:v>173</c:v>
                </c:pt>
                <c:pt idx="15">
                  <c:v>-327</c:v>
                </c:pt>
                <c:pt idx="16">
                  <c:v>-827</c:v>
                </c:pt>
                <c:pt idx="17">
                  <c:v>-1327</c:v>
                </c:pt>
                <c:pt idx="18">
                  <c:v>-1827</c:v>
                </c:pt>
                <c:pt idx="19">
                  <c:v>-2327</c:v>
                </c:pt>
                <c:pt idx="20">
                  <c:v>-2327</c:v>
                </c:pt>
                <c:pt idx="21">
                  <c:v>-2327</c:v>
                </c:pt>
                <c:pt idx="22">
                  <c:v>-2327</c:v>
                </c:pt>
                <c:pt idx="23">
                  <c:v>-2327</c:v>
                </c:pt>
                <c:pt idx="24">
                  <c:v>-2327</c:v>
                </c:pt>
                <c:pt idx="25">
                  <c:v>-2327</c:v>
                </c:pt>
                <c:pt idx="26">
                  <c:v>-2327</c:v>
                </c:pt>
                <c:pt idx="27">
                  <c:v>-2327</c:v>
                </c:pt>
                <c:pt idx="28">
                  <c:v>-2327</c:v>
                </c:pt>
                <c:pt idx="29">
                  <c:v>-2327</c:v>
                </c:pt>
                <c:pt idx="30">
                  <c:v>-2327</c:v>
                </c:pt>
                <c:pt idx="31">
                  <c:v>-2327</c:v>
                </c:pt>
                <c:pt idx="32">
                  <c:v>-2327</c:v>
                </c:pt>
                <c:pt idx="33">
                  <c:v>-2327</c:v>
                </c:pt>
                <c:pt idx="34">
                  <c:v>-2327</c:v>
                </c:pt>
                <c:pt idx="35">
                  <c:v>-2327</c:v>
                </c:pt>
                <c:pt idx="36">
                  <c:v>-2327</c:v>
                </c:pt>
                <c:pt idx="37">
                  <c:v>-2327</c:v>
                </c:pt>
                <c:pt idx="38">
                  <c:v>-2327</c:v>
                </c:pt>
                <c:pt idx="39">
                  <c:v>-2327</c:v>
                </c:pt>
                <c:pt idx="40">
                  <c:v>-2327</c:v>
                </c:pt>
              </c:numCache>
            </c:numRef>
          </c:val>
          <c:smooth val="0"/>
          <c:extLst>
            <c:ext xmlns:c16="http://schemas.microsoft.com/office/drawing/2014/chart" uri="{C3380CC4-5D6E-409C-BE32-E72D297353CC}">
              <c16:uniqueId val="{00000001-3FD7-4844-A60C-398925CF9F32}"/>
            </c:ext>
          </c:extLst>
        </c:ser>
        <c:ser>
          <c:idx val="2"/>
          <c:order val="2"/>
          <c:tx>
            <c:strRef>
              <c:f>'[2]Q5 TESLA'!$X$8</c:f>
              <c:strCache>
                <c:ptCount val="1"/>
                <c:pt idx="0">
                  <c:v>Total Profit</c:v>
                </c:pt>
              </c:strCache>
            </c:strRef>
          </c:tx>
          <c:marker>
            <c:symbol val="none"/>
          </c:marker>
          <c:cat>
            <c:numRef>
              <c:f>'[2]Q5 TESLA'!$U$9:$U$51</c:f>
              <c:numCache>
                <c:formatCode>General</c:formatCode>
                <c:ptCount val="43"/>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TESLA'!$X$9:$X$51</c:f>
              <c:numCache>
                <c:formatCode>General</c:formatCode>
                <c:ptCount val="43"/>
                <c:pt idx="0">
                  <c:v>3263</c:v>
                </c:pt>
                <c:pt idx="1">
                  <c:v>2763</c:v>
                </c:pt>
                <c:pt idx="2">
                  <c:v>2263</c:v>
                </c:pt>
                <c:pt idx="3">
                  <c:v>1763</c:v>
                </c:pt>
                <c:pt idx="4">
                  <c:v>1263</c:v>
                </c:pt>
                <c:pt idx="5">
                  <c:v>763</c:v>
                </c:pt>
                <c:pt idx="6">
                  <c:v>263</c:v>
                </c:pt>
                <c:pt idx="7">
                  <c:v>-237</c:v>
                </c:pt>
                <c:pt idx="8">
                  <c:v>-737</c:v>
                </c:pt>
                <c:pt idx="9">
                  <c:v>-1237</c:v>
                </c:pt>
                <c:pt idx="10">
                  <c:v>-1737</c:v>
                </c:pt>
                <c:pt idx="11">
                  <c:v>-2237</c:v>
                </c:pt>
                <c:pt idx="12">
                  <c:v>-2737</c:v>
                </c:pt>
                <c:pt idx="13">
                  <c:v>-3237</c:v>
                </c:pt>
                <c:pt idx="14">
                  <c:v>-3737</c:v>
                </c:pt>
                <c:pt idx="15">
                  <c:v>-4237</c:v>
                </c:pt>
                <c:pt idx="16">
                  <c:v>-4737</c:v>
                </c:pt>
                <c:pt idx="17">
                  <c:v>-5237</c:v>
                </c:pt>
                <c:pt idx="18">
                  <c:v>-5737</c:v>
                </c:pt>
                <c:pt idx="19">
                  <c:v>-6237</c:v>
                </c:pt>
                <c:pt idx="20">
                  <c:v>-5237</c:v>
                </c:pt>
                <c:pt idx="21">
                  <c:v>-4237</c:v>
                </c:pt>
                <c:pt idx="22">
                  <c:v>-3237</c:v>
                </c:pt>
                <c:pt idx="23">
                  <c:v>-2237</c:v>
                </c:pt>
                <c:pt idx="24">
                  <c:v>-1237</c:v>
                </c:pt>
                <c:pt idx="25">
                  <c:v>-237</c:v>
                </c:pt>
                <c:pt idx="26">
                  <c:v>763</c:v>
                </c:pt>
                <c:pt idx="27">
                  <c:v>1763</c:v>
                </c:pt>
                <c:pt idx="28">
                  <c:v>2763</c:v>
                </c:pt>
                <c:pt idx="29">
                  <c:v>3763</c:v>
                </c:pt>
                <c:pt idx="30">
                  <c:v>4763</c:v>
                </c:pt>
                <c:pt idx="31">
                  <c:v>5763</c:v>
                </c:pt>
                <c:pt idx="32">
                  <c:v>6763</c:v>
                </c:pt>
                <c:pt idx="33">
                  <c:v>7763</c:v>
                </c:pt>
                <c:pt idx="34">
                  <c:v>8763</c:v>
                </c:pt>
                <c:pt idx="35">
                  <c:v>9763</c:v>
                </c:pt>
                <c:pt idx="36">
                  <c:v>10763</c:v>
                </c:pt>
                <c:pt idx="37">
                  <c:v>11763</c:v>
                </c:pt>
                <c:pt idx="38">
                  <c:v>12763</c:v>
                </c:pt>
                <c:pt idx="39">
                  <c:v>13763</c:v>
                </c:pt>
                <c:pt idx="40">
                  <c:v>14763</c:v>
                </c:pt>
              </c:numCache>
            </c:numRef>
          </c:val>
          <c:smooth val="0"/>
          <c:extLst>
            <c:ext xmlns:c16="http://schemas.microsoft.com/office/drawing/2014/chart" uri="{C3380CC4-5D6E-409C-BE32-E72D297353CC}">
              <c16:uniqueId val="{00000002-3FD7-4844-A60C-398925CF9F32}"/>
            </c:ext>
          </c:extLst>
        </c:ser>
        <c:dLbls>
          <c:showLegendKey val="0"/>
          <c:showVal val="0"/>
          <c:showCatName val="0"/>
          <c:showSerName val="0"/>
          <c:showPercent val="0"/>
          <c:showBubbleSize val="0"/>
        </c:dLbls>
        <c:smooth val="0"/>
        <c:axId val="160226688"/>
        <c:axId val="160105600"/>
      </c:lineChart>
      <c:catAx>
        <c:axId val="160226688"/>
        <c:scaling>
          <c:orientation val="minMax"/>
        </c:scaling>
        <c:delete val="0"/>
        <c:axPos val="b"/>
        <c:numFmt formatCode="&quot;€&quot;#,##0.00" sourceLinked="0"/>
        <c:majorTickMark val="out"/>
        <c:minorTickMark val="none"/>
        <c:tickLblPos val="nextTo"/>
        <c:crossAx val="160105600"/>
        <c:crosses val="autoZero"/>
        <c:auto val="1"/>
        <c:lblAlgn val="ctr"/>
        <c:lblOffset val="100"/>
        <c:tickLblSkip val="10"/>
        <c:noMultiLvlLbl val="0"/>
      </c:catAx>
      <c:valAx>
        <c:axId val="160105600"/>
        <c:scaling>
          <c:orientation val="minMax"/>
        </c:scaling>
        <c:delete val="0"/>
        <c:axPos val="l"/>
        <c:majorGridlines/>
        <c:numFmt formatCode="&quot;€&quot;#,##0.00" sourceLinked="0"/>
        <c:majorTickMark val="out"/>
        <c:minorTickMark val="none"/>
        <c:tickLblPos val="nextTo"/>
        <c:crossAx val="160226688"/>
        <c:crosses val="autoZero"/>
        <c:crossBetween val="between"/>
      </c:valAx>
    </c:plotArea>
    <c:legend>
      <c:legendPos val="r"/>
      <c:overlay val="0"/>
    </c:legend>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IE"/>
              <a:t>Straddle</a:t>
            </a:r>
          </a:p>
        </c:rich>
      </c:tx>
      <c:overlay val="0"/>
    </c:title>
    <c:autoTitleDeleted val="0"/>
    <c:plotArea>
      <c:layout/>
      <c:lineChart>
        <c:grouping val="standard"/>
        <c:varyColors val="0"/>
        <c:ser>
          <c:idx val="0"/>
          <c:order val="0"/>
          <c:tx>
            <c:strRef>
              <c:f>'[2]Q5 TESLA'!$AJ$8</c:f>
              <c:strCache>
                <c:ptCount val="1"/>
                <c:pt idx="0">
                  <c:v>Profit from Long Call</c:v>
                </c:pt>
              </c:strCache>
            </c:strRef>
          </c:tx>
          <c:marker>
            <c:symbol val="none"/>
          </c:marker>
          <c:cat>
            <c:numRef>
              <c:f>'[2]Q5 TESLA'!$AI$9:$AI$51</c:f>
              <c:numCache>
                <c:formatCode>General</c:formatCode>
                <c:ptCount val="43"/>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TESLA'!$AJ$9:$AJ$51</c:f>
              <c:numCache>
                <c:formatCode>General</c:formatCode>
                <c:ptCount val="43"/>
                <c:pt idx="0">
                  <c:v>-1955</c:v>
                </c:pt>
                <c:pt idx="1">
                  <c:v>-1955</c:v>
                </c:pt>
                <c:pt idx="2">
                  <c:v>-1955</c:v>
                </c:pt>
                <c:pt idx="3">
                  <c:v>-1955</c:v>
                </c:pt>
                <c:pt idx="4">
                  <c:v>-1955</c:v>
                </c:pt>
                <c:pt idx="5">
                  <c:v>-1955</c:v>
                </c:pt>
                <c:pt idx="6">
                  <c:v>-1955</c:v>
                </c:pt>
                <c:pt idx="7">
                  <c:v>-1955</c:v>
                </c:pt>
                <c:pt idx="8">
                  <c:v>-1955</c:v>
                </c:pt>
                <c:pt idx="9">
                  <c:v>-1955</c:v>
                </c:pt>
                <c:pt idx="10">
                  <c:v>-1955</c:v>
                </c:pt>
                <c:pt idx="11">
                  <c:v>-1955</c:v>
                </c:pt>
                <c:pt idx="12">
                  <c:v>-1955</c:v>
                </c:pt>
                <c:pt idx="13">
                  <c:v>-1955</c:v>
                </c:pt>
                <c:pt idx="14">
                  <c:v>-1955</c:v>
                </c:pt>
                <c:pt idx="15">
                  <c:v>-1955</c:v>
                </c:pt>
                <c:pt idx="16">
                  <c:v>-1955</c:v>
                </c:pt>
                <c:pt idx="17">
                  <c:v>-1955</c:v>
                </c:pt>
                <c:pt idx="18">
                  <c:v>-1955</c:v>
                </c:pt>
                <c:pt idx="19">
                  <c:v>-1955</c:v>
                </c:pt>
                <c:pt idx="20">
                  <c:v>-1455</c:v>
                </c:pt>
                <c:pt idx="21">
                  <c:v>-955</c:v>
                </c:pt>
                <c:pt idx="22">
                  <c:v>-455</c:v>
                </c:pt>
                <c:pt idx="23">
                  <c:v>45</c:v>
                </c:pt>
                <c:pt idx="24">
                  <c:v>545</c:v>
                </c:pt>
                <c:pt idx="25">
                  <c:v>1045</c:v>
                </c:pt>
                <c:pt idx="26">
                  <c:v>1545</c:v>
                </c:pt>
                <c:pt idx="27">
                  <c:v>2045</c:v>
                </c:pt>
                <c:pt idx="28">
                  <c:v>2545</c:v>
                </c:pt>
                <c:pt idx="29">
                  <c:v>3045</c:v>
                </c:pt>
                <c:pt idx="30">
                  <c:v>3545</c:v>
                </c:pt>
                <c:pt idx="31">
                  <c:v>4045</c:v>
                </c:pt>
                <c:pt idx="32">
                  <c:v>4545</c:v>
                </c:pt>
                <c:pt idx="33">
                  <c:v>5045</c:v>
                </c:pt>
                <c:pt idx="34">
                  <c:v>5545</c:v>
                </c:pt>
                <c:pt idx="35">
                  <c:v>6045</c:v>
                </c:pt>
                <c:pt idx="36">
                  <c:v>6545</c:v>
                </c:pt>
                <c:pt idx="37">
                  <c:v>7045</c:v>
                </c:pt>
                <c:pt idx="38">
                  <c:v>7545</c:v>
                </c:pt>
                <c:pt idx="39">
                  <c:v>8045</c:v>
                </c:pt>
                <c:pt idx="40">
                  <c:v>8545</c:v>
                </c:pt>
              </c:numCache>
            </c:numRef>
          </c:val>
          <c:smooth val="0"/>
          <c:extLst>
            <c:ext xmlns:c16="http://schemas.microsoft.com/office/drawing/2014/chart" uri="{C3380CC4-5D6E-409C-BE32-E72D297353CC}">
              <c16:uniqueId val="{00000000-E325-A144-B1AE-5B99E3F2E0D2}"/>
            </c:ext>
          </c:extLst>
        </c:ser>
        <c:ser>
          <c:idx val="1"/>
          <c:order val="1"/>
          <c:tx>
            <c:strRef>
              <c:f>'[2]Q5 TESLA'!$AK$8</c:f>
              <c:strCache>
                <c:ptCount val="1"/>
                <c:pt idx="0">
                  <c:v>Profit from Long Put</c:v>
                </c:pt>
              </c:strCache>
            </c:strRef>
          </c:tx>
          <c:marker>
            <c:symbol val="none"/>
          </c:marker>
          <c:cat>
            <c:numRef>
              <c:f>'[2]Q5 TESLA'!$AI$9:$AI$51</c:f>
              <c:numCache>
                <c:formatCode>General</c:formatCode>
                <c:ptCount val="43"/>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TESLA'!$AK$9:$AK$51</c:f>
              <c:numCache>
                <c:formatCode>General</c:formatCode>
                <c:ptCount val="43"/>
                <c:pt idx="0">
                  <c:v>7173</c:v>
                </c:pt>
                <c:pt idx="1">
                  <c:v>6673</c:v>
                </c:pt>
                <c:pt idx="2">
                  <c:v>6173</c:v>
                </c:pt>
                <c:pt idx="3">
                  <c:v>5673</c:v>
                </c:pt>
                <c:pt idx="4">
                  <c:v>5173</c:v>
                </c:pt>
                <c:pt idx="5">
                  <c:v>4673</c:v>
                </c:pt>
                <c:pt idx="6">
                  <c:v>4173</c:v>
                </c:pt>
                <c:pt idx="7">
                  <c:v>3673</c:v>
                </c:pt>
                <c:pt idx="8">
                  <c:v>3173</c:v>
                </c:pt>
                <c:pt idx="9">
                  <c:v>2673</c:v>
                </c:pt>
                <c:pt idx="10">
                  <c:v>2173</c:v>
                </c:pt>
                <c:pt idx="11">
                  <c:v>1673</c:v>
                </c:pt>
                <c:pt idx="12">
                  <c:v>1173</c:v>
                </c:pt>
                <c:pt idx="13">
                  <c:v>673</c:v>
                </c:pt>
                <c:pt idx="14">
                  <c:v>173</c:v>
                </c:pt>
                <c:pt idx="15">
                  <c:v>-327</c:v>
                </c:pt>
                <c:pt idx="16">
                  <c:v>-827</c:v>
                </c:pt>
                <c:pt idx="17">
                  <c:v>-1327</c:v>
                </c:pt>
                <c:pt idx="18">
                  <c:v>-1827</c:v>
                </c:pt>
                <c:pt idx="19">
                  <c:v>-2327</c:v>
                </c:pt>
                <c:pt idx="20">
                  <c:v>-2327</c:v>
                </c:pt>
                <c:pt idx="21">
                  <c:v>-2327</c:v>
                </c:pt>
                <c:pt idx="22">
                  <c:v>-2327</c:v>
                </c:pt>
                <c:pt idx="23">
                  <c:v>-2327</c:v>
                </c:pt>
                <c:pt idx="24">
                  <c:v>-2327</c:v>
                </c:pt>
                <c:pt idx="25">
                  <c:v>-2327</c:v>
                </c:pt>
                <c:pt idx="26">
                  <c:v>-2327</c:v>
                </c:pt>
                <c:pt idx="27">
                  <c:v>-2327</c:v>
                </c:pt>
                <c:pt idx="28">
                  <c:v>-2327</c:v>
                </c:pt>
                <c:pt idx="29">
                  <c:v>-2327</c:v>
                </c:pt>
                <c:pt idx="30">
                  <c:v>-2327</c:v>
                </c:pt>
                <c:pt idx="31">
                  <c:v>-2327</c:v>
                </c:pt>
                <c:pt idx="32">
                  <c:v>-2327</c:v>
                </c:pt>
                <c:pt idx="33">
                  <c:v>-2327</c:v>
                </c:pt>
                <c:pt idx="34">
                  <c:v>-2327</c:v>
                </c:pt>
                <c:pt idx="35">
                  <c:v>-2327</c:v>
                </c:pt>
                <c:pt idx="36">
                  <c:v>-2327</c:v>
                </c:pt>
                <c:pt idx="37">
                  <c:v>-2327</c:v>
                </c:pt>
                <c:pt idx="38">
                  <c:v>-2327</c:v>
                </c:pt>
                <c:pt idx="39">
                  <c:v>-2327</c:v>
                </c:pt>
                <c:pt idx="40">
                  <c:v>-2327</c:v>
                </c:pt>
              </c:numCache>
            </c:numRef>
          </c:val>
          <c:smooth val="0"/>
          <c:extLst>
            <c:ext xmlns:c16="http://schemas.microsoft.com/office/drawing/2014/chart" uri="{C3380CC4-5D6E-409C-BE32-E72D297353CC}">
              <c16:uniqueId val="{00000001-E325-A144-B1AE-5B99E3F2E0D2}"/>
            </c:ext>
          </c:extLst>
        </c:ser>
        <c:ser>
          <c:idx val="2"/>
          <c:order val="2"/>
          <c:tx>
            <c:strRef>
              <c:f>'[2]Q5 TESLA'!$AL$8</c:f>
              <c:strCache>
                <c:ptCount val="1"/>
                <c:pt idx="0">
                  <c:v>Total Profit</c:v>
                </c:pt>
              </c:strCache>
            </c:strRef>
          </c:tx>
          <c:marker>
            <c:symbol val="none"/>
          </c:marker>
          <c:cat>
            <c:numRef>
              <c:f>'[2]Q5 TESLA'!$AI$9:$AI$51</c:f>
              <c:numCache>
                <c:formatCode>General</c:formatCode>
                <c:ptCount val="43"/>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TESLA'!$AL$9:$AL$51</c:f>
              <c:numCache>
                <c:formatCode>General</c:formatCode>
                <c:ptCount val="43"/>
                <c:pt idx="0">
                  <c:v>5218</c:v>
                </c:pt>
                <c:pt idx="1">
                  <c:v>4718</c:v>
                </c:pt>
                <c:pt idx="2">
                  <c:v>4218</c:v>
                </c:pt>
                <c:pt idx="3">
                  <c:v>3718</c:v>
                </c:pt>
                <c:pt idx="4">
                  <c:v>3218</c:v>
                </c:pt>
                <c:pt idx="5">
                  <c:v>2718</c:v>
                </c:pt>
                <c:pt idx="6">
                  <c:v>2218</c:v>
                </c:pt>
                <c:pt idx="7">
                  <c:v>1718</c:v>
                </c:pt>
                <c:pt idx="8">
                  <c:v>1218</c:v>
                </c:pt>
                <c:pt idx="9">
                  <c:v>718</c:v>
                </c:pt>
                <c:pt idx="10">
                  <c:v>218</c:v>
                </c:pt>
                <c:pt idx="11">
                  <c:v>-282</c:v>
                </c:pt>
                <c:pt idx="12">
                  <c:v>-782</c:v>
                </c:pt>
                <c:pt idx="13">
                  <c:v>-1282</c:v>
                </c:pt>
                <c:pt idx="14">
                  <c:v>-1782</c:v>
                </c:pt>
                <c:pt idx="15">
                  <c:v>-2282</c:v>
                </c:pt>
                <c:pt idx="16">
                  <c:v>-2782</c:v>
                </c:pt>
                <c:pt idx="17">
                  <c:v>-3282</c:v>
                </c:pt>
                <c:pt idx="18">
                  <c:v>-3782</c:v>
                </c:pt>
                <c:pt idx="19">
                  <c:v>-4282</c:v>
                </c:pt>
                <c:pt idx="20">
                  <c:v>-3782</c:v>
                </c:pt>
                <c:pt idx="21">
                  <c:v>-3282</c:v>
                </c:pt>
                <c:pt idx="22">
                  <c:v>-2782</c:v>
                </c:pt>
                <c:pt idx="23">
                  <c:v>-2282</c:v>
                </c:pt>
                <c:pt idx="24">
                  <c:v>-1782</c:v>
                </c:pt>
                <c:pt idx="25">
                  <c:v>-1282</c:v>
                </c:pt>
                <c:pt idx="26">
                  <c:v>-782</c:v>
                </c:pt>
                <c:pt idx="27">
                  <c:v>-282</c:v>
                </c:pt>
                <c:pt idx="28">
                  <c:v>218</c:v>
                </c:pt>
                <c:pt idx="29">
                  <c:v>718</c:v>
                </c:pt>
                <c:pt idx="30">
                  <c:v>1218</c:v>
                </c:pt>
                <c:pt idx="31">
                  <c:v>1718</c:v>
                </c:pt>
                <c:pt idx="32">
                  <c:v>2218</c:v>
                </c:pt>
                <c:pt idx="33">
                  <c:v>2718</c:v>
                </c:pt>
                <c:pt idx="34">
                  <c:v>3218</c:v>
                </c:pt>
                <c:pt idx="35">
                  <c:v>3718</c:v>
                </c:pt>
                <c:pt idx="36">
                  <c:v>4218</c:v>
                </c:pt>
                <c:pt idx="37">
                  <c:v>4718</c:v>
                </c:pt>
                <c:pt idx="38">
                  <c:v>5218</c:v>
                </c:pt>
                <c:pt idx="39">
                  <c:v>5718</c:v>
                </c:pt>
                <c:pt idx="40">
                  <c:v>6218</c:v>
                </c:pt>
              </c:numCache>
            </c:numRef>
          </c:val>
          <c:smooth val="0"/>
          <c:extLst>
            <c:ext xmlns:c16="http://schemas.microsoft.com/office/drawing/2014/chart" uri="{C3380CC4-5D6E-409C-BE32-E72D297353CC}">
              <c16:uniqueId val="{00000002-E325-A144-B1AE-5B99E3F2E0D2}"/>
            </c:ext>
          </c:extLst>
        </c:ser>
        <c:dLbls>
          <c:showLegendKey val="0"/>
          <c:showVal val="0"/>
          <c:showCatName val="0"/>
          <c:showSerName val="0"/>
          <c:showPercent val="0"/>
          <c:showBubbleSize val="0"/>
        </c:dLbls>
        <c:smooth val="0"/>
        <c:axId val="160133888"/>
        <c:axId val="160135424"/>
      </c:lineChart>
      <c:catAx>
        <c:axId val="160133888"/>
        <c:scaling>
          <c:orientation val="minMax"/>
        </c:scaling>
        <c:delete val="0"/>
        <c:axPos val="b"/>
        <c:numFmt formatCode="&quot;€&quot;#,##0.00" sourceLinked="0"/>
        <c:majorTickMark val="out"/>
        <c:minorTickMark val="none"/>
        <c:tickLblPos val="nextTo"/>
        <c:crossAx val="160135424"/>
        <c:crosses val="autoZero"/>
        <c:auto val="1"/>
        <c:lblAlgn val="ctr"/>
        <c:lblOffset val="100"/>
        <c:tickLblSkip val="10"/>
        <c:noMultiLvlLbl val="0"/>
      </c:catAx>
      <c:valAx>
        <c:axId val="160135424"/>
        <c:scaling>
          <c:orientation val="minMax"/>
        </c:scaling>
        <c:delete val="0"/>
        <c:axPos val="l"/>
        <c:majorGridlines/>
        <c:numFmt formatCode="&quot;€&quot;#,##0.00" sourceLinked="0"/>
        <c:majorTickMark val="out"/>
        <c:minorTickMark val="none"/>
        <c:tickLblPos val="nextTo"/>
        <c:crossAx val="160133888"/>
        <c:crosses val="autoZero"/>
        <c:crossBetween val="between"/>
      </c:valAx>
    </c:plotArea>
    <c:legend>
      <c:legendPos val="r"/>
      <c:overlay val="0"/>
    </c:legend>
    <c:plotVisOnly val="1"/>
    <c:dispBlanksAs val="gap"/>
    <c:showDLblsOverMax val="0"/>
  </c:chart>
  <c:printSettings>
    <c:headerFooter/>
    <c:pageMargins b="0.75000000000000278" l="0.70000000000000062" r="0.70000000000000062"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IE" sz="2000"/>
              <a:t>Strangle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KR"/>
        </a:p>
      </c:txPr>
    </c:title>
    <c:autoTitleDeleted val="0"/>
    <c:plotArea>
      <c:layout/>
      <c:lineChart>
        <c:grouping val="standard"/>
        <c:varyColors val="0"/>
        <c:ser>
          <c:idx val="0"/>
          <c:order val="0"/>
          <c:tx>
            <c:strRef>
              <c:f>'[2]Q5 TESLA'!$H$8</c:f>
              <c:strCache>
                <c:ptCount val="1"/>
                <c:pt idx="0">
                  <c:v>Profit from Long Call</c:v>
                </c:pt>
              </c:strCache>
            </c:strRef>
          </c:tx>
          <c:spPr>
            <a:ln w="44450" cap="rnd" cmpd="sng" algn="ctr">
              <a:solidFill>
                <a:schemeClr val="accent1"/>
              </a:solidFill>
              <a:prstDash val="solid"/>
              <a:round/>
            </a:ln>
            <a:effectLst/>
          </c:spPr>
          <c:marker>
            <c:symbol val="none"/>
          </c:marker>
          <c:cat>
            <c:numRef>
              <c:f>'[2]Q5 TESLA'!$G$9:$G$49</c:f>
              <c:numCache>
                <c:formatCode>General</c:formatCode>
                <c:ptCount val="41"/>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TESLA'!$H$9:$H$49</c:f>
              <c:numCache>
                <c:formatCode>General</c:formatCode>
                <c:ptCount val="41"/>
                <c:pt idx="0">
                  <c:v>-1015</c:v>
                </c:pt>
                <c:pt idx="1">
                  <c:v>-1015</c:v>
                </c:pt>
                <c:pt idx="2">
                  <c:v>-1015</c:v>
                </c:pt>
                <c:pt idx="3">
                  <c:v>-1015</c:v>
                </c:pt>
                <c:pt idx="4">
                  <c:v>-1015</c:v>
                </c:pt>
                <c:pt idx="5">
                  <c:v>-1015</c:v>
                </c:pt>
                <c:pt idx="6">
                  <c:v>-1015</c:v>
                </c:pt>
                <c:pt idx="7">
                  <c:v>-1015</c:v>
                </c:pt>
                <c:pt idx="8">
                  <c:v>-1015</c:v>
                </c:pt>
                <c:pt idx="9">
                  <c:v>-1015</c:v>
                </c:pt>
                <c:pt idx="10">
                  <c:v>-1015</c:v>
                </c:pt>
                <c:pt idx="11">
                  <c:v>-1015</c:v>
                </c:pt>
                <c:pt idx="12">
                  <c:v>-1015</c:v>
                </c:pt>
                <c:pt idx="13">
                  <c:v>-1015</c:v>
                </c:pt>
                <c:pt idx="14">
                  <c:v>-1015</c:v>
                </c:pt>
                <c:pt idx="15">
                  <c:v>-1015</c:v>
                </c:pt>
                <c:pt idx="16">
                  <c:v>-1015</c:v>
                </c:pt>
                <c:pt idx="17">
                  <c:v>-1015</c:v>
                </c:pt>
                <c:pt idx="18">
                  <c:v>-1015</c:v>
                </c:pt>
                <c:pt idx="19">
                  <c:v>-1015</c:v>
                </c:pt>
                <c:pt idx="20">
                  <c:v>-1015</c:v>
                </c:pt>
                <c:pt idx="21">
                  <c:v>-1015</c:v>
                </c:pt>
                <c:pt idx="22">
                  <c:v>-1015</c:v>
                </c:pt>
                <c:pt idx="23">
                  <c:v>-1015</c:v>
                </c:pt>
                <c:pt idx="24">
                  <c:v>-1015</c:v>
                </c:pt>
                <c:pt idx="25">
                  <c:v>-515</c:v>
                </c:pt>
                <c:pt idx="26">
                  <c:v>-15</c:v>
                </c:pt>
                <c:pt idx="27">
                  <c:v>485</c:v>
                </c:pt>
                <c:pt idx="28">
                  <c:v>985</c:v>
                </c:pt>
                <c:pt idx="29">
                  <c:v>1485</c:v>
                </c:pt>
                <c:pt idx="30">
                  <c:v>1985</c:v>
                </c:pt>
                <c:pt idx="31">
                  <c:v>2485</c:v>
                </c:pt>
                <c:pt idx="32">
                  <c:v>2985</c:v>
                </c:pt>
                <c:pt idx="33">
                  <c:v>3485</c:v>
                </c:pt>
                <c:pt idx="34">
                  <c:v>3985</c:v>
                </c:pt>
                <c:pt idx="35">
                  <c:v>4485</c:v>
                </c:pt>
                <c:pt idx="36">
                  <c:v>4985</c:v>
                </c:pt>
                <c:pt idx="37">
                  <c:v>5485</c:v>
                </c:pt>
                <c:pt idx="38">
                  <c:v>5985</c:v>
                </c:pt>
                <c:pt idx="39">
                  <c:v>6485</c:v>
                </c:pt>
                <c:pt idx="40">
                  <c:v>6985</c:v>
                </c:pt>
              </c:numCache>
            </c:numRef>
          </c:val>
          <c:smooth val="0"/>
          <c:extLst>
            <c:ext xmlns:c16="http://schemas.microsoft.com/office/drawing/2014/chart" uri="{C3380CC4-5D6E-409C-BE32-E72D297353CC}">
              <c16:uniqueId val="{00000000-1725-174C-B79A-22B332ED2744}"/>
            </c:ext>
          </c:extLst>
        </c:ser>
        <c:ser>
          <c:idx val="1"/>
          <c:order val="1"/>
          <c:tx>
            <c:strRef>
              <c:f>'[2]Q5 TESLA'!$I$8</c:f>
              <c:strCache>
                <c:ptCount val="1"/>
                <c:pt idx="0">
                  <c:v>Profit from Long Put</c:v>
                </c:pt>
              </c:strCache>
            </c:strRef>
          </c:tx>
          <c:spPr>
            <a:ln w="44450" cap="rnd" cmpd="sng" algn="ctr">
              <a:solidFill>
                <a:schemeClr val="accent2"/>
              </a:solidFill>
              <a:prstDash val="solid"/>
              <a:round/>
            </a:ln>
            <a:effectLst/>
          </c:spPr>
          <c:marker>
            <c:symbol val="none"/>
          </c:marker>
          <c:cat>
            <c:numRef>
              <c:f>'[2]Q5 TESLA'!$G$9:$G$49</c:f>
              <c:numCache>
                <c:formatCode>General</c:formatCode>
                <c:ptCount val="41"/>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TESLA'!$I$9:$I$49</c:f>
              <c:numCache>
                <c:formatCode>General</c:formatCode>
                <c:ptCount val="41"/>
                <c:pt idx="0">
                  <c:v>5726</c:v>
                </c:pt>
                <c:pt idx="1">
                  <c:v>5226</c:v>
                </c:pt>
                <c:pt idx="2">
                  <c:v>4726</c:v>
                </c:pt>
                <c:pt idx="3">
                  <c:v>4226</c:v>
                </c:pt>
                <c:pt idx="4">
                  <c:v>3726</c:v>
                </c:pt>
                <c:pt idx="5">
                  <c:v>3226</c:v>
                </c:pt>
                <c:pt idx="6">
                  <c:v>2726</c:v>
                </c:pt>
                <c:pt idx="7">
                  <c:v>2226</c:v>
                </c:pt>
                <c:pt idx="8">
                  <c:v>1726</c:v>
                </c:pt>
                <c:pt idx="9">
                  <c:v>1226</c:v>
                </c:pt>
                <c:pt idx="10">
                  <c:v>726</c:v>
                </c:pt>
                <c:pt idx="11">
                  <c:v>226</c:v>
                </c:pt>
                <c:pt idx="12">
                  <c:v>-274</c:v>
                </c:pt>
                <c:pt idx="13">
                  <c:v>-774</c:v>
                </c:pt>
                <c:pt idx="14">
                  <c:v>-1274</c:v>
                </c:pt>
                <c:pt idx="15">
                  <c:v>-1274</c:v>
                </c:pt>
                <c:pt idx="16">
                  <c:v>-1274</c:v>
                </c:pt>
                <c:pt idx="17">
                  <c:v>-1274</c:v>
                </c:pt>
                <c:pt idx="18">
                  <c:v>-1274</c:v>
                </c:pt>
                <c:pt idx="19">
                  <c:v>-1274</c:v>
                </c:pt>
                <c:pt idx="20">
                  <c:v>-1274</c:v>
                </c:pt>
                <c:pt idx="21">
                  <c:v>-1274</c:v>
                </c:pt>
                <c:pt idx="22">
                  <c:v>-1274</c:v>
                </c:pt>
                <c:pt idx="23">
                  <c:v>-1274</c:v>
                </c:pt>
                <c:pt idx="24">
                  <c:v>-1274</c:v>
                </c:pt>
                <c:pt idx="25">
                  <c:v>-1274</c:v>
                </c:pt>
                <c:pt idx="26">
                  <c:v>-1274</c:v>
                </c:pt>
                <c:pt idx="27">
                  <c:v>-1274</c:v>
                </c:pt>
                <c:pt idx="28">
                  <c:v>-1274</c:v>
                </c:pt>
                <c:pt idx="29">
                  <c:v>-1274</c:v>
                </c:pt>
                <c:pt idx="30">
                  <c:v>-1274</c:v>
                </c:pt>
                <c:pt idx="31">
                  <c:v>-1274</c:v>
                </c:pt>
                <c:pt idx="32">
                  <c:v>-1274</c:v>
                </c:pt>
                <c:pt idx="33">
                  <c:v>-1274</c:v>
                </c:pt>
                <c:pt idx="34">
                  <c:v>-1274</c:v>
                </c:pt>
                <c:pt idx="35">
                  <c:v>-1274</c:v>
                </c:pt>
                <c:pt idx="36">
                  <c:v>-1274</c:v>
                </c:pt>
                <c:pt idx="37">
                  <c:v>-1274</c:v>
                </c:pt>
                <c:pt idx="38">
                  <c:v>-1274</c:v>
                </c:pt>
                <c:pt idx="39">
                  <c:v>-1274</c:v>
                </c:pt>
                <c:pt idx="40">
                  <c:v>-1274</c:v>
                </c:pt>
              </c:numCache>
            </c:numRef>
          </c:val>
          <c:smooth val="0"/>
          <c:extLst>
            <c:ext xmlns:c16="http://schemas.microsoft.com/office/drawing/2014/chart" uri="{C3380CC4-5D6E-409C-BE32-E72D297353CC}">
              <c16:uniqueId val="{00000001-1725-174C-B79A-22B332ED2744}"/>
            </c:ext>
          </c:extLst>
        </c:ser>
        <c:ser>
          <c:idx val="2"/>
          <c:order val="2"/>
          <c:tx>
            <c:strRef>
              <c:f>'[2]Q5 TESLA'!$J$8</c:f>
              <c:strCache>
                <c:ptCount val="1"/>
                <c:pt idx="0">
                  <c:v>Total Profit</c:v>
                </c:pt>
              </c:strCache>
            </c:strRef>
          </c:tx>
          <c:spPr>
            <a:ln w="44450" cap="rnd" cmpd="sng" algn="ctr">
              <a:solidFill>
                <a:schemeClr val="accent3"/>
              </a:solidFill>
              <a:prstDash val="solid"/>
              <a:round/>
            </a:ln>
            <a:effectLst/>
          </c:spPr>
          <c:marker>
            <c:symbol val="none"/>
          </c:marker>
          <c:cat>
            <c:numRef>
              <c:f>'[2]Q5 TESLA'!$G$9:$G$49</c:f>
              <c:numCache>
                <c:formatCode>General</c:formatCode>
                <c:ptCount val="41"/>
                <c:pt idx="0">
                  <c:v>1000</c:v>
                </c:pt>
                <c:pt idx="1">
                  <c:v>1005</c:v>
                </c:pt>
                <c:pt idx="2">
                  <c:v>1010</c:v>
                </c:pt>
                <c:pt idx="3">
                  <c:v>1015</c:v>
                </c:pt>
                <c:pt idx="4">
                  <c:v>1020</c:v>
                </c:pt>
                <c:pt idx="5">
                  <c:v>1025</c:v>
                </c:pt>
                <c:pt idx="6">
                  <c:v>1030</c:v>
                </c:pt>
                <c:pt idx="7">
                  <c:v>1035</c:v>
                </c:pt>
                <c:pt idx="8">
                  <c:v>1040</c:v>
                </c:pt>
                <c:pt idx="9">
                  <c:v>1045</c:v>
                </c:pt>
                <c:pt idx="10">
                  <c:v>1050</c:v>
                </c:pt>
                <c:pt idx="11">
                  <c:v>1055</c:v>
                </c:pt>
                <c:pt idx="12">
                  <c:v>1060</c:v>
                </c:pt>
                <c:pt idx="13">
                  <c:v>1065</c:v>
                </c:pt>
                <c:pt idx="14">
                  <c:v>1070</c:v>
                </c:pt>
                <c:pt idx="15">
                  <c:v>1075</c:v>
                </c:pt>
                <c:pt idx="16">
                  <c:v>1080</c:v>
                </c:pt>
                <c:pt idx="17">
                  <c:v>1085</c:v>
                </c:pt>
                <c:pt idx="18">
                  <c:v>1090</c:v>
                </c:pt>
                <c:pt idx="19">
                  <c:v>1095</c:v>
                </c:pt>
                <c:pt idx="20">
                  <c:v>1100</c:v>
                </c:pt>
                <c:pt idx="21">
                  <c:v>1105</c:v>
                </c:pt>
                <c:pt idx="22">
                  <c:v>1110</c:v>
                </c:pt>
                <c:pt idx="23">
                  <c:v>1115</c:v>
                </c:pt>
                <c:pt idx="24">
                  <c:v>1120</c:v>
                </c:pt>
                <c:pt idx="25">
                  <c:v>1125</c:v>
                </c:pt>
                <c:pt idx="26">
                  <c:v>1130</c:v>
                </c:pt>
                <c:pt idx="27">
                  <c:v>1135</c:v>
                </c:pt>
                <c:pt idx="28">
                  <c:v>1140</c:v>
                </c:pt>
                <c:pt idx="29">
                  <c:v>1145</c:v>
                </c:pt>
                <c:pt idx="30">
                  <c:v>1150</c:v>
                </c:pt>
                <c:pt idx="31">
                  <c:v>1155</c:v>
                </c:pt>
                <c:pt idx="32">
                  <c:v>1160</c:v>
                </c:pt>
                <c:pt idx="33">
                  <c:v>1165</c:v>
                </c:pt>
                <c:pt idx="34">
                  <c:v>1170</c:v>
                </c:pt>
                <c:pt idx="35">
                  <c:v>1175</c:v>
                </c:pt>
                <c:pt idx="36">
                  <c:v>1180</c:v>
                </c:pt>
                <c:pt idx="37">
                  <c:v>1185</c:v>
                </c:pt>
                <c:pt idx="38">
                  <c:v>1190</c:v>
                </c:pt>
                <c:pt idx="39">
                  <c:v>1195</c:v>
                </c:pt>
                <c:pt idx="40">
                  <c:v>1200</c:v>
                </c:pt>
              </c:numCache>
            </c:numRef>
          </c:cat>
          <c:val>
            <c:numRef>
              <c:f>'[2]Q5 TESLA'!$J$9:$J$49</c:f>
              <c:numCache>
                <c:formatCode>General</c:formatCode>
                <c:ptCount val="41"/>
                <c:pt idx="0">
                  <c:v>4711</c:v>
                </c:pt>
                <c:pt idx="1">
                  <c:v>4211</c:v>
                </c:pt>
                <c:pt idx="2">
                  <c:v>3711</c:v>
                </c:pt>
                <c:pt idx="3">
                  <c:v>3211</c:v>
                </c:pt>
                <c:pt idx="4">
                  <c:v>2711</c:v>
                </c:pt>
                <c:pt idx="5">
                  <c:v>2211</c:v>
                </c:pt>
                <c:pt idx="6">
                  <c:v>1711</c:v>
                </c:pt>
                <c:pt idx="7">
                  <c:v>1211</c:v>
                </c:pt>
                <c:pt idx="8">
                  <c:v>711</c:v>
                </c:pt>
                <c:pt idx="9">
                  <c:v>211</c:v>
                </c:pt>
                <c:pt idx="10">
                  <c:v>-289</c:v>
                </c:pt>
                <c:pt idx="11">
                  <c:v>-789</c:v>
                </c:pt>
                <c:pt idx="12">
                  <c:v>-1289</c:v>
                </c:pt>
                <c:pt idx="13">
                  <c:v>-1789</c:v>
                </c:pt>
                <c:pt idx="14">
                  <c:v>-2289</c:v>
                </c:pt>
                <c:pt idx="15">
                  <c:v>-2289</c:v>
                </c:pt>
                <c:pt idx="16">
                  <c:v>-2289</c:v>
                </c:pt>
                <c:pt idx="17">
                  <c:v>-2289</c:v>
                </c:pt>
                <c:pt idx="18">
                  <c:v>-2289</c:v>
                </c:pt>
                <c:pt idx="19">
                  <c:v>-2289</c:v>
                </c:pt>
                <c:pt idx="20">
                  <c:v>-2289</c:v>
                </c:pt>
                <c:pt idx="21">
                  <c:v>-2289</c:v>
                </c:pt>
                <c:pt idx="22">
                  <c:v>-2289</c:v>
                </c:pt>
                <c:pt idx="23">
                  <c:v>-2289</c:v>
                </c:pt>
                <c:pt idx="24">
                  <c:v>-2289</c:v>
                </c:pt>
                <c:pt idx="25">
                  <c:v>-1789</c:v>
                </c:pt>
                <c:pt idx="26">
                  <c:v>-1289</c:v>
                </c:pt>
                <c:pt idx="27">
                  <c:v>-789</c:v>
                </c:pt>
                <c:pt idx="28">
                  <c:v>-289</c:v>
                </c:pt>
                <c:pt idx="29">
                  <c:v>211</c:v>
                </c:pt>
                <c:pt idx="30">
                  <c:v>711</c:v>
                </c:pt>
                <c:pt idx="31">
                  <c:v>1211</c:v>
                </c:pt>
                <c:pt idx="32">
                  <c:v>1711</c:v>
                </c:pt>
                <c:pt idx="33">
                  <c:v>2211</c:v>
                </c:pt>
                <c:pt idx="34">
                  <c:v>2711</c:v>
                </c:pt>
                <c:pt idx="35">
                  <c:v>3211</c:v>
                </c:pt>
                <c:pt idx="36">
                  <c:v>3711</c:v>
                </c:pt>
                <c:pt idx="37">
                  <c:v>4211</c:v>
                </c:pt>
                <c:pt idx="38">
                  <c:v>4711</c:v>
                </c:pt>
                <c:pt idx="39">
                  <c:v>5211</c:v>
                </c:pt>
                <c:pt idx="40">
                  <c:v>5711</c:v>
                </c:pt>
              </c:numCache>
            </c:numRef>
          </c:val>
          <c:smooth val="0"/>
          <c:extLst>
            <c:ext xmlns:c16="http://schemas.microsoft.com/office/drawing/2014/chart" uri="{C3380CC4-5D6E-409C-BE32-E72D297353CC}">
              <c16:uniqueId val="{00000002-1725-174C-B79A-22B332ED2744}"/>
            </c:ext>
          </c:extLst>
        </c:ser>
        <c:dLbls>
          <c:showLegendKey val="0"/>
          <c:showVal val="0"/>
          <c:showCatName val="0"/>
          <c:showSerName val="0"/>
          <c:showPercent val="0"/>
          <c:showBubbleSize val="0"/>
        </c:dLbls>
        <c:smooth val="0"/>
        <c:axId val="160237440"/>
        <c:axId val="160238976"/>
      </c:lineChart>
      <c:catAx>
        <c:axId val="160237440"/>
        <c:scaling>
          <c:orientation val="minMax"/>
        </c:scaling>
        <c:delete val="0"/>
        <c:axPos val="b"/>
        <c:numFmt formatCode="&quot;€&quot;#,##0.0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crossAx val="160238976"/>
        <c:crosses val="autoZero"/>
        <c:auto val="1"/>
        <c:lblAlgn val="ctr"/>
        <c:lblOffset val="100"/>
        <c:tickLblSkip val="10"/>
        <c:noMultiLvlLbl val="0"/>
      </c:catAx>
      <c:valAx>
        <c:axId val="160238976"/>
        <c:scaling>
          <c:orientation val="minMax"/>
        </c:scaling>
        <c:delete val="0"/>
        <c:axPos val="l"/>
        <c:majorGridlines>
          <c:spPr>
            <a:ln w="6350" cap="flat" cmpd="sng" algn="ctr">
              <a:solidFill>
                <a:schemeClr val="tx1">
                  <a:tint val="75000"/>
                </a:schemeClr>
              </a:solidFill>
              <a:prstDash val="solid"/>
              <a:round/>
            </a:ln>
            <a:effectLst/>
          </c:spPr>
        </c:majorGridlines>
        <c:numFmt formatCode="&quot;€&quot;#,##0.0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crossAx val="16023744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KR"/>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title>
      <c:overlay val="0"/>
    </c:title>
    <c:autoTitleDeleted val="0"/>
    <c:plotArea>
      <c:layout>
        <c:manualLayout>
          <c:layoutTarget val="inner"/>
          <c:xMode val="edge"/>
          <c:yMode val="edge"/>
          <c:x val="0.11610860375883852"/>
          <c:y val="0.12797774979798171"/>
          <c:w val="0.59709028578211787"/>
          <c:h val="0.82062177788635604"/>
        </c:manualLayout>
      </c:layout>
      <c:lineChart>
        <c:grouping val="standard"/>
        <c:varyColors val="0"/>
        <c:ser>
          <c:idx val="0"/>
          <c:order val="0"/>
          <c:tx>
            <c:strRef>
              <c:f>'[1]Q3-Visa'!$AC$9</c:f>
              <c:strCache>
                <c:ptCount val="1"/>
                <c:pt idx="0">
                  <c:v>Profit from Long Call K=210</c:v>
                </c:pt>
              </c:strCache>
            </c:strRef>
          </c:tx>
          <c:marker>
            <c:symbol val="none"/>
          </c:marker>
          <c:cat>
            <c:numRef>
              <c:f>'[1]Q3-Visa'!$AB$10:$AB$40</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'[1]Q3-Visa'!$AC$10:$AC$40</c:f>
              <c:numCache>
                <c:formatCode>General</c:formatCode>
                <c:ptCount val="31"/>
                <c:pt idx="0">
                  <c:v>-7.5</c:v>
                </c:pt>
                <c:pt idx="1">
                  <c:v>-7.1699999999999875</c:v>
                </c:pt>
                <c:pt idx="2">
                  <c:v>-6.8300000000000125</c:v>
                </c:pt>
                <c:pt idx="3">
                  <c:v>-6.5</c:v>
                </c:pt>
                <c:pt idx="4">
                  <c:v>-6.1699999999999875</c:v>
                </c:pt>
                <c:pt idx="5">
                  <c:v>-5.8300000000000125</c:v>
                </c:pt>
                <c:pt idx="6">
                  <c:v>-5.5</c:v>
                </c:pt>
                <c:pt idx="7">
                  <c:v>-5.1699999999999875</c:v>
                </c:pt>
                <c:pt idx="8">
                  <c:v>-4.8300000000000125</c:v>
                </c:pt>
                <c:pt idx="9">
                  <c:v>-4.5</c:v>
                </c:pt>
                <c:pt idx="10">
                  <c:v>-4.1699999999999875</c:v>
                </c:pt>
                <c:pt idx="11">
                  <c:v>-3.8300000000000125</c:v>
                </c:pt>
                <c:pt idx="12">
                  <c:v>-3.5</c:v>
                </c:pt>
                <c:pt idx="13">
                  <c:v>-3.1699999999999875</c:v>
                </c:pt>
                <c:pt idx="14">
                  <c:v>-2.8300000000000125</c:v>
                </c:pt>
                <c:pt idx="15">
                  <c:v>-2.5</c:v>
                </c:pt>
                <c:pt idx="16">
                  <c:v>-2.1699999999999875</c:v>
                </c:pt>
                <c:pt idx="17">
                  <c:v>-1.8300000000000125</c:v>
                </c:pt>
                <c:pt idx="18">
                  <c:v>-1.5</c:v>
                </c:pt>
                <c:pt idx="19">
                  <c:v>-1.1699999999999875</c:v>
                </c:pt>
                <c:pt idx="20">
                  <c:v>-0.83000000000001251</c:v>
                </c:pt>
                <c:pt idx="21">
                  <c:v>-0.5</c:v>
                </c:pt>
                <c:pt idx="22">
                  <c:v>-0.16999999999998749</c:v>
                </c:pt>
                <c:pt idx="23">
                  <c:v>0.16999999999998749</c:v>
                </c:pt>
                <c:pt idx="24">
                  <c:v>0.5</c:v>
                </c:pt>
                <c:pt idx="25">
                  <c:v>0.83000000000001251</c:v>
                </c:pt>
                <c:pt idx="26">
                  <c:v>1.1699999999999875</c:v>
                </c:pt>
                <c:pt idx="27">
                  <c:v>1.5</c:v>
                </c:pt>
                <c:pt idx="28">
                  <c:v>1.8300000000000125</c:v>
                </c:pt>
                <c:pt idx="29">
                  <c:v>2.1699999999999875</c:v>
                </c:pt>
                <c:pt idx="30">
                  <c:v>2.5</c:v>
                </c:pt>
              </c:numCache>
            </c:numRef>
          </c:val>
          <c:smooth val="0"/>
          <c:extLst>
            <c:ext xmlns:c16="http://schemas.microsoft.com/office/drawing/2014/chart" uri="{C3380CC4-5D6E-409C-BE32-E72D297353CC}">
              <c16:uniqueId val="{00000000-E89B-BE40-8CC8-F11C95B565F6}"/>
            </c:ext>
          </c:extLst>
        </c:ser>
        <c:dLbls>
          <c:showLegendKey val="0"/>
          <c:showVal val="0"/>
          <c:showCatName val="0"/>
          <c:showSerName val="0"/>
          <c:showPercent val="0"/>
          <c:showBubbleSize val="0"/>
        </c:dLbls>
        <c:smooth val="0"/>
        <c:axId val="157588864"/>
        <c:axId val="159163520"/>
      </c:lineChart>
      <c:catAx>
        <c:axId val="157588864"/>
        <c:scaling>
          <c:orientation val="minMax"/>
        </c:scaling>
        <c:delete val="0"/>
        <c:axPos val="b"/>
        <c:numFmt formatCode="#,##0" sourceLinked="0"/>
        <c:majorTickMark val="out"/>
        <c:minorTickMark val="none"/>
        <c:tickLblPos val="nextTo"/>
        <c:txPr>
          <a:bodyPr rot="-2700000" vert="horz"/>
          <a:lstStyle/>
          <a:p>
            <a:pPr>
              <a:defRPr/>
            </a:pPr>
            <a:endParaRPr lang="en-KR"/>
          </a:p>
        </c:txPr>
        <c:crossAx val="159163520"/>
        <c:crosses val="autoZero"/>
        <c:auto val="1"/>
        <c:lblAlgn val="ctr"/>
        <c:lblOffset val="100"/>
        <c:noMultiLvlLbl val="0"/>
      </c:catAx>
      <c:valAx>
        <c:axId val="159163520"/>
        <c:scaling>
          <c:orientation val="minMax"/>
        </c:scaling>
        <c:delete val="0"/>
        <c:axPos val="l"/>
        <c:majorGridlines/>
        <c:numFmt formatCode="[$$-409]#,##0.00" sourceLinked="0"/>
        <c:majorTickMark val="out"/>
        <c:minorTickMark val="none"/>
        <c:tickLblPos val="nextTo"/>
        <c:crossAx val="157588864"/>
        <c:crosses val="autoZero"/>
        <c:crossBetween val="between"/>
      </c:valAx>
    </c:plotArea>
    <c:legend>
      <c:legendPos val="r"/>
      <c:layout>
        <c:manualLayout>
          <c:xMode val="edge"/>
          <c:yMode val="edge"/>
          <c:x val="0.73241410268742591"/>
          <c:y val="0.47891695829688102"/>
          <c:w val="0.25362429172793238"/>
          <c:h val="0.18556904345290295"/>
        </c:manualLayout>
      </c:layout>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KR"/>
        </a:p>
      </c:txPr>
    </c:title>
    <c:autoTitleDeleted val="0"/>
    <c:plotArea>
      <c:layout>
        <c:manualLayout>
          <c:layoutTarget val="inner"/>
          <c:xMode val="edge"/>
          <c:yMode val="edge"/>
          <c:x val="0.11211995052342595"/>
          <c:y val="0.19480351414406533"/>
          <c:w val="0.61293441768055412"/>
          <c:h val="0.75379593175853499"/>
        </c:manualLayout>
      </c:layout>
      <c:lineChart>
        <c:grouping val="standard"/>
        <c:varyColors val="0"/>
        <c:ser>
          <c:idx val="0"/>
          <c:order val="0"/>
          <c:tx>
            <c:strRef>
              <c:f>'[1]Q3-Visa'!$AD$9</c:f>
              <c:strCache>
                <c:ptCount val="1"/>
                <c:pt idx="0">
                  <c:v>Profit from 2 Short Calls K=220</c:v>
                </c:pt>
              </c:strCache>
            </c:strRef>
          </c:tx>
          <c:spPr>
            <a:ln w="44450" cap="rnd" cmpd="sng" algn="ctr">
              <a:solidFill>
                <a:schemeClr val="accent6"/>
              </a:solidFill>
              <a:prstDash val="solid"/>
              <a:round/>
            </a:ln>
            <a:effectLst/>
          </c:spPr>
          <c:marker>
            <c:symbol val="none"/>
          </c:marker>
          <c:cat>
            <c:numRef>
              <c:f>'[1]Q3-Visa'!$AB$10:$AB$40</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'[1]Q3-Visa'!$AD$10:$AD$40</c:f>
              <c:numCache>
                <c:formatCode>General</c:formatCode>
                <c:ptCount val="31"/>
                <c:pt idx="0">
                  <c:v>14</c:v>
                </c:pt>
                <c:pt idx="1">
                  <c:v>13.339999999999975</c:v>
                </c:pt>
                <c:pt idx="2">
                  <c:v>12.660000000000025</c:v>
                </c:pt>
                <c:pt idx="3">
                  <c:v>12</c:v>
                </c:pt>
                <c:pt idx="4">
                  <c:v>11.339999999999975</c:v>
                </c:pt>
                <c:pt idx="5">
                  <c:v>10.660000000000025</c:v>
                </c:pt>
                <c:pt idx="6">
                  <c:v>10</c:v>
                </c:pt>
                <c:pt idx="7">
                  <c:v>9.339999999999975</c:v>
                </c:pt>
                <c:pt idx="8">
                  <c:v>8.660000000000025</c:v>
                </c:pt>
                <c:pt idx="9">
                  <c:v>8</c:v>
                </c:pt>
                <c:pt idx="10">
                  <c:v>7.339999999999975</c:v>
                </c:pt>
                <c:pt idx="11">
                  <c:v>6.660000000000025</c:v>
                </c:pt>
                <c:pt idx="12">
                  <c:v>6</c:v>
                </c:pt>
                <c:pt idx="13">
                  <c:v>5.339999999999975</c:v>
                </c:pt>
                <c:pt idx="14">
                  <c:v>4.660000000000025</c:v>
                </c:pt>
                <c:pt idx="15">
                  <c:v>4</c:v>
                </c:pt>
                <c:pt idx="16">
                  <c:v>3.339999999999975</c:v>
                </c:pt>
                <c:pt idx="17">
                  <c:v>2.660000000000025</c:v>
                </c:pt>
                <c:pt idx="18">
                  <c:v>2</c:v>
                </c:pt>
                <c:pt idx="19">
                  <c:v>1.339999999999975</c:v>
                </c:pt>
                <c:pt idx="20">
                  <c:v>0.66000000000002501</c:v>
                </c:pt>
                <c:pt idx="21">
                  <c:v>0</c:v>
                </c:pt>
                <c:pt idx="22">
                  <c:v>-0.66000000000002501</c:v>
                </c:pt>
                <c:pt idx="23">
                  <c:v>-1.339999999999975</c:v>
                </c:pt>
                <c:pt idx="24">
                  <c:v>-2</c:v>
                </c:pt>
                <c:pt idx="25">
                  <c:v>-2.660000000000025</c:v>
                </c:pt>
                <c:pt idx="26">
                  <c:v>-3.339999999999975</c:v>
                </c:pt>
                <c:pt idx="27">
                  <c:v>-4</c:v>
                </c:pt>
                <c:pt idx="28">
                  <c:v>-4.660000000000025</c:v>
                </c:pt>
                <c:pt idx="29">
                  <c:v>-5.339999999999975</c:v>
                </c:pt>
                <c:pt idx="30">
                  <c:v>-6</c:v>
                </c:pt>
              </c:numCache>
            </c:numRef>
          </c:val>
          <c:smooth val="0"/>
          <c:extLst>
            <c:ext xmlns:c16="http://schemas.microsoft.com/office/drawing/2014/chart" uri="{C3380CC4-5D6E-409C-BE32-E72D297353CC}">
              <c16:uniqueId val="{00000000-602E-C44F-B6EE-ECBBB37FE517}"/>
            </c:ext>
          </c:extLst>
        </c:ser>
        <c:dLbls>
          <c:showLegendKey val="0"/>
          <c:showVal val="0"/>
          <c:showCatName val="0"/>
          <c:showSerName val="0"/>
          <c:showPercent val="0"/>
          <c:showBubbleSize val="0"/>
        </c:dLbls>
        <c:smooth val="0"/>
        <c:axId val="159056640"/>
        <c:axId val="159058176"/>
      </c:lineChart>
      <c:catAx>
        <c:axId val="159056640"/>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27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KR"/>
          </a:p>
        </c:txPr>
        <c:crossAx val="159058176"/>
        <c:crosses val="autoZero"/>
        <c:auto val="1"/>
        <c:lblAlgn val="ctr"/>
        <c:lblOffset val="100"/>
        <c:noMultiLvlLbl val="0"/>
      </c:catAx>
      <c:valAx>
        <c:axId val="159058176"/>
        <c:scaling>
          <c:orientation val="minMax"/>
          <c:max val="20"/>
        </c:scaling>
        <c:delete val="0"/>
        <c:axPos val="l"/>
        <c:majorGridlines>
          <c:spPr>
            <a:ln w="6350" cap="flat" cmpd="sng" algn="ctr">
              <a:solidFill>
                <a:schemeClr val="tx1">
                  <a:tint val="75000"/>
                </a:schemeClr>
              </a:solidFill>
              <a:prstDash val="solid"/>
              <a:round/>
            </a:ln>
            <a:effectLst/>
          </c:spPr>
        </c:majorGridlines>
        <c:numFmt formatCode="[$$-409]#,##0.0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crossAx val="159056640"/>
        <c:crosses val="autoZero"/>
        <c:crossBetween val="between"/>
      </c:valAx>
      <c:spPr>
        <a:solidFill>
          <a:schemeClr val="bg1"/>
        </a:solidFill>
        <a:ln>
          <a:noFill/>
        </a:ln>
        <a:effectLst/>
      </c:spPr>
    </c:plotArea>
    <c:legend>
      <c:legendPos val="r"/>
      <c:layout>
        <c:manualLayout>
          <c:xMode val="edge"/>
          <c:yMode val="edge"/>
          <c:x val="0.75970434730141756"/>
          <c:y val="0.52984288422280545"/>
          <c:w val="0.22715936370022721"/>
          <c:h val="0.1994579323417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KR"/>
    </a:p>
  </c:txPr>
  <c:printSettings>
    <c:headerFooter/>
    <c:pageMargins b="0.75000000000000255" l="0.70000000000000062" r="0.70000000000000062" t="0.750000000000002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overlay val="0"/>
    </c:title>
    <c:autoTitleDeleted val="0"/>
    <c:plotArea>
      <c:layout>
        <c:manualLayout>
          <c:layoutTarget val="inner"/>
          <c:xMode val="edge"/>
          <c:yMode val="edge"/>
          <c:x val="0.11157051447000499"/>
          <c:y val="0.19480351414406533"/>
          <c:w val="0.62990118882198554"/>
          <c:h val="0.75379593175853543"/>
        </c:manualLayout>
      </c:layout>
      <c:lineChart>
        <c:grouping val="standard"/>
        <c:varyColors val="0"/>
        <c:ser>
          <c:idx val="0"/>
          <c:order val="0"/>
          <c:tx>
            <c:strRef>
              <c:f>'[1]Q3-Visa'!$AE$9</c:f>
              <c:strCache>
                <c:ptCount val="1"/>
                <c:pt idx="0">
                  <c:v>Profit from Long Call K=230</c:v>
                </c:pt>
              </c:strCache>
            </c:strRef>
          </c:tx>
          <c:marker>
            <c:symbol val="none"/>
          </c:marker>
          <c:cat>
            <c:numRef>
              <c:f>'[1]Q3-Visa'!$AB$10:$AB$40</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'[1]Q3-Visa'!$AE$10:$AE$40</c:f>
              <c:numCache>
                <c:formatCode>General</c:formatCode>
                <c:ptCount val="31"/>
                <c:pt idx="0">
                  <c:v>-2.15</c:v>
                </c:pt>
                <c:pt idx="1">
                  <c:v>-2.15</c:v>
                </c:pt>
                <c:pt idx="2">
                  <c:v>-2.15</c:v>
                </c:pt>
                <c:pt idx="3">
                  <c:v>-2.15</c:v>
                </c:pt>
                <c:pt idx="4">
                  <c:v>-2.15</c:v>
                </c:pt>
                <c:pt idx="5">
                  <c:v>-2.15</c:v>
                </c:pt>
                <c:pt idx="6">
                  <c:v>-2.15</c:v>
                </c:pt>
                <c:pt idx="7">
                  <c:v>-2.15</c:v>
                </c:pt>
                <c:pt idx="8">
                  <c:v>-2.15</c:v>
                </c:pt>
                <c:pt idx="9">
                  <c:v>-2.15</c:v>
                </c:pt>
                <c:pt idx="10">
                  <c:v>-2.15</c:v>
                </c:pt>
                <c:pt idx="11">
                  <c:v>-2.15</c:v>
                </c:pt>
                <c:pt idx="12">
                  <c:v>-2.15</c:v>
                </c:pt>
                <c:pt idx="13">
                  <c:v>-2.15</c:v>
                </c:pt>
                <c:pt idx="14">
                  <c:v>-2.15</c:v>
                </c:pt>
                <c:pt idx="15">
                  <c:v>-2.15</c:v>
                </c:pt>
                <c:pt idx="16">
                  <c:v>-2.15</c:v>
                </c:pt>
                <c:pt idx="17">
                  <c:v>-2.15</c:v>
                </c:pt>
                <c:pt idx="18">
                  <c:v>-2.15</c:v>
                </c:pt>
                <c:pt idx="19">
                  <c:v>-2.15</c:v>
                </c:pt>
                <c:pt idx="20">
                  <c:v>-2.15</c:v>
                </c:pt>
                <c:pt idx="21">
                  <c:v>-2.15</c:v>
                </c:pt>
                <c:pt idx="22">
                  <c:v>-2.15</c:v>
                </c:pt>
                <c:pt idx="23">
                  <c:v>-2.15</c:v>
                </c:pt>
                <c:pt idx="24">
                  <c:v>-2.15</c:v>
                </c:pt>
                <c:pt idx="25">
                  <c:v>-2.15</c:v>
                </c:pt>
                <c:pt idx="26">
                  <c:v>-2.15</c:v>
                </c:pt>
                <c:pt idx="27">
                  <c:v>-2.15</c:v>
                </c:pt>
                <c:pt idx="28">
                  <c:v>-1.8199999999999874</c:v>
                </c:pt>
                <c:pt idx="29">
                  <c:v>-1.4800000000000124</c:v>
                </c:pt>
                <c:pt idx="30">
                  <c:v>-1.1499999999999999</c:v>
                </c:pt>
              </c:numCache>
            </c:numRef>
          </c:val>
          <c:smooth val="0"/>
          <c:extLst>
            <c:ext xmlns:c16="http://schemas.microsoft.com/office/drawing/2014/chart" uri="{C3380CC4-5D6E-409C-BE32-E72D297353CC}">
              <c16:uniqueId val="{00000000-69A2-1743-B25A-EB76EC71518B}"/>
            </c:ext>
          </c:extLst>
        </c:ser>
        <c:dLbls>
          <c:showLegendKey val="0"/>
          <c:showVal val="0"/>
          <c:showCatName val="0"/>
          <c:showSerName val="0"/>
          <c:showPercent val="0"/>
          <c:showBubbleSize val="0"/>
        </c:dLbls>
        <c:smooth val="0"/>
        <c:axId val="159082368"/>
        <c:axId val="159083904"/>
      </c:lineChart>
      <c:catAx>
        <c:axId val="159082368"/>
        <c:scaling>
          <c:orientation val="minMax"/>
        </c:scaling>
        <c:delete val="0"/>
        <c:axPos val="b"/>
        <c:numFmt formatCode="General" sourceLinked="1"/>
        <c:majorTickMark val="out"/>
        <c:minorTickMark val="none"/>
        <c:tickLblPos val="nextTo"/>
        <c:txPr>
          <a:bodyPr rot="-2700000"/>
          <a:lstStyle/>
          <a:p>
            <a:pPr>
              <a:defRPr/>
            </a:pPr>
            <a:endParaRPr lang="en-KR"/>
          </a:p>
        </c:txPr>
        <c:crossAx val="159083904"/>
        <c:crosses val="autoZero"/>
        <c:auto val="1"/>
        <c:lblAlgn val="ctr"/>
        <c:lblOffset val="100"/>
        <c:noMultiLvlLbl val="0"/>
      </c:catAx>
      <c:valAx>
        <c:axId val="159083904"/>
        <c:scaling>
          <c:orientation val="minMax"/>
        </c:scaling>
        <c:delete val="0"/>
        <c:axPos val="l"/>
        <c:majorGridlines/>
        <c:numFmt formatCode="[$$-409]#,##0.00" sourceLinked="0"/>
        <c:majorTickMark val="out"/>
        <c:minorTickMark val="none"/>
        <c:tickLblPos val="nextTo"/>
        <c:crossAx val="159082368"/>
        <c:crosses val="autoZero"/>
        <c:crossBetween val="between"/>
      </c:valAx>
    </c:plotArea>
    <c:legend>
      <c:legendPos val="r"/>
      <c:layout>
        <c:manualLayout>
          <c:xMode val="edge"/>
          <c:yMode val="edge"/>
          <c:x val="0.74728749592575439"/>
          <c:y val="0.52984288422280545"/>
          <c:w val="0.23964060864940898"/>
          <c:h val="0.19482830271216178"/>
        </c:manualLayout>
      </c:layout>
      <c:overlay val="0"/>
    </c:legend>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overlay val="0"/>
    </c:title>
    <c:autoTitleDeleted val="0"/>
    <c:plotArea>
      <c:layout/>
      <c:lineChart>
        <c:grouping val="standard"/>
        <c:varyColors val="0"/>
        <c:ser>
          <c:idx val="0"/>
          <c:order val="0"/>
          <c:tx>
            <c:strRef>
              <c:f>'[1]Q3-Visa'!$AF$9</c:f>
              <c:strCache>
                <c:ptCount val="1"/>
                <c:pt idx="0">
                  <c:v>Total Profit</c:v>
                </c:pt>
              </c:strCache>
            </c:strRef>
          </c:tx>
          <c:marker>
            <c:symbol val="none"/>
          </c:marker>
          <c:cat>
            <c:numRef>
              <c:f>'[1]Q3-Visa'!$AB$10:$AB$40</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'[1]Q3-Visa'!$AF$10:$AF$40</c:f>
              <c:numCache>
                <c:formatCode>General</c:formatCode>
                <c:ptCount val="31"/>
                <c:pt idx="0">
                  <c:v>4.3499999999999996</c:v>
                </c:pt>
                <c:pt idx="1">
                  <c:v>4.0199999999999871</c:v>
                </c:pt>
                <c:pt idx="2">
                  <c:v>3.6800000000000126</c:v>
                </c:pt>
                <c:pt idx="3">
                  <c:v>3.35</c:v>
                </c:pt>
                <c:pt idx="4">
                  <c:v>3.0199999999999876</c:v>
                </c:pt>
                <c:pt idx="5">
                  <c:v>2.6800000000000126</c:v>
                </c:pt>
                <c:pt idx="6">
                  <c:v>2.35</c:v>
                </c:pt>
                <c:pt idx="7">
                  <c:v>2.0199999999999876</c:v>
                </c:pt>
                <c:pt idx="8">
                  <c:v>1.6800000000000126</c:v>
                </c:pt>
                <c:pt idx="9">
                  <c:v>1.35</c:v>
                </c:pt>
                <c:pt idx="10">
                  <c:v>1.0199999999999876</c:v>
                </c:pt>
                <c:pt idx="11">
                  <c:v>0.68000000000001259</c:v>
                </c:pt>
                <c:pt idx="12">
                  <c:v>0.35000000000000009</c:v>
                </c:pt>
                <c:pt idx="13">
                  <c:v>1.9999999999987583E-2</c:v>
                </c:pt>
                <c:pt idx="14">
                  <c:v>-0.31999999999998741</c:v>
                </c:pt>
                <c:pt idx="15">
                  <c:v>-0.64999999999999991</c:v>
                </c:pt>
                <c:pt idx="16">
                  <c:v>-0.98000000000001242</c:v>
                </c:pt>
                <c:pt idx="17">
                  <c:v>-1.3199999999999874</c:v>
                </c:pt>
                <c:pt idx="18">
                  <c:v>-1.65</c:v>
                </c:pt>
                <c:pt idx="19">
                  <c:v>-1.9800000000000124</c:v>
                </c:pt>
                <c:pt idx="20">
                  <c:v>-2.3199999999999874</c:v>
                </c:pt>
                <c:pt idx="21">
                  <c:v>-2.65</c:v>
                </c:pt>
                <c:pt idx="22">
                  <c:v>-2.9800000000000124</c:v>
                </c:pt>
                <c:pt idx="23">
                  <c:v>-3.3199999999999874</c:v>
                </c:pt>
                <c:pt idx="24">
                  <c:v>-3.65</c:v>
                </c:pt>
                <c:pt idx="25">
                  <c:v>-3.9800000000000124</c:v>
                </c:pt>
                <c:pt idx="26">
                  <c:v>-4.3199999999999878</c:v>
                </c:pt>
                <c:pt idx="27">
                  <c:v>-4.6500000000000004</c:v>
                </c:pt>
                <c:pt idx="28">
                  <c:v>-4.6500000000000004</c:v>
                </c:pt>
                <c:pt idx="29">
                  <c:v>-4.6500000000000004</c:v>
                </c:pt>
                <c:pt idx="30">
                  <c:v>-4.6500000000000004</c:v>
                </c:pt>
              </c:numCache>
            </c:numRef>
          </c:val>
          <c:smooth val="0"/>
          <c:extLst>
            <c:ext xmlns:c16="http://schemas.microsoft.com/office/drawing/2014/chart" uri="{C3380CC4-5D6E-409C-BE32-E72D297353CC}">
              <c16:uniqueId val="{00000000-A618-1B49-B70B-486F1001A4D1}"/>
            </c:ext>
          </c:extLst>
        </c:ser>
        <c:dLbls>
          <c:showLegendKey val="0"/>
          <c:showVal val="0"/>
          <c:showCatName val="0"/>
          <c:showSerName val="0"/>
          <c:showPercent val="0"/>
          <c:showBubbleSize val="0"/>
        </c:dLbls>
        <c:smooth val="0"/>
        <c:axId val="159112192"/>
        <c:axId val="159113984"/>
      </c:lineChart>
      <c:catAx>
        <c:axId val="159112192"/>
        <c:scaling>
          <c:orientation val="minMax"/>
        </c:scaling>
        <c:delete val="0"/>
        <c:axPos val="b"/>
        <c:numFmt formatCode="General" sourceLinked="1"/>
        <c:majorTickMark val="out"/>
        <c:minorTickMark val="none"/>
        <c:tickLblPos val="nextTo"/>
        <c:txPr>
          <a:bodyPr rot="-2700000"/>
          <a:lstStyle/>
          <a:p>
            <a:pPr>
              <a:defRPr/>
            </a:pPr>
            <a:endParaRPr lang="en-KR"/>
          </a:p>
        </c:txPr>
        <c:crossAx val="159113984"/>
        <c:crosses val="autoZero"/>
        <c:auto val="1"/>
        <c:lblAlgn val="ctr"/>
        <c:lblOffset val="100"/>
        <c:noMultiLvlLbl val="0"/>
      </c:catAx>
      <c:valAx>
        <c:axId val="159113984"/>
        <c:scaling>
          <c:orientation val="minMax"/>
        </c:scaling>
        <c:delete val="0"/>
        <c:axPos val="l"/>
        <c:majorGridlines/>
        <c:numFmt formatCode="[$$-409]#,##0.00" sourceLinked="0"/>
        <c:majorTickMark val="out"/>
        <c:minorTickMark val="none"/>
        <c:tickLblPos val="nextTo"/>
        <c:crossAx val="159112192"/>
        <c:crosses val="autoZero"/>
        <c:crossBetween val="between"/>
      </c:valAx>
    </c:plotArea>
    <c:legend>
      <c:legendPos val="r"/>
      <c:overlay val="0"/>
    </c:legend>
    <c:plotVisOnly val="0"/>
    <c:dispBlanksAs val="span"/>
    <c:showDLblsOverMax val="0"/>
  </c:chart>
  <c:printSettings>
    <c:headerFooter/>
    <c:pageMargins b="0.750000000000003" l="0.70000000000000062" r="0.70000000000000062" t="0.75000000000000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KR"/>
        </a:p>
      </c:txPr>
    </c:title>
    <c:autoTitleDeleted val="0"/>
    <c:plotArea>
      <c:layout>
        <c:manualLayout>
          <c:layoutTarget val="inner"/>
          <c:xMode val="edge"/>
          <c:yMode val="edge"/>
          <c:x val="0.14461894749450471"/>
          <c:y val="0.12357579751870226"/>
          <c:w val="0.61426456210889724"/>
          <c:h val="0.84381768358250375"/>
        </c:manualLayout>
      </c:layout>
      <c:lineChart>
        <c:grouping val="standard"/>
        <c:varyColors val="0"/>
        <c:ser>
          <c:idx val="0"/>
          <c:order val="0"/>
          <c:tx>
            <c:strRef>
              <c:f>'[1]Q3-Visa'!$BE$8</c:f>
              <c:strCache>
                <c:ptCount val="1"/>
                <c:pt idx="0">
                  <c:v>Profit from Long Put</c:v>
                </c:pt>
              </c:strCache>
            </c:strRef>
          </c:tx>
          <c:spPr>
            <a:ln w="44450" cap="rnd" cmpd="sng" algn="ctr">
              <a:solidFill>
                <a:schemeClr val="accent6"/>
              </a:solidFill>
              <a:prstDash val="solid"/>
              <a:round/>
            </a:ln>
            <a:effectLst/>
          </c:spPr>
          <c:marker>
            <c:symbol val="none"/>
          </c:marker>
          <c:cat>
            <c:numRef>
              <c:f>'[1]Q3-Visa'!$BC$9:$BC$39</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'[1]Q3-Visa'!$BE$9:$BE$39</c:f>
              <c:numCache>
                <c:formatCode>General</c:formatCode>
                <c:ptCount val="31"/>
                <c:pt idx="0">
                  <c:v>-31</c:v>
                </c:pt>
                <c:pt idx="1">
                  <c:v>-31</c:v>
                </c:pt>
                <c:pt idx="2">
                  <c:v>-31</c:v>
                </c:pt>
                <c:pt idx="3">
                  <c:v>-31</c:v>
                </c:pt>
                <c:pt idx="4">
                  <c:v>-31</c:v>
                </c:pt>
                <c:pt idx="5">
                  <c:v>-31</c:v>
                </c:pt>
                <c:pt idx="6">
                  <c:v>-31</c:v>
                </c:pt>
                <c:pt idx="7">
                  <c:v>-31</c:v>
                </c:pt>
                <c:pt idx="8">
                  <c:v>-31</c:v>
                </c:pt>
                <c:pt idx="9">
                  <c:v>-31</c:v>
                </c:pt>
                <c:pt idx="10">
                  <c:v>-31</c:v>
                </c:pt>
                <c:pt idx="11">
                  <c:v>-31</c:v>
                </c:pt>
                <c:pt idx="12">
                  <c:v>-31</c:v>
                </c:pt>
                <c:pt idx="13">
                  <c:v>-31</c:v>
                </c:pt>
                <c:pt idx="14">
                  <c:v>-31</c:v>
                </c:pt>
                <c:pt idx="15">
                  <c:v>-31</c:v>
                </c:pt>
                <c:pt idx="16">
                  <c:v>-31</c:v>
                </c:pt>
                <c:pt idx="17">
                  <c:v>-31</c:v>
                </c:pt>
                <c:pt idx="18">
                  <c:v>-31</c:v>
                </c:pt>
                <c:pt idx="19">
                  <c:v>-31</c:v>
                </c:pt>
                <c:pt idx="20">
                  <c:v>-31</c:v>
                </c:pt>
                <c:pt idx="21">
                  <c:v>-31</c:v>
                </c:pt>
                <c:pt idx="22">
                  <c:v>-31</c:v>
                </c:pt>
                <c:pt idx="23">
                  <c:v>-31</c:v>
                </c:pt>
                <c:pt idx="24">
                  <c:v>-31</c:v>
                </c:pt>
                <c:pt idx="25">
                  <c:v>-31</c:v>
                </c:pt>
                <c:pt idx="26">
                  <c:v>-31</c:v>
                </c:pt>
                <c:pt idx="27">
                  <c:v>-31</c:v>
                </c:pt>
                <c:pt idx="28">
                  <c:v>-31</c:v>
                </c:pt>
                <c:pt idx="29">
                  <c:v>-31</c:v>
                </c:pt>
                <c:pt idx="30">
                  <c:v>-31</c:v>
                </c:pt>
              </c:numCache>
            </c:numRef>
          </c:val>
          <c:smooth val="0"/>
          <c:extLst>
            <c:ext xmlns:c16="http://schemas.microsoft.com/office/drawing/2014/chart" uri="{C3380CC4-5D6E-409C-BE32-E72D297353CC}">
              <c16:uniqueId val="{00000000-17D2-3E47-8EEE-77AF5B3D29BF}"/>
            </c:ext>
          </c:extLst>
        </c:ser>
        <c:dLbls>
          <c:showLegendKey val="0"/>
          <c:showVal val="0"/>
          <c:showCatName val="0"/>
          <c:showSerName val="0"/>
          <c:showPercent val="0"/>
          <c:showBubbleSize val="0"/>
        </c:dLbls>
        <c:smooth val="0"/>
        <c:axId val="159347072"/>
        <c:axId val="159348608"/>
      </c:lineChart>
      <c:catAx>
        <c:axId val="159347072"/>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27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KR"/>
          </a:p>
        </c:txPr>
        <c:crossAx val="159348608"/>
        <c:crosses val="autoZero"/>
        <c:auto val="1"/>
        <c:lblAlgn val="ctr"/>
        <c:lblOffset val="100"/>
        <c:noMultiLvlLbl val="0"/>
      </c:catAx>
      <c:valAx>
        <c:axId val="159348608"/>
        <c:scaling>
          <c:orientation val="minMax"/>
          <c:min val="-200"/>
        </c:scaling>
        <c:delete val="0"/>
        <c:axPos val="l"/>
        <c:majorGridlines>
          <c:spPr>
            <a:ln w="6350" cap="flat" cmpd="sng" algn="ctr">
              <a:solidFill>
                <a:schemeClr val="tx1">
                  <a:tint val="75000"/>
                </a:schemeClr>
              </a:solidFill>
              <a:prstDash val="solid"/>
              <a:round/>
            </a:ln>
            <a:effectLst/>
          </c:spPr>
        </c:majorGridlines>
        <c:numFmt formatCode="[$$-409]#,##0.0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crossAx val="159347072"/>
        <c:crosses val="autoZero"/>
        <c:crossBetween val="between"/>
      </c:valAx>
      <c:spPr>
        <a:solidFill>
          <a:schemeClr val="bg1"/>
        </a:solidFill>
        <a:ln>
          <a:noFill/>
        </a:ln>
        <a:effectLst/>
      </c:spPr>
    </c:plotArea>
    <c:legend>
      <c:legendPos val="r"/>
      <c:layout>
        <c:manualLayout>
          <c:xMode val="edge"/>
          <c:yMode val="edge"/>
          <c:x val="0.79337898711885035"/>
          <c:y val="0.51893116884618451"/>
          <c:w val="0.19120345191501484"/>
          <c:h val="0.123591522425335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KR"/>
    </a:p>
  </c:txPr>
  <c:printSettings>
    <c:headerFooter/>
    <c:pageMargins b="0.750000000000003" l="0.70000000000000062" r="0.70000000000000062" t="0.75000000000000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overlay val="0"/>
    </c:title>
    <c:autoTitleDeleted val="0"/>
    <c:plotArea>
      <c:layout>
        <c:manualLayout>
          <c:layoutTarget val="inner"/>
          <c:xMode val="edge"/>
          <c:yMode val="edge"/>
          <c:x val="0.14461888897296879"/>
          <c:y val="0.13389835817062296"/>
          <c:w val="0.64391983842726375"/>
          <c:h val="0.83077142803450577"/>
        </c:manualLayout>
      </c:layout>
      <c:lineChart>
        <c:grouping val="standard"/>
        <c:varyColors val="0"/>
        <c:ser>
          <c:idx val="0"/>
          <c:order val="0"/>
          <c:tx>
            <c:strRef>
              <c:f>'[1]Q3-Visa'!$BF$8</c:f>
              <c:strCache>
                <c:ptCount val="1"/>
                <c:pt idx="0">
                  <c:v>Total Profit</c:v>
                </c:pt>
              </c:strCache>
            </c:strRef>
          </c:tx>
          <c:marker>
            <c:symbol val="none"/>
          </c:marker>
          <c:cat>
            <c:numRef>
              <c:f>'[1]Q3-Visa'!$BC$9:$BC$39</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'[1]Q3-Visa'!$BF$9:$BF$39</c:f>
              <c:numCache>
                <c:formatCode>General</c:formatCode>
                <c:ptCount val="31"/>
                <c:pt idx="0">
                  <c:v>-43</c:v>
                </c:pt>
                <c:pt idx="1">
                  <c:v>-43</c:v>
                </c:pt>
                <c:pt idx="2">
                  <c:v>-43</c:v>
                </c:pt>
                <c:pt idx="3">
                  <c:v>-43</c:v>
                </c:pt>
                <c:pt idx="4">
                  <c:v>-43</c:v>
                </c:pt>
                <c:pt idx="5">
                  <c:v>-43</c:v>
                </c:pt>
                <c:pt idx="6">
                  <c:v>-43</c:v>
                </c:pt>
                <c:pt idx="7">
                  <c:v>-43</c:v>
                </c:pt>
                <c:pt idx="8">
                  <c:v>-43</c:v>
                </c:pt>
                <c:pt idx="9">
                  <c:v>-43</c:v>
                </c:pt>
                <c:pt idx="10">
                  <c:v>-43</c:v>
                </c:pt>
                <c:pt idx="11">
                  <c:v>-43</c:v>
                </c:pt>
                <c:pt idx="12">
                  <c:v>-43</c:v>
                </c:pt>
                <c:pt idx="13">
                  <c:v>-43</c:v>
                </c:pt>
                <c:pt idx="14">
                  <c:v>-43</c:v>
                </c:pt>
                <c:pt idx="15">
                  <c:v>-43</c:v>
                </c:pt>
                <c:pt idx="16">
                  <c:v>-43</c:v>
                </c:pt>
                <c:pt idx="17">
                  <c:v>-43</c:v>
                </c:pt>
                <c:pt idx="18">
                  <c:v>-43</c:v>
                </c:pt>
                <c:pt idx="19">
                  <c:v>-43</c:v>
                </c:pt>
                <c:pt idx="20">
                  <c:v>-26.000000000001251</c:v>
                </c:pt>
                <c:pt idx="21">
                  <c:v>7</c:v>
                </c:pt>
                <c:pt idx="22">
                  <c:v>40.000000000001251</c:v>
                </c:pt>
                <c:pt idx="23">
                  <c:v>73.999999999998749</c:v>
                </c:pt>
                <c:pt idx="24">
                  <c:v>107</c:v>
                </c:pt>
                <c:pt idx="25">
                  <c:v>140.00000000000125</c:v>
                </c:pt>
                <c:pt idx="26">
                  <c:v>173.99999999999875</c:v>
                </c:pt>
                <c:pt idx="27">
                  <c:v>207</c:v>
                </c:pt>
                <c:pt idx="28">
                  <c:v>240.00000000000125</c:v>
                </c:pt>
                <c:pt idx="29">
                  <c:v>273.99999999999875</c:v>
                </c:pt>
                <c:pt idx="30">
                  <c:v>307</c:v>
                </c:pt>
              </c:numCache>
            </c:numRef>
          </c:val>
          <c:smooth val="0"/>
          <c:extLst>
            <c:ext xmlns:c16="http://schemas.microsoft.com/office/drawing/2014/chart" uri="{C3380CC4-5D6E-409C-BE32-E72D297353CC}">
              <c16:uniqueId val="{00000000-78A0-8941-9D78-B9C169F71D4E}"/>
            </c:ext>
          </c:extLst>
        </c:ser>
        <c:dLbls>
          <c:showLegendKey val="0"/>
          <c:showVal val="0"/>
          <c:showCatName val="0"/>
          <c:showSerName val="0"/>
          <c:showPercent val="0"/>
          <c:showBubbleSize val="0"/>
        </c:dLbls>
        <c:smooth val="0"/>
        <c:axId val="159368704"/>
        <c:axId val="159370240"/>
      </c:lineChart>
      <c:catAx>
        <c:axId val="159368704"/>
        <c:scaling>
          <c:orientation val="minMax"/>
        </c:scaling>
        <c:delete val="0"/>
        <c:axPos val="b"/>
        <c:numFmt formatCode="General" sourceLinked="1"/>
        <c:majorTickMark val="out"/>
        <c:minorTickMark val="none"/>
        <c:tickLblPos val="nextTo"/>
        <c:txPr>
          <a:bodyPr rot="-2700000"/>
          <a:lstStyle/>
          <a:p>
            <a:pPr>
              <a:defRPr/>
            </a:pPr>
            <a:endParaRPr lang="en-KR"/>
          </a:p>
        </c:txPr>
        <c:crossAx val="159370240"/>
        <c:crosses val="autoZero"/>
        <c:auto val="1"/>
        <c:lblAlgn val="ctr"/>
        <c:lblOffset val="100"/>
        <c:noMultiLvlLbl val="0"/>
      </c:catAx>
      <c:valAx>
        <c:axId val="159370240"/>
        <c:scaling>
          <c:orientation val="minMax"/>
          <c:min val="-200"/>
        </c:scaling>
        <c:delete val="0"/>
        <c:axPos val="l"/>
        <c:majorGridlines/>
        <c:numFmt formatCode="[$$-409]#,##0.00" sourceLinked="0"/>
        <c:majorTickMark val="out"/>
        <c:minorTickMark val="none"/>
        <c:tickLblPos val="nextTo"/>
        <c:crossAx val="159368704"/>
        <c:crosses val="autoZero"/>
        <c:crossBetween val="between"/>
      </c:valAx>
    </c:plotArea>
    <c:legend>
      <c:legendPos val="r"/>
      <c:layout>
        <c:manualLayout>
          <c:xMode val="edge"/>
          <c:yMode val="edge"/>
          <c:x val="0.81893356652553473"/>
          <c:y val="0.52051240611629956"/>
          <c:w val="0.16564887874720441"/>
          <c:h val="0.11164013806150126"/>
        </c:manualLayout>
      </c:layout>
      <c:overlay val="0"/>
    </c:legend>
    <c:plotVisOnly val="1"/>
    <c:dispBlanksAs val="gap"/>
    <c:showDLblsOverMax val="0"/>
  </c:chart>
  <c:printSettings>
    <c:headerFooter/>
    <c:pageMargins b="0.750000000000003" l="0.70000000000000062" r="0.70000000000000062" t="0.75000000000000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title>
      <c:overlay val="0"/>
    </c:title>
    <c:autoTitleDeleted val="0"/>
    <c:plotArea>
      <c:layout/>
      <c:lineChart>
        <c:grouping val="standard"/>
        <c:varyColors val="0"/>
        <c:ser>
          <c:idx val="0"/>
          <c:order val="0"/>
          <c:tx>
            <c:strRef>
              <c:f>'[1]Q3-Visa'!$J$8</c:f>
              <c:strCache>
                <c:ptCount val="1"/>
                <c:pt idx="0">
                  <c:v>Profit from Long Position</c:v>
                </c:pt>
              </c:strCache>
            </c:strRef>
          </c:tx>
          <c:marker>
            <c:symbol val="none"/>
          </c:marker>
          <c:cat>
            <c:numRef>
              <c:f>'[1]Q3-Visa'!$I$9:$I$39</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'[1]Q3-Visa'!$J$9:$J$39</c:f>
              <c:numCache>
                <c:formatCode>General</c:formatCode>
                <c:ptCount val="31"/>
                <c:pt idx="0">
                  <c:v>-591.99999999999875</c:v>
                </c:pt>
                <c:pt idx="1">
                  <c:v>-558.9999999999975</c:v>
                </c:pt>
                <c:pt idx="2">
                  <c:v>-525</c:v>
                </c:pt>
                <c:pt idx="3">
                  <c:v>-491.99999999999875</c:v>
                </c:pt>
                <c:pt idx="4">
                  <c:v>-458.9999999999975</c:v>
                </c:pt>
                <c:pt idx="5">
                  <c:v>-425</c:v>
                </c:pt>
                <c:pt idx="6">
                  <c:v>-391.99999999999875</c:v>
                </c:pt>
                <c:pt idx="7">
                  <c:v>-358.9999999999975</c:v>
                </c:pt>
                <c:pt idx="8">
                  <c:v>-325</c:v>
                </c:pt>
                <c:pt idx="9">
                  <c:v>-291.99999999999875</c:v>
                </c:pt>
                <c:pt idx="10">
                  <c:v>-258.9999999999975</c:v>
                </c:pt>
                <c:pt idx="11">
                  <c:v>-225</c:v>
                </c:pt>
                <c:pt idx="12">
                  <c:v>-191.99999999999875</c:v>
                </c:pt>
                <c:pt idx="13">
                  <c:v>-158.9999999999975</c:v>
                </c:pt>
                <c:pt idx="14">
                  <c:v>-125</c:v>
                </c:pt>
                <c:pt idx="15">
                  <c:v>-91.999999999998749</c:v>
                </c:pt>
                <c:pt idx="16">
                  <c:v>-58.999999999997499</c:v>
                </c:pt>
                <c:pt idx="17">
                  <c:v>-25</c:v>
                </c:pt>
                <c:pt idx="18">
                  <c:v>8.0000000000012506</c:v>
                </c:pt>
                <c:pt idx="19">
                  <c:v>41.000000000002501</c:v>
                </c:pt>
                <c:pt idx="20">
                  <c:v>75</c:v>
                </c:pt>
                <c:pt idx="21">
                  <c:v>108.00000000000125</c:v>
                </c:pt>
                <c:pt idx="22">
                  <c:v>141.0000000000025</c:v>
                </c:pt>
                <c:pt idx="23">
                  <c:v>175</c:v>
                </c:pt>
                <c:pt idx="24">
                  <c:v>208.00000000000125</c:v>
                </c:pt>
                <c:pt idx="25">
                  <c:v>241.0000000000025</c:v>
                </c:pt>
                <c:pt idx="26">
                  <c:v>275</c:v>
                </c:pt>
                <c:pt idx="27">
                  <c:v>308.00000000000125</c:v>
                </c:pt>
                <c:pt idx="28">
                  <c:v>341.0000000000025</c:v>
                </c:pt>
                <c:pt idx="29">
                  <c:v>375</c:v>
                </c:pt>
                <c:pt idx="30">
                  <c:v>408.00000000000125</c:v>
                </c:pt>
              </c:numCache>
            </c:numRef>
          </c:val>
          <c:smooth val="0"/>
          <c:extLst>
            <c:ext xmlns:c16="http://schemas.microsoft.com/office/drawing/2014/chart" uri="{C3380CC4-5D6E-409C-BE32-E72D297353CC}">
              <c16:uniqueId val="{00000000-682F-C447-9D9F-7A5862F0CA38}"/>
            </c:ext>
          </c:extLst>
        </c:ser>
        <c:dLbls>
          <c:showLegendKey val="0"/>
          <c:showVal val="0"/>
          <c:showCatName val="0"/>
          <c:showSerName val="0"/>
          <c:showPercent val="0"/>
          <c:showBubbleSize val="0"/>
        </c:dLbls>
        <c:smooth val="0"/>
        <c:axId val="159386240"/>
        <c:axId val="159392128"/>
      </c:lineChart>
      <c:catAx>
        <c:axId val="159386240"/>
        <c:scaling>
          <c:orientation val="minMax"/>
        </c:scaling>
        <c:delete val="0"/>
        <c:axPos val="b"/>
        <c:numFmt formatCode="General" sourceLinked="1"/>
        <c:majorTickMark val="out"/>
        <c:minorTickMark val="none"/>
        <c:tickLblPos val="nextTo"/>
        <c:txPr>
          <a:bodyPr rot="-2700000"/>
          <a:lstStyle/>
          <a:p>
            <a:pPr>
              <a:defRPr/>
            </a:pPr>
            <a:endParaRPr lang="en-KR"/>
          </a:p>
        </c:txPr>
        <c:crossAx val="159392128"/>
        <c:crosses val="autoZero"/>
        <c:auto val="1"/>
        <c:lblAlgn val="ctr"/>
        <c:lblOffset val="100"/>
        <c:noMultiLvlLbl val="0"/>
      </c:catAx>
      <c:valAx>
        <c:axId val="159392128"/>
        <c:scaling>
          <c:orientation val="minMax"/>
        </c:scaling>
        <c:delete val="0"/>
        <c:axPos val="l"/>
        <c:majorGridlines/>
        <c:numFmt formatCode="[$$-409]#,##0.00" sourceLinked="0"/>
        <c:majorTickMark val="out"/>
        <c:minorTickMark val="none"/>
        <c:tickLblPos val="nextTo"/>
        <c:crossAx val="159386240"/>
        <c:crosses val="autoZero"/>
        <c:crossBetween val="between"/>
      </c:valAx>
    </c:plotArea>
    <c:legend>
      <c:legendPos val="r"/>
      <c:layout>
        <c:manualLayout>
          <c:xMode val="edge"/>
          <c:yMode val="edge"/>
          <c:x val="0.77090003006561303"/>
          <c:y val="0.514921442111403"/>
          <c:w val="0.21909997124672298"/>
          <c:h val="8.8154892096821341E-2"/>
        </c:manualLayout>
      </c:layout>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KR"/>
        </a:p>
      </c:txPr>
    </c:title>
    <c:autoTitleDeleted val="0"/>
    <c:plotArea>
      <c:layout>
        <c:manualLayout>
          <c:layoutTarget val="inner"/>
          <c:xMode val="edge"/>
          <c:yMode val="edge"/>
          <c:x val="0.12784129587513798"/>
          <c:y val="0.14105635671945504"/>
          <c:w val="0.68611901776334738"/>
          <c:h val="0.84065894010439868"/>
        </c:manualLayout>
      </c:layout>
      <c:lineChart>
        <c:grouping val="standard"/>
        <c:varyColors val="0"/>
        <c:ser>
          <c:idx val="0"/>
          <c:order val="0"/>
          <c:tx>
            <c:strRef>
              <c:f>'[1]Q3-Visa'!$K$8</c:f>
              <c:strCache>
                <c:ptCount val="1"/>
                <c:pt idx="0">
                  <c:v>Profit from Long Put</c:v>
                </c:pt>
              </c:strCache>
            </c:strRef>
          </c:tx>
          <c:spPr>
            <a:ln w="44450" cap="rnd" cmpd="sng" algn="ctr">
              <a:solidFill>
                <a:schemeClr val="accent6"/>
              </a:solidFill>
              <a:prstDash val="solid"/>
              <a:round/>
            </a:ln>
            <a:effectLst/>
          </c:spPr>
          <c:marker>
            <c:symbol val="none"/>
          </c:marker>
          <c:cat>
            <c:numRef>
              <c:f>'[1]Q3-Visa'!$I$9:$I$39</c:f>
              <c:numCache>
                <c:formatCode>General</c:formatCode>
                <c:ptCount val="31"/>
                <c:pt idx="0">
                  <c:v>221</c:v>
                </c:pt>
                <c:pt idx="1">
                  <c:v>221.33</c:v>
                </c:pt>
                <c:pt idx="2">
                  <c:v>221.67</c:v>
                </c:pt>
                <c:pt idx="3">
                  <c:v>222</c:v>
                </c:pt>
                <c:pt idx="4">
                  <c:v>222.33</c:v>
                </c:pt>
                <c:pt idx="5">
                  <c:v>222.67</c:v>
                </c:pt>
                <c:pt idx="6">
                  <c:v>223</c:v>
                </c:pt>
                <c:pt idx="7">
                  <c:v>223.33</c:v>
                </c:pt>
                <c:pt idx="8">
                  <c:v>223.67</c:v>
                </c:pt>
                <c:pt idx="9">
                  <c:v>224</c:v>
                </c:pt>
                <c:pt idx="10">
                  <c:v>224.33</c:v>
                </c:pt>
                <c:pt idx="11">
                  <c:v>224.67</c:v>
                </c:pt>
                <c:pt idx="12">
                  <c:v>225</c:v>
                </c:pt>
                <c:pt idx="13">
                  <c:v>225.33</c:v>
                </c:pt>
                <c:pt idx="14">
                  <c:v>225.67</c:v>
                </c:pt>
                <c:pt idx="15">
                  <c:v>226</c:v>
                </c:pt>
                <c:pt idx="16">
                  <c:v>226.33</c:v>
                </c:pt>
                <c:pt idx="17">
                  <c:v>226.67</c:v>
                </c:pt>
                <c:pt idx="18">
                  <c:v>227</c:v>
                </c:pt>
                <c:pt idx="19">
                  <c:v>227.33</c:v>
                </c:pt>
                <c:pt idx="20">
                  <c:v>227.67</c:v>
                </c:pt>
                <c:pt idx="21">
                  <c:v>228</c:v>
                </c:pt>
                <c:pt idx="22">
                  <c:v>228.33</c:v>
                </c:pt>
                <c:pt idx="23">
                  <c:v>228.67</c:v>
                </c:pt>
                <c:pt idx="24">
                  <c:v>229</c:v>
                </c:pt>
                <c:pt idx="25">
                  <c:v>229.33</c:v>
                </c:pt>
                <c:pt idx="26">
                  <c:v>229.67</c:v>
                </c:pt>
                <c:pt idx="27">
                  <c:v>230</c:v>
                </c:pt>
                <c:pt idx="28">
                  <c:v>230.33</c:v>
                </c:pt>
                <c:pt idx="29">
                  <c:v>230.67</c:v>
                </c:pt>
                <c:pt idx="30">
                  <c:v>231</c:v>
                </c:pt>
              </c:numCache>
            </c:numRef>
          </c:cat>
          <c:val>
            <c:numRef>
              <c:f>'[1]Q3-Visa'!$K$9:$K$39</c:f>
              <c:numCache>
                <c:formatCode>General</c:formatCode>
                <c:ptCount val="31"/>
                <c:pt idx="0">
                  <c:v>-135</c:v>
                </c:pt>
                <c:pt idx="1">
                  <c:v>-135</c:v>
                </c:pt>
                <c:pt idx="2">
                  <c:v>-135</c:v>
                </c:pt>
                <c:pt idx="3">
                  <c:v>-135</c:v>
                </c:pt>
                <c:pt idx="4">
                  <c:v>-135</c:v>
                </c:pt>
                <c:pt idx="5">
                  <c:v>-135</c:v>
                </c:pt>
                <c:pt idx="6">
                  <c:v>-135</c:v>
                </c:pt>
                <c:pt idx="7">
                  <c:v>-135</c:v>
                </c:pt>
                <c:pt idx="8">
                  <c:v>-135</c:v>
                </c:pt>
                <c:pt idx="9">
                  <c:v>-135</c:v>
                </c:pt>
                <c:pt idx="10">
                  <c:v>-135</c:v>
                </c:pt>
                <c:pt idx="11">
                  <c:v>-135</c:v>
                </c:pt>
                <c:pt idx="12">
                  <c:v>-135</c:v>
                </c:pt>
                <c:pt idx="13">
                  <c:v>-135</c:v>
                </c:pt>
                <c:pt idx="14">
                  <c:v>-135</c:v>
                </c:pt>
                <c:pt idx="15">
                  <c:v>-135</c:v>
                </c:pt>
                <c:pt idx="16">
                  <c:v>-135</c:v>
                </c:pt>
                <c:pt idx="17">
                  <c:v>-135</c:v>
                </c:pt>
                <c:pt idx="18">
                  <c:v>-135</c:v>
                </c:pt>
                <c:pt idx="19">
                  <c:v>-135</c:v>
                </c:pt>
                <c:pt idx="20">
                  <c:v>-135</c:v>
                </c:pt>
                <c:pt idx="21">
                  <c:v>-135</c:v>
                </c:pt>
                <c:pt idx="22">
                  <c:v>-135</c:v>
                </c:pt>
                <c:pt idx="23">
                  <c:v>-135</c:v>
                </c:pt>
                <c:pt idx="24">
                  <c:v>-135</c:v>
                </c:pt>
                <c:pt idx="25">
                  <c:v>-135</c:v>
                </c:pt>
                <c:pt idx="26">
                  <c:v>-135</c:v>
                </c:pt>
                <c:pt idx="27">
                  <c:v>-135</c:v>
                </c:pt>
                <c:pt idx="28">
                  <c:v>-135</c:v>
                </c:pt>
                <c:pt idx="29">
                  <c:v>-135</c:v>
                </c:pt>
                <c:pt idx="30">
                  <c:v>-135</c:v>
                </c:pt>
              </c:numCache>
            </c:numRef>
          </c:val>
          <c:smooth val="0"/>
          <c:extLst>
            <c:ext xmlns:c16="http://schemas.microsoft.com/office/drawing/2014/chart" uri="{C3380CC4-5D6E-409C-BE32-E72D297353CC}">
              <c16:uniqueId val="{00000000-39A9-9049-AD14-67AA4819590D}"/>
            </c:ext>
          </c:extLst>
        </c:ser>
        <c:dLbls>
          <c:showLegendKey val="0"/>
          <c:showVal val="0"/>
          <c:showCatName val="0"/>
          <c:showSerName val="0"/>
          <c:showPercent val="0"/>
          <c:showBubbleSize val="0"/>
        </c:dLbls>
        <c:smooth val="0"/>
        <c:axId val="159412224"/>
        <c:axId val="159413760"/>
      </c:lineChart>
      <c:catAx>
        <c:axId val="159412224"/>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27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KR"/>
          </a:p>
        </c:txPr>
        <c:crossAx val="159413760"/>
        <c:crosses val="autoZero"/>
        <c:auto val="1"/>
        <c:lblAlgn val="ctr"/>
        <c:lblOffset val="100"/>
        <c:noMultiLvlLbl val="0"/>
      </c:catAx>
      <c:valAx>
        <c:axId val="159413760"/>
        <c:scaling>
          <c:orientation val="minMax"/>
        </c:scaling>
        <c:delete val="0"/>
        <c:axPos val="l"/>
        <c:majorGridlines>
          <c:spPr>
            <a:ln w="6350" cap="flat" cmpd="sng" algn="ctr">
              <a:solidFill>
                <a:schemeClr val="tx1">
                  <a:tint val="75000"/>
                </a:schemeClr>
              </a:solidFill>
              <a:prstDash val="solid"/>
              <a:round/>
            </a:ln>
            <a:effectLst/>
          </c:spPr>
        </c:majorGridlines>
        <c:numFmt formatCode="[$$-409]#,##0.0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crossAx val="15941222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R"/>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KR"/>
    </a:p>
  </c:txPr>
  <c:printSettings>
    <c:headerFooter/>
    <c:pageMargins b="0.75000000000000233" l="0.70000000000000062" r="0.70000000000000062" t="0.75000000000000233"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29">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3">
      <a:schemeClr val="dk1"/>
    </cs:effectRef>
    <cs:fontRef idx="minor">
      <a:schemeClr val="tx1"/>
    </cs:fontRef>
  </cs:dataPoint>
  <cs:dataPoint3D>
    <cs:lnRef idx="0"/>
    <cs:fillRef idx="1">
      <cs:styleClr val="auto"/>
    </cs:fillRef>
    <cs:effectRef idx="3">
      <a:schemeClr val="dk1"/>
    </cs:effectRef>
    <cs:fontRef idx="minor">
      <a:schemeClr val="tx1"/>
    </cs:fontRef>
  </cs:dataPoint3D>
  <cs:dataPointLine>
    <cs:lnRef idx="1">
      <cs:styleClr val="auto"/>
    </cs:lnRef>
    <cs:lineWidthScale>7</cs:lineWidthScale>
    <cs:fillRef idx="0"/>
    <cs:effectRef idx="0"/>
    <cs:fontRef idx="minor">
      <a:schemeClr val="tx1"/>
    </cs:fontRef>
    <cs:spPr>
      <a:ln cap="rnd">
        <a:round/>
      </a:ln>
    </cs:spPr>
  </cs:dataPointLine>
  <cs:dataPointMarker>
    <cs:lnRef idx="1">
      <cs:styleClr val="auto"/>
    </cs:lnRef>
    <cs:fillRef idx="3">
      <cs:styleClr val="auto"/>
    </cs:fillRef>
    <cs:effectRef idx="3">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mods="ignoreCSTransforms">
      <cs:styleClr val="0">
        <a:shade val="25000"/>
      </cs:styleClr>
    </cs:fillRef>
    <cs:effectRef idx="3">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mods="ignoreCSTransforms">
      <cs:styleClr val="0">
        <a:tint val="25000"/>
      </cs:styleClr>
    </cs:fillRef>
    <cs:effectRef idx="3">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29">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3">
      <a:schemeClr val="dk1"/>
    </cs:effectRef>
    <cs:fontRef idx="minor">
      <a:schemeClr val="tx1"/>
    </cs:fontRef>
  </cs:dataPoint>
  <cs:dataPoint3D>
    <cs:lnRef idx="0"/>
    <cs:fillRef idx="1">
      <cs:styleClr val="auto"/>
    </cs:fillRef>
    <cs:effectRef idx="3">
      <a:schemeClr val="dk1"/>
    </cs:effectRef>
    <cs:fontRef idx="minor">
      <a:schemeClr val="tx1"/>
    </cs:fontRef>
  </cs:dataPoint3D>
  <cs:dataPointLine>
    <cs:lnRef idx="1">
      <cs:styleClr val="auto"/>
    </cs:lnRef>
    <cs:lineWidthScale>7</cs:lineWidthScale>
    <cs:fillRef idx="0"/>
    <cs:effectRef idx="0"/>
    <cs:fontRef idx="minor">
      <a:schemeClr val="tx1"/>
    </cs:fontRef>
    <cs:spPr>
      <a:ln cap="rnd">
        <a:round/>
      </a:ln>
    </cs:spPr>
  </cs:dataPointLine>
  <cs:dataPointMarker>
    <cs:lnRef idx="1">
      <cs:styleClr val="auto"/>
    </cs:lnRef>
    <cs:fillRef idx="3">
      <cs:styleClr val="auto"/>
    </cs:fillRef>
    <cs:effectRef idx="3">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mods="ignoreCSTransforms">
      <cs:styleClr val="0">
        <a:shade val="25000"/>
      </cs:styleClr>
    </cs:fillRef>
    <cs:effectRef idx="3">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mods="ignoreCSTransforms">
      <cs:styleClr val="0">
        <a:tint val="25000"/>
      </cs:styleClr>
    </cs:fillRef>
    <cs:effectRef idx="3">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29">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3">
      <a:schemeClr val="dk1"/>
    </cs:effectRef>
    <cs:fontRef idx="minor">
      <a:schemeClr val="tx1"/>
    </cs:fontRef>
  </cs:dataPoint>
  <cs:dataPoint3D>
    <cs:lnRef idx="0"/>
    <cs:fillRef idx="1">
      <cs:styleClr val="auto"/>
    </cs:fillRef>
    <cs:effectRef idx="3">
      <a:schemeClr val="dk1"/>
    </cs:effectRef>
    <cs:fontRef idx="minor">
      <a:schemeClr val="tx1"/>
    </cs:fontRef>
  </cs:dataPoint3D>
  <cs:dataPointLine>
    <cs:lnRef idx="1">
      <cs:styleClr val="auto"/>
    </cs:lnRef>
    <cs:lineWidthScale>7</cs:lineWidthScale>
    <cs:fillRef idx="0"/>
    <cs:effectRef idx="0"/>
    <cs:fontRef idx="minor">
      <a:schemeClr val="tx1"/>
    </cs:fontRef>
    <cs:spPr>
      <a:ln cap="rnd">
        <a:round/>
      </a:ln>
    </cs:spPr>
  </cs:dataPointLine>
  <cs:dataPointMarker>
    <cs:lnRef idx="1">
      <cs:styleClr val="auto"/>
    </cs:lnRef>
    <cs:fillRef idx="3">
      <cs:styleClr val="auto"/>
    </cs:fillRef>
    <cs:effectRef idx="3">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mods="ignoreCSTransforms">
      <cs:styleClr val="0">
        <a:shade val="25000"/>
      </cs:styleClr>
    </cs:fillRef>
    <cs:effectRef idx="3">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mods="ignoreCSTransforms">
      <cs:styleClr val="0">
        <a:tint val="25000"/>
      </cs:styleClr>
    </cs:fillRef>
    <cs:effectRef idx="3">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26">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3">
      <a:schemeClr val="dk1"/>
    </cs:effectRef>
    <cs:fontRef idx="minor">
      <a:schemeClr val="tx1"/>
    </cs:fontRef>
  </cs:dataPoint>
  <cs:dataPoint3D>
    <cs:lnRef idx="0"/>
    <cs:fillRef idx="3">
      <cs:styleClr val="auto"/>
    </cs:fillRef>
    <cs:effectRef idx="3">
      <a:schemeClr val="dk1"/>
    </cs:effectRef>
    <cs:fontRef idx="minor">
      <a:schemeClr val="tx1"/>
    </cs:fontRef>
  </cs:dataPoint3D>
  <cs:dataPointLine>
    <cs:lnRef idx="1">
      <cs:styleClr val="auto"/>
    </cs:lnRef>
    <cs:lineWidthScale>7</cs:lineWidthScale>
    <cs:fillRef idx="0"/>
    <cs:effectRef idx="0"/>
    <cs:fontRef idx="minor">
      <a:schemeClr val="tx1"/>
    </cs:fontRef>
    <cs:spPr>
      <a:ln cap="rnd">
        <a:round/>
      </a:ln>
    </cs:spPr>
  </cs:dataPointLine>
  <cs:dataPointMarker>
    <cs:lnRef idx="1">
      <cs:styleClr val="auto"/>
    </cs:lnRef>
    <cs:fillRef idx="3">
      <cs:styleClr val="auto"/>
    </cs:fillRef>
    <cs:effectRef idx="3">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3">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3">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ustomXml" Target="../ink/ink1.xml"/><Relationship Id="rId7" Type="http://schemas.openxmlformats.org/officeDocument/2006/relationships/customXml" Target="../ink/ink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customXml" Target="../ink/ink2.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59</xdr:col>
      <xdr:colOff>0</xdr:colOff>
      <xdr:row>1</xdr:row>
      <xdr:rowOff>0</xdr:rowOff>
    </xdr:from>
    <xdr:to>
      <xdr:col>72</xdr:col>
      <xdr:colOff>0</xdr:colOff>
      <xdr:row>21</xdr:row>
      <xdr:rowOff>171450</xdr:rowOff>
    </xdr:to>
    <xdr:graphicFrame macro="">
      <xdr:nvGraphicFramePr>
        <xdr:cNvPr id="2" name="Chart 1">
          <a:extLst>
            <a:ext uri="{FF2B5EF4-FFF2-40B4-BE49-F238E27FC236}">
              <a16:creationId xmlns:a16="http://schemas.microsoft.com/office/drawing/2014/main" id="{7FB62608-7A35-8D48-A1A2-7BDC30188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10583</xdr:colOff>
      <xdr:row>0</xdr:row>
      <xdr:rowOff>190499</xdr:rowOff>
    </xdr:from>
    <xdr:to>
      <xdr:col>45</xdr:col>
      <xdr:colOff>0</xdr:colOff>
      <xdr:row>22</xdr:row>
      <xdr:rowOff>95250</xdr:rowOff>
    </xdr:to>
    <xdr:graphicFrame macro="">
      <xdr:nvGraphicFramePr>
        <xdr:cNvPr id="3" name="Chart 2">
          <a:extLst>
            <a:ext uri="{FF2B5EF4-FFF2-40B4-BE49-F238E27FC236}">
              <a16:creationId xmlns:a16="http://schemas.microsoft.com/office/drawing/2014/main" id="{4D33365F-F4DD-CE43-95EA-21D49F086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10584</xdr:colOff>
      <xdr:row>24</xdr:row>
      <xdr:rowOff>19049</xdr:rowOff>
    </xdr:from>
    <xdr:to>
      <xdr:col>45</xdr:col>
      <xdr:colOff>0</xdr:colOff>
      <xdr:row>46</xdr:row>
      <xdr:rowOff>9524</xdr:rowOff>
    </xdr:to>
    <xdr:graphicFrame macro="">
      <xdr:nvGraphicFramePr>
        <xdr:cNvPr id="4" name="Chart 3">
          <a:extLst>
            <a:ext uri="{FF2B5EF4-FFF2-40B4-BE49-F238E27FC236}">
              <a16:creationId xmlns:a16="http://schemas.microsoft.com/office/drawing/2014/main" id="{B5E19D03-E83A-3B45-9C65-87D5ED255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0</xdr:colOff>
      <xdr:row>47</xdr:row>
      <xdr:rowOff>0</xdr:rowOff>
    </xdr:from>
    <xdr:to>
      <xdr:col>45</xdr:col>
      <xdr:colOff>0</xdr:colOff>
      <xdr:row>70</xdr:row>
      <xdr:rowOff>0</xdr:rowOff>
    </xdr:to>
    <xdr:graphicFrame macro="">
      <xdr:nvGraphicFramePr>
        <xdr:cNvPr id="5" name="Chart 4">
          <a:extLst>
            <a:ext uri="{FF2B5EF4-FFF2-40B4-BE49-F238E27FC236}">
              <a16:creationId xmlns:a16="http://schemas.microsoft.com/office/drawing/2014/main" id="{5C6BCE67-EB7A-9D4B-852C-9BB9479C3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0</xdr:colOff>
      <xdr:row>70</xdr:row>
      <xdr:rowOff>190499</xdr:rowOff>
    </xdr:from>
    <xdr:to>
      <xdr:col>45</xdr:col>
      <xdr:colOff>0</xdr:colOff>
      <xdr:row>95</xdr:row>
      <xdr:rowOff>161924</xdr:rowOff>
    </xdr:to>
    <xdr:graphicFrame macro="">
      <xdr:nvGraphicFramePr>
        <xdr:cNvPr id="6" name="Chart 5">
          <a:extLst>
            <a:ext uri="{FF2B5EF4-FFF2-40B4-BE49-F238E27FC236}">
              <a16:creationId xmlns:a16="http://schemas.microsoft.com/office/drawing/2014/main" id="{BFAF65C3-01A9-7A43-B456-E4EE0741D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59</xdr:col>
      <xdr:colOff>0</xdr:colOff>
      <xdr:row>23</xdr:row>
      <xdr:rowOff>158750</xdr:rowOff>
    </xdr:from>
    <xdr:to>
      <xdr:col>72</xdr:col>
      <xdr:colOff>31750</xdr:colOff>
      <xdr:row>46</xdr:row>
      <xdr:rowOff>101600</xdr:rowOff>
    </xdr:to>
    <xdr:graphicFrame macro="">
      <xdr:nvGraphicFramePr>
        <xdr:cNvPr id="7" name="Chart 6">
          <a:extLst>
            <a:ext uri="{FF2B5EF4-FFF2-40B4-BE49-F238E27FC236}">
              <a16:creationId xmlns:a16="http://schemas.microsoft.com/office/drawing/2014/main" id="{784D347F-D76B-014A-A21A-29947B06C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59</xdr:col>
      <xdr:colOff>42332</xdr:colOff>
      <xdr:row>48</xdr:row>
      <xdr:rowOff>82549</xdr:rowOff>
    </xdr:from>
    <xdr:to>
      <xdr:col>72</xdr:col>
      <xdr:colOff>127000</xdr:colOff>
      <xdr:row>69</xdr:row>
      <xdr:rowOff>73024</xdr:rowOff>
    </xdr:to>
    <xdr:graphicFrame macro="">
      <xdr:nvGraphicFramePr>
        <xdr:cNvPr id="8" name="Chart 7">
          <a:extLst>
            <a:ext uri="{FF2B5EF4-FFF2-40B4-BE49-F238E27FC236}">
              <a16:creationId xmlns:a16="http://schemas.microsoft.com/office/drawing/2014/main" id="{8DBD56D8-49FC-014F-90DA-CC41C2800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1170214</xdr:colOff>
      <xdr:row>1</xdr:row>
      <xdr:rowOff>0</xdr:rowOff>
    </xdr:from>
    <xdr:to>
      <xdr:col>19</xdr:col>
      <xdr:colOff>19050</xdr:colOff>
      <xdr:row>23</xdr:row>
      <xdr:rowOff>152400</xdr:rowOff>
    </xdr:to>
    <xdr:graphicFrame macro="">
      <xdr:nvGraphicFramePr>
        <xdr:cNvPr id="9" name="Chart 8">
          <a:extLst>
            <a:ext uri="{FF2B5EF4-FFF2-40B4-BE49-F238E27FC236}">
              <a16:creationId xmlns:a16="http://schemas.microsoft.com/office/drawing/2014/main" id="{F356E6CC-908F-094D-87E1-44D676D84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1170213</xdr:colOff>
      <xdr:row>25</xdr:row>
      <xdr:rowOff>19050</xdr:rowOff>
    </xdr:from>
    <xdr:to>
      <xdr:col>18</xdr:col>
      <xdr:colOff>1162049</xdr:colOff>
      <xdr:row>46</xdr:row>
      <xdr:rowOff>114300</xdr:rowOff>
    </xdr:to>
    <xdr:graphicFrame macro="">
      <xdr:nvGraphicFramePr>
        <xdr:cNvPr id="10" name="Chart 9">
          <a:extLst>
            <a:ext uri="{FF2B5EF4-FFF2-40B4-BE49-F238E27FC236}">
              <a16:creationId xmlns:a16="http://schemas.microsoft.com/office/drawing/2014/main" id="{3473A187-B2EB-7A44-A2BE-A8B7CDD71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1170214</xdr:colOff>
      <xdr:row>48</xdr:row>
      <xdr:rowOff>0</xdr:rowOff>
    </xdr:from>
    <xdr:to>
      <xdr:col>19</xdr:col>
      <xdr:colOff>0</xdr:colOff>
      <xdr:row>68</xdr:row>
      <xdr:rowOff>0</xdr:rowOff>
    </xdr:to>
    <xdr:graphicFrame macro="">
      <xdr:nvGraphicFramePr>
        <xdr:cNvPr id="11" name="Chart 10">
          <a:extLst>
            <a:ext uri="{FF2B5EF4-FFF2-40B4-BE49-F238E27FC236}">
              <a16:creationId xmlns:a16="http://schemas.microsoft.com/office/drawing/2014/main" id="{E3D1E8F1-BCF3-F04D-961C-1FE82A7E7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73</xdr:col>
      <xdr:colOff>0</xdr:colOff>
      <xdr:row>1</xdr:row>
      <xdr:rowOff>2</xdr:rowOff>
    </xdr:from>
    <xdr:to>
      <xdr:col>78</xdr:col>
      <xdr:colOff>10584</xdr:colOff>
      <xdr:row>34</xdr:row>
      <xdr:rowOff>13607</xdr:rowOff>
    </xdr:to>
    <xdr:sp macro="" textlink="">
      <xdr:nvSpPr>
        <xdr:cNvPr id="12" name="TextBox 11">
          <a:extLst>
            <a:ext uri="{FF2B5EF4-FFF2-40B4-BE49-F238E27FC236}">
              <a16:creationId xmlns:a16="http://schemas.microsoft.com/office/drawing/2014/main" id="{D1DDD9E5-50F6-274C-9F3F-C7E810424C39}"/>
            </a:ext>
          </a:extLst>
        </xdr:cNvPr>
        <xdr:cNvSpPr txBox="1"/>
      </xdr:nvSpPr>
      <xdr:spPr>
        <a:xfrm>
          <a:off x="121183400" y="330202"/>
          <a:ext cx="11440584" cy="792570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E" sz="1600" b="1">
              <a:solidFill>
                <a:schemeClr val="dk1"/>
              </a:solidFill>
              <a:latin typeface="+mn-lt"/>
              <a:ea typeface="+mn-ea"/>
              <a:cs typeface="+mn-cs"/>
            </a:rPr>
            <a:t>Suppose instead that you believe this market will be very volatile in the near future. You do not know whether the price will go up or down, but you feel the price is about to have a big move one way or the other. </a:t>
          </a:r>
        </a:p>
        <a:p>
          <a:endParaRPr lang="en-IE" sz="1600">
            <a:solidFill>
              <a:schemeClr val="dk1"/>
            </a:solidFill>
            <a:latin typeface="+mn-lt"/>
            <a:ea typeface="+mn-ea"/>
            <a:cs typeface="+mn-cs"/>
          </a:endParaRPr>
        </a:p>
        <a:p>
          <a:pPr algn="ctr"/>
          <a:r>
            <a:rPr lang="en-IE" sz="1800" b="1" u="sng">
              <a:solidFill>
                <a:schemeClr val="dk1"/>
              </a:solidFill>
              <a:latin typeface="+mn-lt"/>
              <a:ea typeface="+mn-ea"/>
              <a:cs typeface="+mn-cs"/>
            </a:rPr>
            <a:t>Strangle</a:t>
          </a:r>
          <a:endParaRPr lang="en-IE" sz="2000" b="1" u="sng">
            <a:solidFill>
              <a:schemeClr val="dk1"/>
            </a:solidFill>
            <a:latin typeface="+mn-lt"/>
            <a:ea typeface="+mn-ea"/>
            <a:cs typeface="+mn-cs"/>
          </a:endParaRPr>
        </a:p>
        <a:p>
          <a:r>
            <a:rPr lang="en-IE" sz="1600" b="0">
              <a:solidFill>
                <a:schemeClr val="dk1"/>
              </a:solidFill>
              <a:latin typeface="+mn-lt"/>
              <a:ea typeface="+mn-ea"/>
              <a:cs typeface="+mn-cs"/>
            </a:rPr>
            <a:t>A strangle is an appropriate strategy if a large movement in Visa's share price is expected, whether up or down. This involves</a:t>
          </a:r>
        </a:p>
        <a:p>
          <a:r>
            <a:rPr lang="en-IE" sz="1600" b="0">
              <a:solidFill>
                <a:schemeClr val="dk1"/>
              </a:solidFill>
              <a:latin typeface="+mn-lt"/>
              <a:ea typeface="+mn-ea"/>
              <a:cs typeface="+mn-cs"/>
            </a:rPr>
            <a:t>● Buying 1 put option with a lower strike price K</a:t>
          </a:r>
          <a:r>
            <a:rPr lang="en-IE" sz="1600" b="0" baseline="-25000">
              <a:solidFill>
                <a:schemeClr val="dk1"/>
              </a:solidFill>
              <a:latin typeface="+mn-lt"/>
              <a:ea typeface="+mn-ea"/>
              <a:cs typeface="+mn-cs"/>
            </a:rPr>
            <a:t>1</a:t>
          </a:r>
          <a:r>
            <a:rPr lang="en-IE" sz="1600" b="0">
              <a:solidFill>
                <a:schemeClr val="dk1"/>
              </a:solidFill>
              <a:latin typeface="+mn-lt"/>
              <a:ea typeface="+mn-ea"/>
              <a:cs typeface="+mn-cs"/>
            </a:rPr>
            <a:t> and</a:t>
          </a:r>
        </a:p>
        <a:p>
          <a:r>
            <a:rPr lang="en-IE" sz="1600" b="0">
              <a:solidFill>
                <a:schemeClr val="dk1"/>
              </a:solidFill>
              <a:latin typeface="+mn-lt"/>
              <a:ea typeface="+mn-ea"/>
              <a:cs typeface="+mn-cs"/>
            </a:rPr>
            <a:t>● Buying 1 call option with a higher strike price K</a:t>
          </a:r>
          <a:r>
            <a:rPr lang="en-IE" sz="1600" b="0" baseline="-25000">
              <a:solidFill>
                <a:schemeClr val="dk1"/>
              </a:solidFill>
              <a:latin typeface="+mn-lt"/>
              <a:ea typeface="+mn-ea"/>
              <a:cs typeface="+mn-cs"/>
            </a:rPr>
            <a:t>2</a:t>
          </a:r>
          <a:r>
            <a:rPr lang="en-IE" sz="1600" b="0">
              <a:solidFill>
                <a:schemeClr val="dk1"/>
              </a:solidFill>
              <a:latin typeface="+mn-lt"/>
              <a:ea typeface="+mn-ea"/>
              <a:cs typeface="+mn-cs"/>
            </a:rPr>
            <a:t> </a:t>
          </a:r>
        </a:p>
        <a:p>
          <a:r>
            <a:rPr lang="en-IE" sz="1600" b="0">
              <a:solidFill>
                <a:schemeClr val="dk1"/>
              </a:solidFill>
              <a:latin typeface="+mn-lt"/>
              <a:ea typeface="+mn-ea"/>
              <a:cs typeface="+mn-cs"/>
            </a:rPr>
            <a:t>with the same expiration date. </a:t>
          </a:r>
        </a:p>
        <a:p>
          <a:endParaRPr lang="en-IE" sz="1600" b="0">
            <a:solidFill>
              <a:schemeClr val="dk1"/>
            </a:solidFill>
            <a:latin typeface="+mn-lt"/>
            <a:ea typeface="+mn-ea"/>
            <a:cs typeface="+mn-cs"/>
          </a:endParaRPr>
        </a:p>
        <a:p>
          <a:r>
            <a:rPr lang="en-IE" sz="1600" b="0">
              <a:solidFill>
                <a:schemeClr val="dk1"/>
              </a:solidFill>
              <a:latin typeface="+mn-lt"/>
              <a:ea typeface="+mn-ea"/>
              <a:cs typeface="+mn-cs"/>
            </a:rPr>
            <a:t>On the April 5, V share price stood at $226.92. The expiration date of the option contracts is April 14. To build a strangle, we:</a:t>
          </a:r>
        </a:p>
        <a:p>
          <a:r>
            <a:rPr lang="en-IE" sz="1600" b="0">
              <a:solidFill>
                <a:schemeClr val="dk1"/>
              </a:solidFill>
              <a:latin typeface="+mn-lt"/>
              <a:ea typeface="+mn-ea"/>
              <a:cs typeface="+mn-cs"/>
            </a:rPr>
            <a:t>● Buy 1 out-of-the-money put option with strike price K</a:t>
          </a:r>
          <a:r>
            <a:rPr lang="en-IE" sz="1600" b="0" baseline="-25000">
              <a:solidFill>
                <a:schemeClr val="dk1"/>
              </a:solidFill>
              <a:latin typeface="+mn-lt"/>
              <a:ea typeface="+mn-ea"/>
              <a:cs typeface="+mn-cs"/>
            </a:rPr>
            <a:t>1</a:t>
          </a:r>
          <a:r>
            <a:rPr lang="en-IE" sz="1600" b="0">
              <a:solidFill>
                <a:schemeClr val="dk1"/>
              </a:solidFill>
              <a:latin typeface="+mn-lt"/>
              <a:ea typeface="+mn-ea"/>
              <a:cs typeface="+mn-cs"/>
            </a:rPr>
            <a:t> =$212.50 for $0.49 and </a:t>
          </a:r>
        </a:p>
        <a:p>
          <a:r>
            <a:rPr lang="en-IE" sz="1600" b="0">
              <a:solidFill>
                <a:schemeClr val="dk1"/>
              </a:solidFill>
              <a:latin typeface="+mn-lt"/>
              <a:ea typeface="+mn-ea"/>
              <a:cs typeface="+mn-cs"/>
            </a:rPr>
            <a:t>● Buy 1 out-of-the-money call option with strike price K</a:t>
          </a:r>
          <a:r>
            <a:rPr lang="en-IE" sz="1600" b="0" baseline="-25000">
              <a:solidFill>
                <a:schemeClr val="dk1"/>
              </a:solidFill>
              <a:latin typeface="+mn-lt"/>
              <a:ea typeface="+mn-ea"/>
              <a:cs typeface="+mn-cs"/>
            </a:rPr>
            <a:t>2</a:t>
          </a:r>
          <a:r>
            <a:rPr lang="en-IE" sz="1600" b="0">
              <a:solidFill>
                <a:schemeClr val="dk1"/>
              </a:solidFill>
              <a:latin typeface="+mn-lt"/>
              <a:ea typeface="+mn-ea"/>
              <a:cs typeface="+mn-cs"/>
            </a:rPr>
            <a:t> = $227.50 for $3.25. </a:t>
          </a:r>
        </a:p>
        <a:p>
          <a:endParaRPr lang="en-IE" sz="1600" b="0">
            <a:solidFill>
              <a:schemeClr val="dk1"/>
            </a:solidFill>
            <a:latin typeface="+mn-lt"/>
            <a:ea typeface="+mn-ea"/>
            <a:cs typeface="+mn-cs"/>
          </a:endParaRPr>
        </a:p>
        <a:p>
          <a:r>
            <a:rPr lang="en-IE" sz="1600" b="0">
              <a:solidFill>
                <a:schemeClr val="dk1"/>
              </a:solidFill>
              <a:latin typeface="+mn-lt"/>
              <a:ea typeface="+mn-ea"/>
              <a:cs typeface="+mn-cs"/>
            </a:rPr>
            <a:t>A strangle generates an initial cash outflow. We have a net premium of </a:t>
          </a:r>
        </a:p>
        <a:p>
          <a:pPr algn="ctr"/>
          <a:r>
            <a:rPr lang="en-IE" sz="1600" b="0">
              <a:solidFill>
                <a:schemeClr val="dk1"/>
              </a:solidFill>
              <a:latin typeface="+mn-lt"/>
              <a:ea typeface="+mn-ea"/>
              <a:cs typeface="+mn-cs"/>
            </a:rPr>
            <a:t>- 100($0.49) + 100($3.25) = $276</a:t>
          </a:r>
        </a:p>
        <a:p>
          <a:endParaRPr lang="en-IE" sz="1600" b="0">
            <a:solidFill>
              <a:schemeClr val="dk1"/>
            </a:solidFill>
            <a:latin typeface="+mn-lt"/>
            <a:ea typeface="+mn-ea"/>
            <a:cs typeface="+mn-cs"/>
          </a:endParaRPr>
        </a:p>
        <a:p>
          <a:r>
            <a:rPr lang="en-IE" sz="1600" b="0">
              <a:solidFill>
                <a:schemeClr val="dk1"/>
              </a:solidFill>
              <a:latin typeface="+mn-lt"/>
              <a:ea typeface="+mn-ea"/>
              <a:cs typeface="+mn-cs"/>
            </a:rPr>
            <a:t>The profit pattern depends on how far apart the two strike prices are. The farther apart they are, the more significant the move necessary to realise a profit but the less the downside risk. The risk on the trade is limited to the net premium paid and this downside risk is less than that of a comparable straddle strategy. With a strangle combination, the profit potential is unlimited. This is because the call option has theoretically unlimited profit potential if Visa's share price increases while the put option will profit if the share price decreases by the end of the option duration. </a:t>
          </a:r>
        </a:p>
        <a:p>
          <a:endParaRPr lang="en-IE" sz="1600" b="0">
            <a:solidFill>
              <a:schemeClr val="dk1"/>
            </a:solidFill>
            <a:latin typeface="+mn-lt"/>
            <a:ea typeface="+mn-ea"/>
            <a:cs typeface="+mn-cs"/>
          </a:endParaRPr>
        </a:p>
        <a:p>
          <a:r>
            <a:rPr lang="en-IE" sz="1600" b="0">
              <a:solidFill>
                <a:schemeClr val="dk1"/>
              </a:solidFill>
              <a:latin typeface="+mn-lt"/>
              <a:ea typeface="+mn-ea"/>
              <a:cs typeface="+mn-cs"/>
            </a:rPr>
            <a:t>The break-even points are the put strike minus the net premium, $212.50 - $2.76 = $209.74 and the call strike plus the net premium $227.50 + $2.76 = $224.74. This means that the strategy will make a profit if the share price falls </a:t>
          </a:r>
          <a:r>
            <a:rPr lang="en-IE" sz="1600" b="1">
              <a:solidFill>
                <a:schemeClr val="dk1"/>
              </a:solidFill>
              <a:latin typeface="+mn-lt"/>
              <a:ea typeface="+mn-ea"/>
              <a:cs typeface="+mn-cs"/>
            </a:rPr>
            <a:t>BELOW $209.74 </a:t>
          </a:r>
          <a:r>
            <a:rPr lang="en-IE" sz="1600" b="0">
              <a:solidFill>
                <a:schemeClr val="dk1"/>
              </a:solidFill>
              <a:latin typeface="+mn-lt"/>
              <a:ea typeface="+mn-ea"/>
              <a:cs typeface="+mn-cs"/>
            </a:rPr>
            <a:t>or rises </a:t>
          </a:r>
          <a:r>
            <a:rPr lang="en-IE" sz="1600" b="1">
              <a:solidFill>
                <a:schemeClr val="dk1"/>
              </a:solidFill>
              <a:latin typeface="+mn-lt"/>
              <a:ea typeface="+mn-ea"/>
              <a:cs typeface="+mn-cs"/>
            </a:rPr>
            <a:t>ABOVE $224.74</a:t>
          </a:r>
          <a:r>
            <a:rPr lang="en-IE" sz="1600" b="0">
              <a:solidFill>
                <a:schemeClr val="dk1"/>
              </a:solidFill>
              <a:latin typeface="+mn-lt"/>
              <a:ea typeface="+mn-ea"/>
              <a:cs typeface="+mn-cs"/>
            </a:rPr>
            <a:t>. This means a percentage decrease of 5.6% or a percentage increase of 4.9% in share price is needed to realise a profit.</a:t>
          </a:r>
        </a:p>
        <a:p>
          <a:br>
            <a:rPr lang="en-IE" sz="1100">
              <a:solidFill>
                <a:schemeClr val="dk1"/>
              </a:solidFill>
              <a:latin typeface="+mn-lt"/>
              <a:ea typeface="+mn-ea"/>
              <a:cs typeface="+mn-cs"/>
            </a:rPr>
          </a:br>
          <a:endParaRPr lang="en-IE" sz="1100">
            <a:solidFill>
              <a:schemeClr val="dk1"/>
            </a:solidFill>
            <a:latin typeface="+mn-lt"/>
            <a:ea typeface="+mn-ea"/>
            <a:cs typeface="+mn-cs"/>
          </a:endParaRPr>
        </a:p>
      </xdr:txBody>
    </xdr:sp>
    <xdr:clientData/>
  </xdr:twoCellAnchor>
  <xdr:twoCellAnchor>
    <xdr:from>
      <xdr:col>74</xdr:col>
      <xdr:colOff>1513417</xdr:colOff>
      <xdr:row>42</xdr:row>
      <xdr:rowOff>10582</xdr:rowOff>
    </xdr:from>
    <xdr:to>
      <xdr:col>77</xdr:col>
      <xdr:colOff>10585</xdr:colOff>
      <xdr:row>44</xdr:row>
      <xdr:rowOff>0</xdr:rowOff>
    </xdr:to>
    <xdr:sp macro="" textlink="">
      <xdr:nvSpPr>
        <xdr:cNvPr id="13" name="TextBox 12">
          <a:extLst>
            <a:ext uri="{FF2B5EF4-FFF2-40B4-BE49-F238E27FC236}">
              <a16:creationId xmlns:a16="http://schemas.microsoft.com/office/drawing/2014/main" id="{C6AACEB0-4B48-E44C-AB01-B84BBD89CF70}"/>
            </a:ext>
          </a:extLst>
        </xdr:cNvPr>
        <xdr:cNvSpPr txBox="1"/>
      </xdr:nvSpPr>
      <xdr:spPr>
        <a:xfrm>
          <a:off x="124627217" y="10183282"/>
          <a:ext cx="5837768" cy="47201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E" sz="1800" b="1"/>
            <a:t>Profit if S</a:t>
          </a:r>
          <a:r>
            <a:rPr lang="en-IE" sz="1800" b="1" baseline="-25000"/>
            <a:t>T</a:t>
          </a:r>
          <a:r>
            <a:rPr lang="en-IE" sz="1800" b="1" baseline="0"/>
            <a:t> &lt; $146.57 or S</a:t>
          </a:r>
          <a:r>
            <a:rPr lang="en-IE" sz="1800" b="1" baseline="-25000"/>
            <a:t>T</a:t>
          </a:r>
          <a:r>
            <a:rPr lang="en-IE" sz="1800" b="1" baseline="0"/>
            <a:t> &gt; $162.93</a:t>
          </a:r>
        </a:p>
        <a:p>
          <a:r>
            <a:rPr lang="en-IE" sz="1100" baseline="0"/>
            <a:t> </a:t>
          </a:r>
          <a:endParaRPr lang="en-IE" sz="1100"/>
        </a:p>
      </xdr:txBody>
    </xdr:sp>
    <xdr:clientData/>
  </xdr:twoCellAnchor>
  <xdr:twoCellAnchor>
    <xdr:from>
      <xdr:col>46</xdr:col>
      <xdr:colOff>10584</xdr:colOff>
      <xdr:row>1</xdr:row>
      <xdr:rowOff>176892</xdr:rowOff>
    </xdr:from>
    <xdr:to>
      <xdr:col>52</xdr:col>
      <xdr:colOff>21168</xdr:colOff>
      <xdr:row>32</xdr:row>
      <xdr:rowOff>27215</xdr:rowOff>
    </xdr:to>
    <xdr:sp macro="" textlink="">
      <xdr:nvSpPr>
        <xdr:cNvPr id="14" name="TextBox 13">
          <a:extLst>
            <a:ext uri="{FF2B5EF4-FFF2-40B4-BE49-F238E27FC236}">
              <a16:creationId xmlns:a16="http://schemas.microsoft.com/office/drawing/2014/main" id="{87E4592D-FF1F-DD43-9788-7CEC76F3D44B}"/>
            </a:ext>
          </a:extLst>
        </xdr:cNvPr>
        <xdr:cNvSpPr txBox="1"/>
      </xdr:nvSpPr>
      <xdr:spPr>
        <a:xfrm>
          <a:off x="75943884" y="507092"/>
          <a:ext cx="15263284" cy="727982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E" sz="1600" b="1">
              <a:solidFill>
                <a:schemeClr val="dk1"/>
              </a:solidFill>
              <a:latin typeface="+mn-lt"/>
              <a:ea typeface="+mn-ea"/>
              <a:cs typeface="+mn-cs"/>
            </a:rPr>
            <a:t>Suppose you expect prices to remain stable for the period covered by the contracts above. Describe a speculative option strategy that would allow you to profit from this. </a:t>
          </a:r>
        </a:p>
        <a:p>
          <a:pPr algn="ctr"/>
          <a:r>
            <a:rPr lang="en-IE" sz="1800" b="1" u="sng">
              <a:solidFill>
                <a:schemeClr val="dk1"/>
              </a:solidFill>
              <a:latin typeface="+mn-lt"/>
              <a:ea typeface="+mn-ea"/>
              <a:cs typeface="+mn-cs"/>
            </a:rPr>
            <a:t>Butterfly</a:t>
          </a:r>
        </a:p>
        <a:p>
          <a:r>
            <a:rPr lang="en-IE" sz="1600" b="0">
              <a:solidFill>
                <a:schemeClr val="dk1"/>
              </a:solidFill>
              <a:latin typeface="+mn-lt"/>
              <a:ea typeface="+mn-ea"/>
              <a:cs typeface="+mn-cs"/>
            </a:rPr>
            <a:t>A butterfly spread is appropriate if a large stock price move is unlikely and if Visa's stock is expected to remain stable in the near term.  This strategy combines a bull and bear spread with a capped risk and profit. It is designed to profit from low volatility. To create a butterfly spread:</a:t>
          </a:r>
        </a:p>
        <a:p>
          <a:r>
            <a:rPr lang="en-IE" sz="1600" b="0">
              <a:solidFill>
                <a:schemeClr val="dk1"/>
              </a:solidFill>
              <a:latin typeface="+mn-lt"/>
              <a:ea typeface="+mn-ea"/>
              <a:cs typeface="+mn-cs"/>
            </a:rPr>
            <a:t>● Buy 1 call option with a relatively low strike price K</a:t>
          </a:r>
          <a:r>
            <a:rPr lang="en-IE" sz="1600" b="0" baseline="-25000">
              <a:solidFill>
                <a:schemeClr val="dk1"/>
              </a:solidFill>
              <a:latin typeface="+mn-lt"/>
              <a:ea typeface="+mn-ea"/>
              <a:cs typeface="+mn-cs"/>
            </a:rPr>
            <a:t>1</a:t>
          </a:r>
          <a:r>
            <a:rPr lang="en-IE" sz="1600" b="0">
              <a:solidFill>
                <a:schemeClr val="dk1"/>
              </a:solidFill>
              <a:latin typeface="+mn-lt"/>
              <a:ea typeface="+mn-ea"/>
              <a:cs typeface="+mn-cs"/>
            </a:rPr>
            <a:t> </a:t>
          </a:r>
        </a:p>
        <a:p>
          <a:r>
            <a:rPr lang="en-IE" sz="1600" b="0">
              <a:solidFill>
                <a:schemeClr val="dk1"/>
              </a:solidFill>
              <a:latin typeface="+mn-lt"/>
              <a:ea typeface="+mn-ea"/>
              <a:cs typeface="+mn-cs"/>
            </a:rPr>
            <a:t>● Buy 1 call option with a relatively high strike price K</a:t>
          </a:r>
          <a:r>
            <a:rPr lang="en-IE" sz="1600" b="0" baseline="-25000">
              <a:solidFill>
                <a:schemeClr val="dk1"/>
              </a:solidFill>
              <a:latin typeface="+mn-lt"/>
              <a:ea typeface="+mn-ea"/>
              <a:cs typeface="+mn-cs"/>
            </a:rPr>
            <a:t>3</a:t>
          </a:r>
          <a:r>
            <a:rPr lang="en-IE" sz="1600" b="0">
              <a:solidFill>
                <a:schemeClr val="dk1"/>
              </a:solidFill>
              <a:latin typeface="+mn-lt"/>
              <a:ea typeface="+mn-ea"/>
              <a:cs typeface="+mn-cs"/>
            </a:rPr>
            <a:t> </a:t>
          </a:r>
        </a:p>
        <a:p>
          <a:r>
            <a:rPr lang="en-IE" sz="1600" b="0">
              <a:solidFill>
                <a:schemeClr val="dk1"/>
              </a:solidFill>
              <a:latin typeface="+mn-lt"/>
              <a:ea typeface="+mn-ea"/>
              <a:cs typeface="+mn-cs"/>
            </a:rPr>
            <a:t>● Sell 2 call options with a strike price K</a:t>
          </a:r>
          <a:r>
            <a:rPr lang="en-IE" sz="1600" b="0" baseline="-25000">
              <a:solidFill>
                <a:schemeClr val="dk1"/>
              </a:solidFill>
              <a:latin typeface="+mn-lt"/>
              <a:ea typeface="+mn-ea"/>
              <a:cs typeface="+mn-cs"/>
            </a:rPr>
            <a:t>2</a:t>
          </a:r>
          <a:r>
            <a:rPr lang="en-IE" sz="1600" b="0">
              <a:solidFill>
                <a:schemeClr val="dk1"/>
              </a:solidFill>
              <a:latin typeface="+mn-lt"/>
              <a:ea typeface="+mn-ea"/>
              <a:cs typeface="+mn-cs"/>
            </a:rPr>
            <a:t>, midway between  K</a:t>
          </a:r>
          <a:r>
            <a:rPr lang="en-IE" sz="1600" b="0" baseline="-25000">
              <a:solidFill>
                <a:schemeClr val="dk1"/>
              </a:solidFill>
              <a:latin typeface="+mn-lt"/>
              <a:ea typeface="+mn-ea"/>
              <a:cs typeface="+mn-cs"/>
            </a:rPr>
            <a:t>1</a:t>
          </a:r>
          <a:r>
            <a:rPr lang="en-IE" sz="1600" b="0">
              <a:solidFill>
                <a:schemeClr val="dk1"/>
              </a:solidFill>
              <a:latin typeface="+mn-lt"/>
              <a:ea typeface="+mn-ea"/>
              <a:cs typeface="+mn-cs"/>
            </a:rPr>
            <a:t> and K</a:t>
          </a:r>
          <a:r>
            <a:rPr lang="en-IE" sz="1600" b="0" baseline="-25000">
              <a:solidFill>
                <a:schemeClr val="dk1"/>
              </a:solidFill>
              <a:latin typeface="+mn-lt"/>
              <a:ea typeface="+mn-ea"/>
              <a:cs typeface="+mn-cs"/>
            </a:rPr>
            <a:t>3</a:t>
          </a:r>
          <a:r>
            <a:rPr lang="en-IE" sz="1600" b="0">
              <a:solidFill>
                <a:schemeClr val="dk1"/>
              </a:solidFill>
              <a:latin typeface="+mn-lt"/>
              <a:ea typeface="+mn-ea"/>
              <a:cs typeface="+mn-cs"/>
            </a:rPr>
            <a:t> </a:t>
          </a:r>
        </a:p>
        <a:p>
          <a:r>
            <a:rPr lang="en-IE" sz="1600" b="0">
              <a:solidFill>
                <a:schemeClr val="dk1"/>
              </a:solidFill>
              <a:latin typeface="+mn-lt"/>
              <a:ea typeface="+mn-ea"/>
              <a:cs typeface="+mn-cs"/>
            </a:rPr>
            <a:t>with the same time to maturity. </a:t>
          </a:r>
        </a:p>
        <a:p>
          <a:endParaRPr lang="en-IE" sz="1600" b="0">
            <a:solidFill>
              <a:schemeClr val="dk1"/>
            </a:solidFill>
            <a:latin typeface="+mn-lt"/>
            <a:ea typeface="+mn-ea"/>
            <a:cs typeface="+mn-cs"/>
          </a:endParaRPr>
        </a:p>
        <a:p>
          <a:r>
            <a:rPr lang="en-IE" sz="1600" b="0">
              <a:solidFill>
                <a:schemeClr val="dk1"/>
              </a:solidFill>
              <a:latin typeface="+mn-lt"/>
              <a:ea typeface="+mn-ea"/>
              <a:cs typeface="+mn-cs"/>
            </a:rPr>
            <a:t>On the April</a:t>
          </a:r>
          <a:r>
            <a:rPr lang="en-IE" sz="1600" b="0" baseline="0">
              <a:solidFill>
                <a:schemeClr val="dk1"/>
              </a:solidFill>
              <a:latin typeface="+mn-lt"/>
              <a:ea typeface="+mn-ea"/>
              <a:cs typeface="+mn-cs"/>
            </a:rPr>
            <a:t> 4 2022</a:t>
          </a:r>
          <a:r>
            <a:rPr lang="en-IE" sz="1600" b="0">
              <a:solidFill>
                <a:schemeClr val="dk1"/>
              </a:solidFill>
              <a:latin typeface="+mn-lt"/>
              <a:ea typeface="+mn-ea"/>
              <a:cs typeface="+mn-cs"/>
            </a:rPr>
            <a:t>, V share price stood at $226.92. The expiration date of the option contracts is April 14 2022. To set up this strategy, we:</a:t>
          </a:r>
        </a:p>
        <a:p>
          <a:r>
            <a:rPr lang="en-IE" sz="1600" b="0">
              <a:solidFill>
                <a:schemeClr val="dk1"/>
              </a:solidFill>
              <a:latin typeface="+mn-lt"/>
              <a:ea typeface="+mn-ea"/>
              <a:cs typeface="+mn-cs"/>
            </a:rPr>
            <a:t>● Buy 1 in-of-the-money call option with strike price K</a:t>
          </a:r>
          <a:r>
            <a:rPr lang="en-IE" sz="1600" b="0" baseline="-25000">
              <a:solidFill>
                <a:schemeClr val="dk1"/>
              </a:solidFill>
              <a:latin typeface="+mn-lt"/>
              <a:ea typeface="+mn-ea"/>
              <a:cs typeface="+mn-cs"/>
            </a:rPr>
            <a:t>1</a:t>
          </a:r>
          <a:r>
            <a:rPr lang="en-IE" sz="1600" b="0">
              <a:solidFill>
                <a:schemeClr val="dk1"/>
              </a:solidFill>
              <a:latin typeface="+mn-lt"/>
              <a:ea typeface="+mn-ea"/>
              <a:cs typeface="+mn-cs"/>
            </a:rPr>
            <a:t> =$210 for $18.50</a:t>
          </a:r>
        </a:p>
        <a:p>
          <a:r>
            <a:rPr lang="en-IE" sz="1600" b="0">
              <a:solidFill>
                <a:schemeClr val="dk1"/>
              </a:solidFill>
              <a:latin typeface="+mn-lt"/>
              <a:ea typeface="+mn-ea"/>
              <a:cs typeface="+mn-cs"/>
            </a:rPr>
            <a:t>● Buy 1 out-of-the-money call option with strike price K</a:t>
          </a:r>
          <a:r>
            <a:rPr lang="en-IE" sz="1600" b="0" baseline="-25000">
              <a:solidFill>
                <a:schemeClr val="dk1"/>
              </a:solidFill>
              <a:latin typeface="+mn-lt"/>
              <a:ea typeface="+mn-ea"/>
              <a:cs typeface="+mn-cs"/>
            </a:rPr>
            <a:t>3</a:t>
          </a:r>
          <a:r>
            <a:rPr lang="en-IE" sz="1600" b="0">
              <a:solidFill>
                <a:schemeClr val="dk1"/>
              </a:solidFill>
              <a:latin typeface="+mn-lt"/>
              <a:ea typeface="+mn-ea"/>
              <a:cs typeface="+mn-cs"/>
            </a:rPr>
            <a:t> = $230 for $2.15</a:t>
          </a:r>
        </a:p>
        <a:p>
          <a:r>
            <a:rPr lang="en-IE" sz="1600" b="0">
              <a:solidFill>
                <a:schemeClr val="dk1"/>
              </a:solidFill>
              <a:latin typeface="+mn-lt"/>
              <a:ea typeface="+mn-ea"/>
              <a:cs typeface="+mn-cs"/>
            </a:rPr>
            <a:t>● Sell 2 at-the-money call options with a strike price K</a:t>
          </a:r>
          <a:r>
            <a:rPr lang="en-IE" sz="1600" b="0" baseline="-25000">
              <a:solidFill>
                <a:schemeClr val="dk1"/>
              </a:solidFill>
              <a:latin typeface="+mn-lt"/>
              <a:ea typeface="+mn-ea"/>
              <a:cs typeface="+mn-cs"/>
            </a:rPr>
            <a:t>2</a:t>
          </a:r>
          <a:r>
            <a:rPr lang="en-IE" sz="1600" b="0">
              <a:solidFill>
                <a:schemeClr val="dk1"/>
              </a:solidFill>
              <a:latin typeface="+mn-lt"/>
              <a:ea typeface="+mn-ea"/>
              <a:cs typeface="+mn-cs"/>
            </a:rPr>
            <a:t> = $220 for $8 each. </a:t>
          </a:r>
        </a:p>
        <a:p>
          <a:endParaRPr lang="en-IE" sz="1600" b="0">
            <a:solidFill>
              <a:schemeClr val="dk1"/>
            </a:solidFill>
            <a:latin typeface="+mn-lt"/>
            <a:ea typeface="+mn-ea"/>
            <a:cs typeface="+mn-cs"/>
          </a:endParaRPr>
        </a:p>
        <a:p>
          <a:r>
            <a:rPr lang="en-IE" sz="1600" b="0">
              <a:solidFill>
                <a:schemeClr val="dk1"/>
              </a:solidFill>
              <a:latin typeface="+mn-lt"/>
              <a:ea typeface="+mn-ea"/>
              <a:cs typeface="+mn-cs"/>
            </a:rPr>
            <a:t>A butterfly spread initially requires a small investment. We have a net premium of </a:t>
          </a:r>
        </a:p>
        <a:p>
          <a:pPr algn="ctr"/>
          <a:r>
            <a:rPr lang="en-IE" sz="1600" b="0">
              <a:solidFill>
                <a:schemeClr val="dk1"/>
              </a:solidFill>
              <a:latin typeface="+mn-lt"/>
              <a:ea typeface="+mn-ea"/>
              <a:cs typeface="+mn-cs"/>
            </a:rPr>
            <a:t>- 100($18.50) + 100(2)($8) - 100($2.15) = - $415</a:t>
          </a:r>
        </a:p>
        <a:p>
          <a:endParaRPr lang="en-IE" sz="1600" b="0">
            <a:solidFill>
              <a:schemeClr val="dk1"/>
            </a:solidFill>
            <a:latin typeface="+mn-lt"/>
            <a:ea typeface="+mn-ea"/>
            <a:cs typeface="+mn-cs"/>
          </a:endParaRPr>
        </a:p>
        <a:p>
          <a:r>
            <a:rPr lang="en-IE" sz="1600" b="0">
              <a:solidFill>
                <a:schemeClr val="dk1"/>
              </a:solidFill>
              <a:latin typeface="+mn-lt"/>
              <a:ea typeface="+mn-ea"/>
              <a:cs typeface="+mn-cs"/>
            </a:rPr>
            <a:t>The potential risk associated with this strategy is limited. If Visa's stock price is below  K</a:t>
          </a:r>
          <a:r>
            <a:rPr lang="en-IE" sz="1600" b="0" baseline="-25000">
              <a:solidFill>
                <a:schemeClr val="dk1"/>
              </a:solidFill>
              <a:latin typeface="+mn-lt"/>
              <a:ea typeface="+mn-ea"/>
              <a:cs typeface="+mn-cs"/>
            </a:rPr>
            <a:t>1</a:t>
          </a:r>
          <a:r>
            <a:rPr lang="en-IE" sz="1600" b="0">
              <a:solidFill>
                <a:schemeClr val="dk1"/>
              </a:solidFill>
              <a:latin typeface="+mn-lt"/>
              <a:ea typeface="+mn-ea"/>
              <a:cs typeface="+mn-cs"/>
            </a:rPr>
            <a:t> = $210 on the April</a:t>
          </a:r>
          <a:r>
            <a:rPr lang="en-IE" sz="1600" b="0" baseline="0">
              <a:solidFill>
                <a:schemeClr val="dk1"/>
              </a:solidFill>
              <a:latin typeface="+mn-lt"/>
              <a:ea typeface="+mn-ea"/>
              <a:cs typeface="+mn-cs"/>
            </a:rPr>
            <a:t> 14</a:t>
          </a:r>
          <a:r>
            <a:rPr lang="en-IE" sz="1600" b="0">
              <a:solidFill>
                <a:schemeClr val="dk1"/>
              </a:solidFill>
              <a:latin typeface="+mn-lt"/>
              <a:ea typeface="+mn-ea"/>
              <a:cs typeface="+mn-cs"/>
            </a:rPr>
            <a:t>, all of the call options are out-of-the-money  and expire worthless. If Visa's stock price is above K</a:t>
          </a:r>
          <a:r>
            <a:rPr lang="en-IE" sz="1600" b="0" baseline="-25000">
              <a:solidFill>
                <a:schemeClr val="dk1"/>
              </a:solidFill>
              <a:latin typeface="+mn-lt"/>
              <a:ea typeface="+mn-ea"/>
              <a:cs typeface="+mn-cs"/>
            </a:rPr>
            <a:t>3</a:t>
          </a:r>
          <a:r>
            <a:rPr lang="en-IE" sz="1600" b="0">
              <a:solidFill>
                <a:schemeClr val="dk1"/>
              </a:solidFill>
              <a:latin typeface="+mn-lt"/>
              <a:ea typeface="+mn-ea"/>
              <a:cs typeface="+mn-cs"/>
            </a:rPr>
            <a:t>  = $230 on the expiration date, all of the calls are in-the-money and are exercised , which results  in a net value of zero. Therefore, the maximum risk is the net premium paid of $415. </a:t>
          </a:r>
        </a:p>
        <a:p>
          <a:endParaRPr lang="en-IE" sz="1600" b="0">
            <a:solidFill>
              <a:schemeClr val="dk1"/>
            </a:solidFill>
            <a:latin typeface="+mn-lt"/>
            <a:ea typeface="+mn-ea"/>
            <a:cs typeface="+mn-cs"/>
          </a:endParaRPr>
        </a:p>
        <a:p>
          <a:r>
            <a:rPr lang="en-IE" sz="1600" b="0">
              <a:solidFill>
                <a:schemeClr val="dk1"/>
              </a:solidFill>
              <a:latin typeface="+mn-lt"/>
              <a:ea typeface="+mn-ea"/>
              <a:cs typeface="+mn-cs"/>
            </a:rPr>
            <a:t>A butterfly spread has a limited profit potential.  This is given by the difference between  K</a:t>
          </a:r>
          <a:r>
            <a:rPr lang="en-IE" sz="1600" b="0" baseline="-25000">
              <a:solidFill>
                <a:schemeClr val="dk1"/>
              </a:solidFill>
              <a:latin typeface="+mn-lt"/>
              <a:ea typeface="+mn-ea"/>
              <a:cs typeface="+mn-cs"/>
            </a:rPr>
            <a:t>2   </a:t>
          </a:r>
          <a:r>
            <a:rPr lang="en-IE" sz="1600" b="0">
              <a:solidFill>
                <a:schemeClr val="dk1"/>
              </a:solidFill>
              <a:latin typeface="+mn-lt"/>
              <a:ea typeface="+mn-ea"/>
              <a:cs typeface="+mn-cs"/>
            </a:rPr>
            <a:t>and  K</a:t>
          </a:r>
          <a:r>
            <a:rPr lang="en-IE" sz="1600" b="0" baseline="-25000">
              <a:solidFill>
                <a:schemeClr val="dk1"/>
              </a:solidFill>
              <a:latin typeface="+mn-lt"/>
              <a:ea typeface="+mn-ea"/>
              <a:cs typeface="+mn-cs"/>
            </a:rPr>
            <a:t>1  </a:t>
          </a:r>
          <a:r>
            <a:rPr lang="en-IE" sz="1600" b="0">
              <a:solidFill>
                <a:schemeClr val="dk1"/>
              </a:solidFill>
              <a:latin typeface="+mn-lt"/>
              <a:ea typeface="+mn-ea"/>
              <a:cs typeface="+mn-cs"/>
            </a:rPr>
            <a:t> minus the net premium paid i.e.  ($220 -  $210 - $4.15) × 100 = $585. </a:t>
          </a:r>
        </a:p>
        <a:p>
          <a:r>
            <a:rPr lang="en-IE" sz="1600" b="0">
              <a:solidFill>
                <a:schemeClr val="dk1"/>
              </a:solidFill>
              <a:latin typeface="+mn-lt"/>
              <a:ea typeface="+mn-ea"/>
              <a:cs typeface="+mn-cs"/>
            </a:rPr>
            <a:t>The lower break-even point is K</a:t>
          </a:r>
          <a:r>
            <a:rPr lang="en-IE" sz="1600" b="0" baseline="-25000">
              <a:solidFill>
                <a:schemeClr val="dk1"/>
              </a:solidFill>
              <a:latin typeface="+mn-lt"/>
              <a:ea typeface="+mn-ea"/>
              <a:cs typeface="+mn-cs"/>
            </a:rPr>
            <a:t>1</a:t>
          </a:r>
          <a:r>
            <a:rPr lang="en-IE" sz="1600" b="0">
              <a:solidFill>
                <a:schemeClr val="dk1"/>
              </a:solidFill>
              <a:latin typeface="+mn-lt"/>
              <a:ea typeface="+mn-ea"/>
              <a:cs typeface="+mn-cs"/>
            </a:rPr>
            <a:t> plus the net premium, $210 + $4.15 = $205.85. The upper break-even point is K</a:t>
          </a:r>
          <a:r>
            <a:rPr lang="en-IE" sz="1600" b="0" baseline="-25000">
              <a:solidFill>
                <a:schemeClr val="dk1"/>
              </a:solidFill>
              <a:latin typeface="+mn-lt"/>
              <a:ea typeface="+mn-ea"/>
              <a:cs typeface="+mn-cs"/>
            </a:rPr>
            <a:t>3 </a:t>
          </a:r>
          <a:r>
            <a:rPr lang="en-IE" sz="1600" b="0">
              <a:solidFill>
                <a:schemeClr val="dk1"/>
              </a:solidFill>
              <a:latin typeface="+mn-lt"/>
              <a:ea typeface="+mn-ea"/>
              <a:cs typeface="+mn-cs"/>
            </a:rPr>
            <a:t>minus the net premium $230 - $4.15 = $225.85. This means that the strategy will make a profit if the share price </a:t>
          </a:r>
          <a:r>
            <a:rPr lang="en-IE" sz="1600" b="1">
              <a:solidFill>
                <a:schemeClr val="dk1"/>
              </a:solidFill>
              <a:latin typeface="+mn-lt"/>
              <a:ea typeface="+mn-ea"/>
              <a:cs typeface="+mn-cs"/>
            </a:rPr>
            <a:t>is BETWEEN $205.85 AND $225.85</a:t>
          </a:r>
          <a:r>
            <a:rPr lang="en-IE" sz="1600" b="0">
              <a:solidFill>
                <a:schemeClr val="dk1"/>
              </a:solidFill>
              <a:latin typeface="+mn-lt"/>
              <a:ea typeface="+mn-ea"/>
              <a:cs typeface="+mn-cs"/>
            </a:rPr>
            <a:t>. Therefore, this strategy realises a profit if Visa's share prices stays relatively close to K</a:t>
          </a:r>
          <a:r>
            <a:rPr lang="en-IE" sz="1600" b="0" baseline="-25000">
              <a:solidFill>
                <a:schemeClr val="dk1"/>
              </a:solidFill>
              <a:latin typeface="+mn-lt"/>
              <a:ea typeface="+mn-ea"/>
              <a:cs typeface="+mn-cs"/>
            </a:rPr>
            <a:t>2</a:t>
          </a:r>
          <a:r>
            <a:rPr lang="en-IE" sz="1600" b="0">
              <a:solidFill>
                <a:schemeClr val="dk1"/>
              </a:solidFill>
              <a:latin typeface="+mn-lt"/>
              <a:ea typeface="+mn-ea"/>
              <a:cs typeface="+mn-cs"/>
            </a:rPr>
            <a:t> = $220.</a:t>
          </a:r>
        </a:p>
      </xdr:txBody>
    </xdr:sp>
    <xdr:clientData/>
  </xdr:twoCellAnchor>
  <xdr:twoCellAnchor>
    <xdr:from>
      <xdr:col>19</xdr:col>
      <xdr:colOff>1181100</xdr:colOff>
      <xdr:row>0</xdr:row>
      <xdr:rowOff>0</xdr:rowOff>
    </xdr:from>
    <xdr:to>
      <xdr:col>25</xdr:col>
      <xdr:colOff>0</xdr:colOff>
      <xdr:row>29</xdr:row>
      <xdr:rowOff>60476</xdr:rowOff>
    </xdr:to>
    <xdr:sp macro="" textlink="">
      <xdr:nvSpPr>
        <xdr:cNvPr id="16" name="TextBox 15">
          <a:extLst>
            <a:ext uri="{FF2B5EF4-FFF2-40B4-BE49-F238E27FC236}">
              <a16:creationId xmlns:a16="http://schemas.microsoft.com/office/drawing/2014/main" id="{0ABEB5FD-2606-E245-BD98-4D254BD54C2A}"/>
            </a:ext>
          </a:extLst>
        </xdr:cNvPr>
        <xdr:cNvSpPr txBox="1"/>
      </xdr:nvSpPr>
      <xdr:spPr>
        <a:xfrm>
          <a:off x="30179433" y="0"/>
          <a:ext cx="11760805" cy="712107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IE" sz="1600" b="1">
              <a:solidFill>
                <a:schemeClr val="dk1"/>
              </a:solidFill>
              <a:latin typeface="+mn-lt"/>
              <a:ea typeface="+mn-ea"/>
              <a:cs typeface="+mn-cs"/>
            </a:rPr>
            <a:t>Suppose you are bullish about this share. Describe a speculative option strategy that allows you to profit if your market expectations are correct, but protects you from large downside risk in the event that you are incorrect. </a:t>
          </a:r>
        </a:p>
        <a:p>
          <a:pPr marL="0" marR="0" indent="0" defTabSz="914400" eaLnBrk="1" fontAlgn="auto" latinLnBrk="0" hangingPunct="1">
            <a:lnSpc>
              <a:spcPct val="100000"/>
            </a:lnSpc>
            <a:spcBef>
              <a:spcPts val="0"/>
            </a:spcBef>
            <a:spcAft>
              <a:spcPts val="0"/>
            </a:spcAft>
            <a:buClrTx/>
            <a:buSzTx/>
            <a:buFontTx/>
            <a:buNone/>
            <a:tabLst/>
            <a:defRPr/>
          </a:pPr>
          <a:endParaRPr lang="en-IE" sz="1400" b="1">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IE" sz="1800" b="1" u="sng">
              <a:solidFill>
                <a:schemeClr val="dk1"/>
              </a:solidFill>
              <a:latin typeface="+mn-lt"/>
              <a:ea typeface="+mn-ea"/>
              <a:cs typeface="+mn-cs"/>
            </a:rPr>
            <a:t>Protective Put</a:t>
          </a: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A protective put is an effective risk-management tool if a trader has a bullish perspective on a stock but wants to protect against the event of a downturn and to limit downside risk. This involves:</a:t>
          </a: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 Buying 1 put option with a lower strike price K near S</a:t>
          </a:r>
          <a:r>
            <a:rPr lang="en-IE" sz="1600" b="0" baseline="-25000">
              <a:solidFill>
                <a:schemeClr val="dk1"/>
              </a:solidFill>
              <a:latin typeface="+mn-lt"/>
              <a:ea typeface="+mn-ea"/>
              <a:cs typeface="+mn-cs"/>
            </a:rPr>
            <a:t>0</a:t>
          </a:r>
          <a:r>
            <a:rPr lang="en-IE" sz="1600" b="0">
              <a:solidFill>
                <a:schemeClr val="dk1"/>
              </a:solidFill>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 Buying 100 shares of the underlying.</a:t>
          </a:r>
        </a:p>
        <a:p>
          <a:pPr marL="0" marR="0" indent="0" defTabSz="914400" eaLnBrk="1" fontAlgn="auto" latinLnBrk="0" hangingPunct="1">
            <a:lnSpc>
              <a:spcPct val="100000"/>
            </a:lnSpc>
            <a:spcBef>
              <a:spcPts val="0"/>
            </a:spcBef>
            <a:spcAft>
              <a:spcPts val="0"/>
            </a:spcAft>
            <a:buClrTx/>
            <a:buSzTx/>
            <a:buFontTx/>
            <a:buNone/>
            <a:tabLst/>
            <a:defRPr/>
          </a:pPr>
          <a:endParaRPr lang="en-IE" sz="1600" b="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On the April 5 2022, V share price stood at $226.92. The expiration date of the option contracts is April 14 2022. To construct a protective put, we:</a:t>
          </a: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 Buy 1 slightly out-of-the-money put option with strike price K =$220 for $1.35</a:t>
          </a: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 Buy 100 Visa shares at $226.92 each to establish a long position.   </a:t>
          </a: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This involves an initial cash outflow. We have a net premium of </a:t>
          </a:r>
        </a:p>
        <a:p>
          <a:pPr marL="0" marR="0" indent="0" algn="ctr"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- 100($1.35) + 100($226.92) = - $22827</a:t>
          </a:r>
        </a:p>
        <a:p>
          <a:pPr marL="0" marR="0" indent="0" algn="ctr" defTabSz="914400" eaLnBrk="1" fontAlgn="auto" latinLnBrk="0" hangingPunct="1">
            <a:lnSpc>
              <a:spcPct val="100000"/>
            </a:lnSpc>
            <a:spcBef>
              <a:spcPts val="0"/>
            </a:spcBef>
            <a:spcAft>
              <a:spcPts val="0"/>
            </a:spcAft>
            <a:buClrTx/>
            <a:buSzTx/>
            <a:buFontTx/>
            <a:buNone/>
            <a:tabLst/>
            <a:defRPr/>
          </a:pPr>
          <a:endParaRPr lang="en-IE" sz="1600" b="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On April</a:t>
          </a:r>
          <a:r>
            <a:rPr lang="en-IE" sz="1600" b="0" baseline="0">
              <a:solidFill>
                <a:schemeClr val="dk1"/>
              </a:solidFill>
              <a:latin typeface="+mn-lt"/>
              <a:ea typeface="+mn-ea"/>
              <a:cs typeface="+mn-cs"/>
            </a:rPr>
            <a:t> 14</a:t>
          </a:r>
          <a:r>
            <a:rPr lang="en-IE" sz="1600" b="0">
              <a:solidFill>
                <a:schemeClr val="dk1"/>
              </a:solidFill>
              <a:latin typeface="+mn-lt"/>
              <a:ea typeface="+mn-ea"/>
              <a:cs typeface="+mn-cs"/>
            </a:rPr>
            <a:t>, the position is liquidated. If Visa's share price is less than  $220, the trader exercises the put option to sell the stock for $220 per share. The loss from this is only the price paid for the put, $135. This is the maximum loss and is the known floor below which the trader won't continue to lose money.  (Note that in this case, the actual maximum loss is</a:t>
          </a:r>
          <a:r>
            <a:rPr lang="en-IE" sz="1600" b="0">
              <a:solidFill>
                <a:srgbClr val="FF0000"/>
              </a:solidFill>
              <a:latin typeface="+mn-lt"/>
              <a:ea typeface="+mn-ea"/>
              <a:cs typeface="+mn-cs"/>
            </a:rPr>
            <a:t> </a:t>
          </a:r>
          <a:r>
            <a:rPr lang="en-IE" sz="1600" b="0">
              <a:solidFill>
                <a:schemeClr val="tx1"/>
              </a:solidFill>
              <a:latin typeface="+mn-lt"/>
              <a:ea typeface="+mn-ea"/>
              <a:cs typeface="+mn-cs"/>
            </a:rPr>
            <a:t>$827, </a:t>
          </a:r>
          <a:r>
            <a:rPr lang="en-IE" sz="1600" b="0">
              <a:solidFill>
                <a:schemeClr val="dk1"/>
              </a:solidFill>
              <a:latin typeface="+mn-lt"/>
              <a:ea typeface="+mn-ea"/>
              <a:cs typeface="+mn-cs"/>
            </a:rPr>
            <a:t>as in the payoff matrix below. This is only because of the difference between the actual stock price on April 4 and the strike price of the closest "at-the-money" put option offered.)</a:t>
          </a:r>
        </a:p>
        <a:p>
          <a:pPr marL="0" marR="0" indent="0" defTabSz="914400" eaLnBrk="1" fontAlgn="auto" latinLnBrk="0" hangingPunct="1">
            <a:lnSpc>
              <a:spcPct val="100000"/>
            </a:lnSpc>
            <a:spcBef>
              <a:spcPts val="0"/>
            </a:spcBef>
            <a:spcAft>
              <a:spcPts val="0"/>
            </a:spcAft>
            <a:buClrTx/>
            <a:buSzTx/>
            <a:buFontTx/>
            <a:buNone/>
            <a:tabLst/>
            <a:defRPr/>
          </a:pPr>
          <a:endParaRPr lang="en-IE" sz="1600" b="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On the other hand, if the share price rises above $220, the put option is out-of-the money and expires worthless.  However the sale of the stock results in a profit as it's sold for a greater price than for which it was purchased.  An increase in Visa's share price is the ideal situation and so the protective put offers unlimited profit potential. </a:t>
          </a:r>
        </a:p>
        <a:p>
          <a:pPr marL="0" marR="0" indent="0" defTabSz="914400" eaLnBrk="1" fontAlgn="auto" latinLnBrk="0" hangingPunct="1">
            <a:lnSpc>
              <a:spcPct val="100000"/>
            </a:lnSpc>
            <a:spcBef>
              <a:spcPts val="0"/>
            </a:spcBef>
            <a:spcAft>
              <a:spcPts val="0"/>
            </a:spcAft>
            <a:buClrTx/>
            <a:buSzTx/>
            <a:buFontTx/>
            <a:buNone/>
            <a:tabLst/>
            <a:defRPr/>
          </a:pPr>
          <a:endParaRPr lang="en-IE" sz="1600" b="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The break-even point for this strategy is $228.27, which is the initial stock price $226.92 plus the premium paid for the put $1.35. </a:t>
          </a: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A protective put is also known as a synthetic long call as it resembles its risk and reward profile. </a:t>
          </a:r>
        </a:p>
        <a:p>
          <a:pPr marL="0" marR="0" indent="0" defTabSz="914400" eaLnBrk="1" fontAlgn="auto" latinLnBrk="0" hangingPunct="1">
            <a:lnSpc>
              <a:spcPct val="100000"/>
            </a:lnSpc>
            <a:spcBef>
              <a:spcPts val="0"/>
            </a:spcBef>
            <a:spcAft>
              <a:spcPts val="0"/>
            </a:spcAft>
            <a:buClrTx/>
            <a:buSzTx/>
            <a:buFontTx/>
            <a:buNone/>
            <a:tabLst/>
            <a:defRPr/>
          </a:pPr>
          <a:r>
            <a:rPr lang="en-IE" sz="1600" b="0">
              <a:solidFill>
                <a:schemeClr val="dk1"/>
              </a:solidFill>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r>
            <a:rPr lang="en-IE" sz="1400" b="0">
              <a:solidFill>
                <a:schemeClr val="dk1"/>
              </a:solidFill>
              <a:latin typeface="+mn-lt"/>
              <a:ea typeface="+mn-ea"/>
              <a:cs typeface="+mn-cs"/>
            </a:rPr>
            <a:t> </a:t>
          </a:r>
        </a:p>
      </xdr:txBody>
    </xdr:sp>
    <xdr:clientData/>
  </xdr:twoCellAnchor>
  <xdr:twoCellAnchor>
    <xdr:from>
      <xdr:col>74</xdr:col>
      <xdr:colOff>1513417</xdr:colOff>
      <xdr:row>42</xdr:row>
      <xdr:rowOff>10582</xdr:rowOff>
    </xdr:from>
    <xdr:to>
      <xdr:col>77</xdr:col>
      <xdr:colOff>10585</xdr:colOff>
      <xdr:row>44</xdr:row>
      <xdr:rowOff>0</xdr:rowOff>
    </xdr:to>
    <xdr:sp macro="" textlink="">
      <xdr:nvSpPr>
        <xdr:cNvPr id="17" name="TextBox 16">
          <a:extLst>
            <a:ext uri="{FF2B5EF4-FFF2-40B4-BE49-F238E27FC236}">
              <a16:creationId xmlns:a16="http://schemas.microsoft.com/office/drawing/2014/main" id="{922469DF-F139-AB44-831E-A38EF8CEE05D}"/>
            </a:ext>
          </a:extLst>
        </xdr:cNvPr>
        <xdr:cNvSpPr txBox="1"/>
      </xdr:nvSpPr>
      <xdr:spPr>
        <a:xfrm>
          <a:off x="124627217" y="10183282"/>
          <a:ext cx="5837768" cy="47201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E" sz="1800" b="1"/>
            <a:t>Profit if S</a:t>
          </a:r>
          <a:r>
            <a:rPr lang="en-IE" sz="1800" b="1" baseline="-25000"/>
            <a:t>T</a:t>
          </a:r>
          <a:r>
            <a:rPr lang="en-IE" sz="1800" b="1" baseline="0"/>
            <a:t> &lt; $209.74 or S</a:t>
          </a:r>
          <a:r>
            <a:rPr lang="en-IE" sz="1800" b="1" baseline="-25000"/>
            <a:t>T</a:t>
          </a:r>
          <a:r>
            <a:rPr lang="en-IE" sz="1800" b="1" baseline="0"/>
            <a:t> &gt; $224.74</a:t>
          </a:r>
        </a:p>
        <a:p>
          <a:r>
            <a:rPr lang="en-IE" sz="1100" baseline="0"/>
            <a:t> </a:t>
          </a:r>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677332</xdr:colOff>
      <xdr:row>27</xdr:row>
      <xdr:rowOff>16934</xdr:rowOff>
    </xdr:from>
    <xdr:to>
      <xdr:col>12</xdr:col>
      <xdr:colOff>503574</xdr:colOff>
      <xdr:row>38</xdr:row>
      <xdr:rowOff>72545</xdr:rowOff>
    </xdr:to>
    <xdr:sp macro="" textlink="">
      <xdr:nvSpPr>
        <xdr:cNvPr id="4" name="Rectangle 3">
          <a:extLst>
            <a:ext uri="{FF2B5EF4-FFF2-40B4-BE49-F238E27FC236}">
              <a16:creationId xmlns:a16="http://schemas.microsoft.com/office/drawing/2014/main" id="{FFA813D2-E60B-0A49-BB19-61F7726E0402}"/>
            </a:ext>
          </a:extLst>
        </xdr:cNvPr>
        <xdr:cNvSpPr/>
      </xdr:nvSpPr>
      <xdr:spPr>
        <a:xfrm>
          <a:off x="4419599" y="5554134"/>
          <a:ext cx="10934508" cy="2290811"/>
        </a:xfrm>
        <a:prstGeom prst="rect">
          <a:avLst/>
        </a:prstGeom>
        <a:solidFill>
          <a:schemeClr val="accent2">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E" sz="1400" b="1" u="sng">
              <a:solidFill>
                <a:schemeClr val="dk1"/>
              </a:solidFill>
              <a:effectLst/>
              <a:latin typeface="+mn-lt"/>
              <a:ea typeface="+mn-ea"/>
              <a:cs typeface="+mn-cs"/>
            </a:rPr>
            <a:t>$110</a:t>
          </a:r>
          <a:r>
            <a:rPr lang="en-IE" sz="1400" b="1" u="sng" baseline="0">
              <a:solidFill>
                <a:schemeClr val="dk1"/>
              </a:solidFill>
              <a:effectLst/>
              <a:latin typeface="+mn-lt"/>
              <a:ea typeface="+mn-ea"/>
              <a:cs typeface="+mn-cs"/>
            </a:rPr>
            <a:t> BABA Call</a:t>
          </a:r>
        </a:p>
        <a:p>
          <a:r>
            <a:rPr lang="en-IE" sz="1400" b="0">
              <a:solidFill>
                <a:schemeClr val="dk1"/>
              </a:solidFill>
              <a:effectLst/>
              <a:latin typeface="+mn-lt"/>
              <a:ea typeface="+mn-ea"/>
              <a:cs typeface="+mn-cs"/>
            </a:rPr>
            <a:t>Using the Black-Scholes Merton model, I calculated the price of a call option with a strike of $110 to be $4.83 on the</a:t>
          </a:r>
          <a:r>
            <a:rPr lang="en-IE" sz="1400" b="0" baseline="0">
              <a:solidFill>
                <a:schemeClr val="dk1"/>
              </a:solidFill>
              <a:effectLst/>
              <a:latin typeface="+mn-lt"/>
              <a:ea typeface="+mn-ea"/>
              <a:cs typeface="+mn-cs"/>
            </a:rPr>
            <a:t> 14th of April</a:t>
          </a:r>
          <a:r>
            <a:rPr lang="en-IE" sz="1400" b="0">
              <a:solidFill>
                <a:schemeClr val="dk1"/>
              </a:solidFill>
              <a:effectLst/>
              <a:latin typeface="+mn-lt"/>
              <a:ea typeface="+mn-ea"/>
              <a:cs typeface="+mn-cs"/>
            </a:rPr>
            <a:t>. However, on the</a:t>
          </a:r>
          <a:r>
            <a:rPr lang="en-IE" sz="1400" b="0" baseline="0">
              <a:solidFill>
                <a:schemeClr val="dk1"/>
              </a:solidFill>
              <a:effectLst/>
              <a:latin typeface="+mn-lt"/>
              <a:ea typeface="+mn-ea"/>
              <a:cs typeface="+mn-cs"/>
            </a:rPr>
            <a:t> 5th April 2022</a:t>
          </a:r>
          <a:r>
            <a:rPr lang="en-IE" sz="1400" b="0">
              <a:solidFill>
                <a:schemeClr val="dk1"/>
              </a:solidFill>
              <a:effectLst/>
              <a:latin typeface="+mn-lt"/>
              <a:ea typeface="+mn-ea"/>
              <a:cs typeface="+mn-cs"/>
            </a:rPr>
            <a:t>, the same call option had a price of $5.37 according to Yahoo Finance. </a:t>
          </a:r>
          <a:endParaRPr lang="en-IN" sz="1400">
            <a:effectLst/>
          </a:endParaRPr>
        </a:p>
        <a:p>
          <a:r>
            <a:rPr lang="en-IE" sz="1400" b="0">
              <a:solidFill>
                <a:schemeClr val="dk1"/>
              </a:solidFill>
              <a:effectLst/>
              <a:latin typeface="+mn-lt"/>
              <a:ea typeface="+mn-ea"/>
              <a:cs typeface="+mn-cs"/>
            </a:rPr>
            <a:t>On the 5th</a:t>
          </a:r>
          <a:r>
            <a:rPr lang="en-IE" sz="1400" b="0" baseline="0">
              <a:solidFill>
                <a:schemeClr val="dk1"/>
              </a:solidFill>
              <a:effectLst/>
              <a:latin typeface="+mn-lt"/>
              <a:ea typeface="+mn-ea"/>
              <a:cs typeface="+mn-cs"/>
            </a:rPr>
            <a:t> April</a:t>
          </a:r>
          <a:r>
            <a:rPr lang="en-IE" sz="1400" b="0">
              <a:solidFill>
                <a:schemeClr val="dk1"/>
              </a:solidFill>
              <a:effectLst/>
              <a:latin typeface="+mn-lt"/>
              <a:ea typeface="+mn-ea"/>
              <a:cs typeface="+mn-cs"/>
            </a:rPr>
            <a:t>, BABA's current market price stood at $114.33. As underlying prices increase, the price of a call option will also increase. This is the most influential factor affecting option premiums.  As well as this, the $110 call option is now in-the-money and it has intrinsic value. Intrinsic value is derived from the difference the option's strike price and the price of the underlying. As this call option is in-the-money, the option premium rises. It is worth pointing out that the reduction in time to maturity and a decline in expected volatility should lower the price of an option. However, the upward momentum of the Alibaba's share price coupled with the increased intrinsic value dominates the direction of the price of the call option. Other factors that affect the price of an option are interest rates and dividends however these have a miniscule impact.</a:t>
          </a:r>
          <a:endParaRPr lang="en-IN" sz="14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200">
            <a:effectLst/>
          </a:endParaRPr>
        </a:p>
        <a:p>
          <a:pPr algn="l"/>
          <a:endParaRPr lang="en-IN" sz="1100"/>
        </a:p>
      </xdr:txBody>
    </xdr:sp>
    <xdr:clientData/>
  </xdr:twoCellAnchor>
  <xdr:twoCellAnchor>
    <xdr:from>
      <xdr:col>5</xdr:col>
      <xdr:colOff>0</xdr:colOff>
      <xdr:row>40</xdr:row>
      <xdr:rowOff>16933</xdr:rowOff>
    </xdr:from>
    <xdr:to>
      <xdr:col>12</xdr:col>
      <xdr:colOff>494916</xdr:colOff>
      <xdr:row>57</xdr:row>
      <xdr:rowOff>101600</xdr:rowOff>
    </xdr:to>
    <xdr:sp macro="" textlink="">
      <xdr:nvSpPr>
        <xdr:cNvPr id="5" name="Rectangle 4">
          <a:extLst>
            <a:ext uri="{FF2B5EF4-FFF2-40B4-BE49-F238E27FC236}">
              <a16:creationId xmlns:a16="http://schemas.microsoft.com/office/drawing/2014/main" id="{79C4BFD2-DE37-1F43-B416-E3FF8C293C25}"/>
            </a:ext>
          </a:extLst>
        </xdr:cNvPr>
        <xdr:cNvSpPr/>
      </xdr:nvSpPr>
      <xdr:spPr>
        <a:xfrm>
          <a:off x="4419600" y="8195733"/>
          <a:ext cx="10925849" cy="3539067"/>
        </a:xfrm>
        <a:prstGeom prst="rect">
          <a:avLst/>
        </a:prstGeom>
        <a:solidFill>
          <a:schemeClr val="accent2">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E" sz="1400" b="1" u="sng">
              <a:solidFill>
                <a:schemeClr val="dk1"/>
              </a:solidFill>
              <a:effectLst/>
              <a:latin typeface="+mn-lt"/>
              <a:ea typeface="+mn-ea"/>
              <a:cs typeface="+mn-cs"/>
            </a:rPr>
            <a:t>$110</a:t>
          </a:r>
          <a:r>
            <a:rPr lang="en-IE" sz="1400" b="1" u="sng" baseline="0">
              <a:solidFill>
                <a:schemeClr val="dk1"/>
              </a:solidFill>
              <a:effectLst/>
              <a:latin typeface="+mn-lt"/>
              <a:ea typeface="+mn-ea"/>
              <a:cs typeface="+mn-cs"/>
            </a:rPr>
            <a:t> BABA Put</a:t>
          </a:r>
        </a:p>
        <a:p>
          <a:r>
            <a:rPr lang="en-IE" sz="1400" b="0">
              <a:solidFill>
                <a:schemeClr val="dk1"/>
              </a:solidFill>
              <a:effectLst/>
              <a:latin typeface="+mn-lt"/>
              <a:ea typeface="+mn-ea"/>
              <a:cs typeface="+mn-cs"/>
            </a:rPr>
            <a:t>In the same way, I calculated the price of a put option with a strike of $100 to be $3.97 on the 14th</a:t>
          </a:r>
          <a:r>
            <a:rPr lang="en-IE" sz="1400" b="0" baseline="0">
              <a:solidFill>
                <a:schemeClr val="dk1"/>
              </a:solidFill>
              <a:effectLst/>
              <a:latin typeface="+mn-lt"/>
              <a:ea typeface="+mn-ea"/>
              <a:cs typeface="+mn-cs"/>
            </a:rPr>
            <a:t> of April</a:t>
          </a:r>
          <a:r>
            <a:rPr lang="en-IE" sz="1400" b="0">
              <a:solidFill>
                <a:schemeClr val="dk1"/>
              </a:solidFill>
              <a:effectLst/>
              <a:latin typeface="+mn-lt"/>
              <a:ea typeface="+mn-ea"/>
              <a:cs typeface="+mn-cs"/>
            </a:rPr>
            <a:t>. Although on the 5th</a:t>
          </a:r>
          <a:r>
            <a:rPr lang="en-IE" sz="1400" b="0" baseline="0">
              <a:solidFill>
                <a:schemeClr val="dk1"/>
              </a:solidFill>
              <a:effectLst/>
              <a:latin typeface="+mn-lt"/>
              <a:ea typeface="+mn-ea"/>
              <a:cs typeface="+mn-cs"/>
            </a:rPr>
            <a:t> of April</a:t>
          </a:r>
          <a:r>
            <a:rPr lang="en-IE" sz="1400" b="0">
              <a:solidFill>
                <a:schemeClr val="dk1"/>
              </a:solidFill>
              <a:effectLst/>
              <a:latin typeface="+mn-lt"/>
              <a:ea typeface="+mn-ea"/>
              <a:cs typeface="+mn-cs"/>
            </a:rPr>
            <a:t>, the same put option was trading at $0.20 on Yahoo Finance.</a:t>
          </a:r>
          <a:endParaRPr lang="en-IN" sz="1400">
            <a:effectLst/>
          </a:endParaRPr>
        </a:p>
        <a:p>
          <a:r>
            <a:rPr lang="en-IE" sz="1400" b="0">
              <a:solidFill>
                <a:schemeClr val="dk1"/>
              </a:solidFill>
              <a:effectLst/>
              <a:latin typeface="+mn-lt"/>
              <a:ea typeface="+mn-ea"/>
              <a:cs typeface="+mn-cs"/>
            </a:rPr>
            <a:t>In the case of a put option, as underlying price increases, the price of a put option decreases. Moving on, the $100 put option is now even further out-of-the-money than it was when the contract began. It has no intrinsic value as the strike price isn't favourable in relation to BABA's stock price. The option premium significantly declines and tends to zero as the put is out-of-the-money. As option contacts have a finite lifespan, there are influenced by the passing of time. The time to maturity has been reduced from 43 days to 34 days. The chance of a large price movement to bring the option in-the-money diminishes and the time value of the put falls. </a:t>
          </a:r>
          <a:endParaRPr lang="en-IN" sz="1400">
            <a:effectLst/>
          </a:endParaRPr>
        </a:p>
        <a:p>
          <a:r>
            <a:rPr lang="en-IE" sz="1400" b="0">
              <a:solidFill>
                <a:schemeClr val="dk1"/>
              </a:solidFill>
              <a:effectLst/>
              <a:latin typeface="+mn-lt"/>
              <a:ea typeface="+mn-ea"/>
              <a:cs typeface="+mn-cs"/>
            </a:rPr>
            <a:t>The implied volatility given by the $100 put option on Yahoo Finance on the 5th</a:t>
          </a:r>
          <a:r>
            <a:rPr lang="en-IE" sz="1400" b="0" baseline="0">
              <a:solidFill>
                <a:schemeClr val="dk1"/>
              </a:solidFill>
              <a:effectLst/>
              <a:latin typeface="+mn-lt"/>
              <a:ea typeface="+mn-ea"/>
              <a:cs typeface="+mn-cs"/>
            </a:rPr>
            <a:t> of April</a:t>
          </a:r>
          <a:r>
            <a:rPr lang="en-IE" sz="1400" b="0">
              <a:solidFill>
                <a:schemeClr val="dk1"/>
              </a:solidFill>
              <a:effectLst/>
              <a:latin typeface="+mn-lt"/>
              <a:ea typeface="+mn-ea"/>
              <a:cs typeface="+mn-cs"/>
            </a:rPr>
            <a:t> was 86.91%. This is considerably higher</a:t>
          </a:r>
          <a:r>
            <a:rPr lang="en-IE" sz="1400" b="0" baseline="0">
              <a:solidFill>
                <a:schemeClr val="dk1"/>
              </a:solidFill>
              <a:effectLst/>
              <a:latin typeface="+mn-lt"/>
              <a:ea typeface="+mn-ea"/>
              <a:cs typeface="+mn-cs"/>
            </a:rPr>
            <a:t> than</a:t>
          </a:r>
          <a:r>
            <a:rPr lang="en-IE" sz="1400" b="0">
              <a:solidFill>
                <a:schemeClr val="dk1"/>
              </a:solidFill>
              <a:effectLst/>
              <a:latin typeface="+mn-lt"/>
              <a:ea typeface="+mn-ea"/>
              <a:cs typeface="+mn-cs"/>
            </a:rPr>
            <a:t> the compared historical volatility of 45.81% i.e.</a:t>
          </a:r>
          <a:r>
            <a:rPr lang="en-IE" sz="1400" b="0" baseline="0">
              <a:solidFill>
                <a:schemeClr val="dk1"/>
              </a:solidFill>
              <a:effectLst/>
              <a:latin typeface="+mn-lt"/>
              <a:ea typeface="+mn-ea"/>
              <a:cs typeface="+mn-cs"/>
            </a:rPr>
            <a:t> the annualised volatility</a:t>
          </a:r>
          <a:r>
            <a:rPr lang="en-IE" sz="1400" b="0">
              <a:solidFill>
                <a:schemeClr val="dk1"/>
              </a:solidFill>
              <a:effectLst/>
              <a:latin typeface="+mn-lt"/>
              <a:ea typeface="+mn-ea"/>
              <a:cs typeface="+mn-cs"/>
            </a:rPr>
            <a:t> . The historical volatility was the actual share price variation Alibaba experienced over the past year, while the expected volatility is the market’s consensus of future volatility. Volatility is a measure of how quickly and how rapidly a stock price swings up or down. The larger and more frequent the swings, the greater the chance that the option will eventually be in-the-money. As the expected volatility is lower than used in the model above, the put option price in turn decreases. </a:t>
          </a:r>
          <a:endParaRPr lang="en-IN" sz="14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a:effectLst/>
          </a:endParaRPr>
        </a:p>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1</xdr:row>
      <xdr:rowOff>0</xdr:rowOff>
    </xdr:from>
    <xdr:to>
      <xdr:col>32</xdr:col>
      <xdr:colOff>19050</xdr:colOff>
      <xdr:row>24</xdr:row>
      <xdr:rowOff>9526</xdr:rowOff>
    </xdr:to>
    <xdr:graphicFrame macro="">
      <xdr:nvGraphicFramePr>
        <xdr:cNvPr id="2" name="Chart 1">
          <a:extLst>
            <a:ext uri="{FF2B5EF4-FFF2-40B4-BE49-F238E27FC236}">
              <a16:creationId xmlns:a16="http://schemas.microsoft.com/office/drawing/2014/main" id="{1A619962-F7A8-A14D-8AAC-DDC569724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1251859</xdr:colOff>
      <xdr:row>2</xdr:row>
      <xdr:rowOff>6803</xdr:rowOff>
    </xdr:from>
    <xdr:to>
      <xdr:col>47</xdr:col>
      <xdr:colOff>13608</xdr:colOff>
      <xdr:row>29</xdr:row>
      <xdr:rowOff>13607</xdr:rowOff>
    </xdr:to>
    <xdr:graphicFrame macro="">
      <xdr:nvGraphicFramePr>
        <xdr:cNvPr id="3" name="Chart 2">
          <a:extLst>
            <a:ext uri="{FF2B5EF4-FFF2-40B4-BE49-F238E27FC236}">
              <a16:creationId xmlns:a16="http://schemas.microsoft.com/office/drawing/2014/main" id="{3B21ABC5-CEE7-A646-B338-495E2A8A9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xdr:row>
      <xdr:rowOff>0</xdr:rowOff>
    </xdr:from>
    <xdr:to>
      <xdr:col>18</xdr:col>
      <xdr:colOff>0</xdr:colOff>
      <xdr:row>26</xdr:row>
      <xdr:rowOff>0</xdr:rowOff>
    </xdr:to>
    <xdr:graphicFrame macro="">
      <xdr:nvGraphicFramePr>
        <xdr:cNvPr id="4" name="Chart 3">
          <a:extLst>
            <a:ext uri="{FF2B5EF4-FFF2-40B4-BE49-F238E27FC236}">
              <a16:creationId xmlns:a16="http://schemas.microsoft.com/office/drawing/2014/main" id="{30D3DB36-135B-6648-BF1F-581191B93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30</xdr:row>
      <xdr:rowOff>179919</xdr:rowOff>
    </xdr:from>
    <xdr:to>
      <xdr:col>47</xdr:col>
      <xdr:colOff>0</xdr:colOff>
      <xdr:row>48</xdr:row>
      <xdr:rowOff>27214</xdr:rowOff>
    </xdr:to>
    <xdr:sp macro="" textlink="">
      <xdr:nvSpPr>
        <xdr:cNvPr id="5" name="TextBox 4">
          <a:extLst>
            <a:ext uri="{FF2B5EF4-FFF2-40B4-BE49-F238E27FC236}">
              <a16:creationId xmlns:a16="http://schemas.microsoft.com/office/drawing/2014/main" id="{399F0DB9-05EF-2E40-925D-5765E32C6091}"/>
            </a:ext>
          </a:extLst>
        </xdr:cNvPr>
        <xdr:cNvSpPr txBox="1"/>
      </xdr:nvSpPr>
      <xdr:spPr>
        <a:xfrm>
          <a:off x="62725300" y="7444319"/>
          <a:ext cx="13766800" cy="4190695"/>
        </a:xfrm>
        <a:prstGeom prst="rect">
          <a:avLst/>
        </a:prstGeom>
        <a:solidFill>
          <a:srgbClr val="BEA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E" sz="1800" b="1" u="sng">
              <a:solidFill>
                <a:schemeClr val="dk1"/>
              </a:solidFill>
              <a:latin typeface="+mn-lt"/>
              <a:ea typeface="+mn-ea"/>
              <a:cs typeface="+mn-cs"/>
            </a:rPr>
            <a:t>Straddle</a:t>
          </a:r>
        </a:p>
        <a:p>
          <a:r>
            <a:rPr lang="en-IE" sz="1600">
              <a:solidFill>
                <a:schemeClr val="dk1"/>
              </a:solidFill>
              <a:latin typeface="+mn-lt"/>
              <a:ea typeface="+mn-ea"/>
              <a:cs typeface="+mn-cs"/>
            </a:rPr>
            <a:t>A straddle is an appropriate strategy if the option trader believes that the price of the underlying asset will rise or</a:t>
          </a:r>
          <a:r>
            <a:rPr lang="en-IE" sz="1600" baseline="0">
              <a:solidFill>
                <a:schemeClr val="dk1"/>
              </a:solidFill>
              <a:latin typeface="+mn-lt"/>
              <a:ea typeface="+mn-ea"/>
              <a:cs typeface="+mn-cs"/>
            </a:rPr>
            <a:t> fall significantly</a:t>
          </a:r>
          <a:r>
            <a:rPr lang="en-IE" sz="1600">
              <a:solidFill>
                <a:schemeClr val="dk1"/>
              </a:solidFill>
              <a:latin typeface="+mn-lt"/>
              <a:ea typeface="+mn-ea"/>
              <a:cs typeface="+mn-cs"/>
            </a:rPr>
            <a:t>. This involves simultaneously</a:t>
          </a:r>
          <a:r>
            <a:rPr lang="en-IE" sz="1600" baseline="0">
              <a:solidFill>
                <a:schemeClr val="dk1"/>
              </a:solidFill>
              <a:latin typeface="+mn-lt"/>
              <a:ea typeface="+mn-ea"/>
              <a:cs typeface="+mn-cs"/>
            </a:rPr>
            <a:t> b</a:t>
          </a:r>
          <a:r>
            <a:rPr lang="en-IE" sz="1600">
              <a:solidFill>
                <a:schemeClr val="dk1"/>
              </a:solidFill>
              <a:latin typeface="+mn-lt"/>
              <a:ea typeface="+mn-ea"/>
              <a:cs typeface="+mn-cs"/>
            </a:rPr>
            <a:t>uying 1</a:t>
          </a:r>
          <a:r>
            <a:rPr lang="en-IE" sz="1600" baseline="0">
              <a:solidFill>
                <a:schemeClr val="dk1"/>
              </a:solidFill>
              <a:latin typeface="+mn-lt"/>
              <a:ea typeface="+mn-ea"/>
              <a:cs typeface="+mn-cs"/>
            </a:rPr>
            <a:t> call</a:t>
          </a:r>
          <a:r>
            <a:rPr lang="en-IE" sz="1600">
              <a:solidFill>
                <a:schemeClr val="dk1"/>
              </a:solidFill>
              <a:latin typeface="+mn-lt"/>
              <a:ea typeface="+mn-ea"/>
              <a:cs typeface="+mn-cs"/>
            </a:rPr>
            <a:t> option and 1 put option with the same strike price K and the time to maturity.</a:t>
          </a:r>
          <a:endParaRPr lang="en-IE" sz="1600"/>
        </a:p>
        <a:p>
          <a:endParaRPr lang="en-IE" sz="1600">
            <a:solidFill>
              <a:schemeClr val="dk1"/>
            </a:solidFill>
            <a:latin typeface="+mn-lt"/>
            <a:ea typeface="+mn-ea"/>
            <a:cs typeface="+mn-cs"/>
          </a:endParaRPr>
        </a:p>
        <a:p>
          <a:r>
            <a:rPr lang="en-IE" sz="1600">
              <a:solidFill>
                <a:schemeClr val="dk1"/>
              </a:solidFill>
              <a:latin typeface="+mn-lt"/>
              <a:ea typeface="+mn-ea"/>
              <a:cs typeface="+mn-cs"/>
            </a:rPr>
            <a:t>On the 6th</a:t>
          </a:r>
          <a:r>
            <a:rPr lang="en-IE" sz="1600" baseline="0">
              <a:solidFill>
                <a:schemeClr val="dk1"/>
              </a:solidFill>
              <a:latin typeface="+mn-lt"/>
              <a:ea typeface="+mn-ea"/>
              <a:cs typeface="+mn-cs"/>
            </a:rPr>
            <a:t> April</a:t>
          </a:r>
          <a:r>
            <a:rPr lang="en-IE" sz="1600">
              <a:solidFill>
                <a:schemeClr val="dk1"/>
              </a:solidFill>
              <a:latin typeface="+mn-lt"/>
              <a:ea typeface="+mn-ea"/>
              <a:cs typeface="+mn-cs"/>
            </a:rPr>
            <a:t>,</a:t>
          </a:r>
          <a:r>
            <a:rPr lang="en-IE" sz="1600" baseline="0">
              <a:solidFill>
                <a:schemeClr val="dk1"/>
              </a:solidFill>
              <a:latin typeface="+mn-lt"/>
              <a:ea typeface="+mn-ea"/>
              <a:cs typeface="+mn-cs"/>
            </a:rPr>
            <a:t> TSLA</a:t>
          </a:r>
          <a:r>
            <a:rPr lang="en-IE" sz="1600">
              <a:solidFill>
                <a:schemeClr val="dk1"/>
              </a:solidFill>
              <a:latin typeface="+mn-lt"/>
              <a:ea typeface="+mn-ea"/>
              <a:cs typeface="+mn-cs"/>
            </a:rPr>
            <a:t> share price was at $1091.26. The expiration date of the option contracts is the 8th</a:t>
          </a:r>
          <a:r>
            <a:rPr lang="en-IE" sz="1600" baseline="0">
              <a:solidFill>
                <a:schemeClr val="dk1"/>
              </a:solidFill>
              <a:latin typeface="+mn-lt"/>
              <a:ea typeface="+mn-ea"/>
              <a:cs typeface="+mn-cs"/>
            </a:rPr>
            <a:t> of</a:t>
          </a:r>
          <a:r>
            <a:rPr lang="en-IE" sz="1600">
              <a:solidFill>
                <a:schemeClr val="dk1"/>
              </a:solidFill>
              <a:latin typeface="+mn-lt"/>
              <a:ea typeface="+mn-ea"/>
              <a:cs typeface="+mn-cs"/>
            </a:rPr>
            <a:t> April 2022. To create a straddle we</a:t>
          </a:r>
          <a:endParaRPr lang="en-IE" sz="1600"/>
        </a:p>
        <a:p>
          <a:r>
            <a:rPr lang="en-IE" sz="1600">
              <a:solidFill>
                <a:schemeClr val="dk1"/>
              </a:solidFill>
              <a:latin typeface="+mn-lt"/>
              <a:ea typeface="+mn-ea"/>
              <a:cs typeface="+mn-cs"/>
            </a:rPr>
            <a:t>● Buy</a:t>
          </a:r>
          <a:r>
            <a:rPr lang="en-IE" sz="1600" baseline="0">
              <a:solidFill>
                <a:schemeClr val="dk1"/>
              </a:solidFill>
              <a:latin typeface="+mn-lt"/>
              <a:ea typeface="+mn-ea"/>
              <a:cs typeface="+mn-cs"/>
            </a:rPr>
            <a:t> </a:t>
          </a:r>
          <a:r>
            <a:rPr lang="en-IE" sz="1600">
              <a:solidFill>
                <a:schemeClr val="dk1"/>
              </a:solidFill>
              <a:latin typeface="+mn-lt"/>
              <a:ea typeface="+mn-ea"/>
              <a:cs typeface="+mn-cs"/>
            </a:rPr>
            <a:t>1 at-the-money</a:t>
          </a:r>
          <a:r>
            <a:rPr lang="en-IE" sz="1600" baseline="0">
              <a:solidFill>
                <a:schemeClr val="dk1"/>
              </a:solidFill>
              <a:latin typeface="+mn-lt"/>
              <a:ea typeface="+mn-ea"/>
              <a:cs typeface="+mn-cs"/>
            </a:rPr>
            <a:t> call</a:t>
          </a:r>
          <a:r>
            <a:rPr lang="en-IE" sz="1600">
              <a:solidFill>
                <a:schemeClr val="dk1"/>
              </a:solidFill>
              <a:latin typeface="+mn-lt"/>
              <a:ea typeface="+mn-ea"/>
              <a:cs typeface="+mn-cs"/>
            </a:rPr>
            <a:t> option with strike price K</a:t>
          </a:r>
          <a:r>
            <a:rPr lang="en-IE" sz="1600" baseline="-25000">
              <a:solidFill>
                <a:schemeClr val="dk1"/>
              </a:solidFill>
              <a:latin typeface="+mn-lt"/>
              <a:ea typeface="+mn-ea"/>
              <a:cs typeface="+mn-cs"/>
            </a:rPr>
            <a:t> </a:t>
          </a:r>
          <a:r>
            <a:rPr lang="en-IE" sz="1600">
              <a:solidFill>
                <a:schemeClr val="dk1"/>
              </a:solidFill>
              <a:latin typeface="+mn-lt"/>
              <a:ea typeface="+mn-ea"/>
              <a:cs typeface="+mn-cs"/>
            </a:rPr>
            <a:t>= $1095</a:t>
          </a:r>
          <a:r>
            <a:rPr lang="en-IE" sz="1600" baseline="0">
              <a:solidFill>
                <a:schemeClr val="dk1"/>
              </a:solidFill>
              <a:latin typeface="+mn-lt"/>
              <a:ea typeface="+mn-ea"/>
              <a:cs typeface="+mn-cs"/>
            </a:rPr>
            <a:t> </a:t>
          </a:r>
          <a:r>
            <a:rPr lang="en-IE" sz="1600">
              <a:solidFill>
                <a:schemeClr val="dk1"/>
              </a:solidFill>
              <a:latin typeface="+mn-lt"/>
              <a:ea typeface="+mn-ea"/>
              <a:cs typeface="+mn-cs"/>
            </a:rPr>
            <a:t>for $19.55</a:t>
          </a:r>
          <a:br>
            <a:rPr lang="en-IE" sz="1600"/>
          </a:br>
          <a:r>
            <a:rPr lang="en-IE" sz="1600">
              <a:solidFill>
                <a:schemeClr val="dk1"/>
              </a:solidFill>
              <a:latin typeface="+mn-lt"/>
              <a:ea typeface="+mn-ea"/>
              <a:cs typeface="+mn-cs"/>
            </a:rPr>
            <a:t>● Buy 1 at-the-money put option with strike price K</a:t>
          </a:r>
          <a:r>
            <a:rPr lang="en-IE" sz="1600" baseline="-25000">
              <a:solidFill>
                <a:schemeClr val="dk1"/>
              </a:solidFill>
              <a:latin typeface="+mn-lt"/>
              <a:ea typeface="+mn-ea"/>
              <a:cs typeface="+mn-cs"/>
            </a:rPr>
            <a:t> </a:t>
          </a:r>
          <a:r>
            <a:rPr lang="en-IE" sz="1600">
              <a:solidFill>
                <a:schemeClr val="dk1"/>
              </a:solidFill>
              <a:latin typeface="+mn-lt"/>
              <a:ea typeface="+mn-ea"/>
              <a:cs typeface="+mn-cs"/>
            </a:rPr>
            <a:t>=</a:t>
          </a:r>
          <a:r>
            <a:rPr lang="en-IE" sz="1600" baseline="0">
              <a:solidFill>
                <a:schemeClr val="dk1"/>
              </a:solidFill>
              <a:latin typeface="+mn-lt"/>
              <a:ea typeface="+mn-ea"/>
              <a:cs typeface="+mn-cs"/>
            </a:rPr>
            <a:t> </a:t>
          </a:r>
          <a:r>
            <a:rPr lang="en-IE" sz="1600">
              <a:solidFill>
                <a:schemeClr val="dk1"/>
              </a:solidFill>
              <a:latin typeface="+mn-lt"/>
              <a:ea typeface="+mn-ea"/>
              <a:cs typeface="+mn-cs"/>
            </a:rPr>
            <a:t>$1095 for $23.27</a:t>
          </a:r>
        </a:p>
        <a:p>
          <a:endParaRPr lang="en-IE" sz="1600"/>
        </a:p>
        <a:p>
          <a:r>
            <a:rPr lang="en-IE" sz="1600">
              <a:solidFill>
                <a:schemeClr val="dk1"/>
              </a:solidFill>
              <a:latin typeface="+mn-lt"/>
              <a:ea typeface="+mn-ea"/>
              <a:cs typeface="+mn-cs"/>
            </a:rPr>
            <a:t>A straddle involves an initial cash outflow. We have a net premium of </a:t>
          </a:r>
        </a:p>
        <a:p>
          <a:pPr algn="ctr"/>
          <a:r>
            <a:rPr lang="en-IE" sz="1600">
              <a:solidFill>
                <a:schemeClr val="dk1"/>
              </a:solidFill>
              <a:latin typeface="+mn-lt"/>
              <a:ea typeface="+mn-ea"/>
              <a:cs typeface="+mn-cs"/>
            </a:rPr>
            <a:t>- 100($19.55) - 100($23.27) = -$4282</a:t>
          </a:r>
        </a:p>
        <a:p>
          <a:pPr algn="ctr"/>
          <a:endParaRPr lang="en-IE" sz="1600">
            <a:solidFill>
              <a:schemeClr val="dk1"/>
            </a:solidFill>
            <a:latin typeface="+mn-lt"/>
            <a:ea typeface="+mn-ea"/>
            <a:cs typeface="+mn-cs"/>
          </a:endParaRPr>
        </a:p>
        <a:p>
          <a:pPr algn="l"/>
          <a:r>
            <a:rPr lang="en-IE" sz="1600">
              <a:solidFill>
                <a:schemeClr val="dk1"/>
              </a:solidFill>
              <a:latin typeface="+mn-lt"/>
              <a:ea typeface="+mn-ea"/>
              <a:cs typeface="+mn-cs"/>
            </a:rPr>
            <a:t>With</a:t>
          </a:r>
          <a:r>
            <a:rPr lang="en-IE" sz="1600" baseline="0">
              <a:solidFill>
                <a:schemeClr val="dk1"/>
              </a:solidFill>
              <a:latin typeface="+mn-lt"/>
              <a:ea typeface="+mn-ea"/>
              <a:cs typeface="+mn-cs"/>
            </a:rPr>
            <a:t> this strategy, the profit potential is unlimited. The trader will profit if the price ofTwitter's shares rise or fall by an amount greater than the total cost of the premium paid.  </a:t>
          </a:r>
          <a:r>
            <a:rPr lang="en-IE" sz="1600">
              <a:solidFill>
                <a:schemeClr val="dk1"/>
              </a:solidFill>
              <a:latin typeface="+mn-lt"/>
              <a:ea typeface="+mn-ea"/>
              <a:cs typeface="+mn-cs"/>
            </a:rPr>
            <a:t>In this case, the break-even points ($1095 - $42.82 = ) $1052.02</a:t>
          </a:r>
          <a:r>
            <a:rPr lang="en-IE" sz="1600" baseline="0">
              <a:solidFill>
                <a:schemeClr val="dk1"/>
              </a:solidFill>
              <a:latin typeface="+mn-lt"/>
              <a:ea typeface="+mn-ea"/>
              <a:cs typeface="+mn-cs"/>
            </a:rPr>
            <a:t> and ($1095 + $42.82 = ) $1137.82</a:t>
          </a:r>
          <a:r>
            <a:rPr lang="en-IE" sz="1600">
              <a:solidFill>
                <a:schemeClr val="dk1"/>
              </a:solidFill>
              <a:latin typeface="+mn-lt"/>
              <a:ea typeface="+mn-ea"/>
              <a:cs typeface="+mn-cs"/>
            </a:rPr>
            <a:t>. The downside</a:t>
          </a:r>
          <a:r>
            <a:rPr lang="en-IE" sz="1600" baseline="0">
              <a:solidFill>
                <a:schemeClr val="dk1"/>
              </a:solidFill>
              <a:latin typeface="+mn-lt"/>
              <a:ea typeface="+mn-ea"/>
              <a:cs typeface="+mn-cs"/>
            </a:rPr>
            <a:t> risk is limited so that the maximum loss is the</a:t>
          </a:r>
          <a:r>
            <a:rPr lang="en-IE" sz="1600">
              <a:solidFill>
                <a:schemeClr val="dk1"/>
              </a:solidFill>
              <a:latin typeface="+mn-lt"/>
              <a:ea typeface="+mn-ea"/>
              <a:cs typeface="+mn-cs"/>
            </a:rPr>
            <a:t> net premium. </a:t>
          </a:r>
        </a:p>
        <a:p>
          <a:pPr algn="l"/>
          <a:br>
            <a:rPr lang="en-IE" sz="1200"/>
          </a:br>
          <a:endParaRPr lang="en-IE" sz="1200">
            <a:solidFill>
              <a:schemeClr val="dk1"/>
            </a:solidFill>
            <a:latin typeface="+mn-lt"/>
            <a:ea typeface="+mn-ea"/>
            <a:cs typeface="+mn-cs"/>
          </a:endParaRPr>
        </a:p>
      </xdr:txBody>
    </xdr:sp>
    <xdr:clientData/>
  </xdr:twoCellAnchor>
  <xdr:twoCellAnchor>
    <xdr:from>
      <xdr:col>25</xdr:col>
      <xdr:colOff>13607</xdr:colOff>
      <xdr:row>26</xdr:row>
      <xdr:rowOff>13607</xdr:rowOff>
    </xdr:from>
    <xdr:to>
      <xdr:col>31</xdr:col>
      <xdr:colOff>1415142</xdr:colOff>
      <xdr:row>44</xdr:row>
      <xdr:rowOff>13608</xdr:rowOff>
    </xdr:to>
    <xdr:sp macro="" textlink="">
      <xdr:nvSpPr>
        <xdr:cNvPr id="6" name="TextBox 5">
          <a:extLst>
            <a:ext uri="{FF2B5EF4-FFF2-40B4-BE49-F238E27FC236}">
              <a16:creationId xmlns:a16="http://schemas.microsoft.com/office/drawing/2014/main" id="{1000A928-5AB2-5242-9AEB-C62DFE7F6CD8}"/>
            </a:ext>
          </a:extLst>
        </xdr:cNvPr>
        <xdr:cNvSpPr txBox="1"/>
      </xdr:nvSpPr>
      <xdr:spPr>
        <a:xfrm>
          <a:off x="37707207" y="6312807"/>
          <a:ext cx="14253935" cy="4343401"/>
        </a:xfrm>
        <a:prstGeom prst="rect">
          <a:avLst/>
        </a:prstGeom>
        <a:solidFill>
          <a:srgbClr val="BEA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IE" sz="1800" b="1" u="sng">
              <a:solidFill>
                <a:schemeClr val="dk1"/>
              </a:solidFill>
              <a:latin typeface="+mn-lt"/>
              <a:ea typeface="+mn-ea"/>
              <a:cs typeface="+mn-cs"/>
            </a:rPr>
            <a:t>Strap</a:t>
          </a:r>
        </a:p>
        <a:p>
          <a:pPr marL="0" marR="0" indent="0" defTabSz="914400" eaLnBrk="1" fontAlgn="auto" latinLnBrk="0" hangingPunct="1">
            <a:lnSpc>
              <a:spcPct val="100000"/>
            </a:lnSpc>
            <a:spcBef>
              <a:spcPts val="0"/>
            </a:spcBef>
            <a:spcAft>
              <a:spcPts val="0"/>
            </a:spcAft>
            <a:buClrTx/>
            <a:buSzTx/>
            <a:buFontTx/>
            <a:buNone/>
            <a:tabLst/>
            <a:defRPr/>
          </a:pPr>
          <a:r>
            <a:rPr lang="en-IE" sz="1600">
              <a:solidFill>
                <a:schemeClr val="dk1"/>
              </a:solidFill>
              <a:latin typeface="+mn-lt"/>
              <a:ea typeface="+mn-ea"/>
              <a:cs typeface="+mn-cs"/>
            </a:rPr>
            <a:t>A trader uses</a:t>
          </a:r>
          <a:r>
            <a:rPr lang="en-IE" sz="1600" baseline="0">
              <a:solidFill>
                <a:schemeClr val="dk1"/>
              </a:solidFill>
              <a:latin typeface="+mn-lt"/>
              <a:ea typeface="+mn-ea"/>
              <a:cs typeface="+mn-cs"/>
            </a:rPr>
            <a:t> a strap strategy if they are betting that there will be a large movement in the stock price and considers a rise in stock price more likely than a fall.  A strap is a more bullish version of a straddle. </a:t>
          </a:r>
          <a:r>
            <a:rPr lang="en-IE" sz="1600">
              <a:solidFill>
                <a:schemeClr val="dk1"/>
              </a:solidFill>
              <a:latin typeface="+mn-lt"/>
              <a:ea typeface="+mn-ea"/>
              <a:cs typeface="+mn-cs"/>
            </a:rPr>
            <a:t>This </a:t>
          </a:r>
          <a:r>
            <a:rPr lang="en-IE" sz="1600" baseline="0">
              <a:solidFill>
                <a:schemeClr val="dk1"/>
              </a:solidFill>
              <a:latin typeface="+mn-lt"/>
              <a:ea typeface="+mn-ea"/>
              <a:cs typeface="+mn-cs"/>
            </a:rPr>
            <a:t>consists of b</a:t>
          </a:r>
          <a:r>
            <a:rPr lang="en-IE" sz="1600">
              <a:solidFill>
                <a:schemeClr val="dk1"/>
              </a:solidFill>
              <a:latin typeface="+mn-lt"/>
              <a:ea typeface="+mn-ea"/>
              <a:cs typeface="+mn-cs"/>
            </a:rPr>
            <a:t>uying 2</a:t>
          </a:r>
          <a:r>
            <a:rPr lang="en-IE" sz="1600" baseline="0">
              <a:solidFill>
                <a:schemeClr val="dk1"/>
              </a:solidFill>
              <a:latin typeface="+mn-lt"/>
              <a:ea typeface="+mn-ea"/>
              <a:cs typeface="+mn-cs"/>
            </a:rPr>
            <a:t> call</a:t>
          </a:r>
          <a:r>
            <a:rPr lang="en-IE" sz="1600">
              <a:solidFill>
                <a:schemeClr val="dk1"/>
              </a:solidFill>
              <a:latin typeface="+mn-lt"/>
              <a:ea typeface="+mn-ea"/>
              <a:cs typeface="+mn-cs"/>
            </a:rPr>
            <a:t> options and 1 put option with the same strike price K and the time to maturity.</a:t>
          </a:r>
          <a:endParaRPr lang="en-IE" sz="1600"/>
        </a:p>
        <a:p>
          <a:endParaRPr lang="en-IE" sz="1600">
            <a:solidFill>
              <a:schemeClr val="dk1"/>
            </a:solidFill>
            <a:latin typeface="+mn-lt"/>
            <a:ea typeface="+mn-ea"/>
            <a:cs typeface="+mn-cs"/>
          </a:endParaRPr>
        </a:p>
        <a:p>
          <a:r>
            <a:rPr lang="en-IE" sz="1600">
              <a:solidFill>
                <a:schemeClr val="dk1"/>
              </a:solidFill>
              <a:latin typeface="+mn-lt"/>
              <a:ea typeface="+mn-ea"/>
              <a:cs typeface="+mn-cs"/>
            </a:rPr>
            <a:t>On the 6th</a:t>
          </a:r>
          <a:r>
            <a:rPr lang="en-IE" sz="1600" baseline="0">
              <a:solidFill>
                <a:schemeClr val="dk1"/>
              </a:solidFill>
              <a:latin typeface="+mn-lt"/>
              <a:ea typeface="+mn-ea"/>
              <a:cs typeface="+mn-cs"/>
            </a:rPr>
            <a:t> April 2022</a:t>
          </a:r>
          <a:r>
            <a:rPr lang="en-IE" sz="1600">
              <a:solidFill>
                <a:schemeClr val="dk1"/>
              </a:solidFill>
              <a:latin typeface="+mn-lt"/>
              <a:ea typeface="+mn-ea"/>
              <a:cs typeface="+mn-cs"/>
            </a:rPr>
            <a:t>,</a:t>
          </a:r>
          <a:r>
            <a:rPr lang="en-IE" sz="1600" baseline="0">
              <a:solidFill>
                <a:schemeClr val="dk1"/>
              </a:solidFill>
              <a:latin typeface="+mn-lt"/>
              <a:ea typeface="+mn-ea"/>
              <a:cs typeface="+mn-cs"/>
            </a:rPr>
            <a:t> TSLA</a:t>
          </a:r>
          <a:r>
            <a:rPr lang="en-IE" sz="1600">
              <a:solidFill>
                <a:schemeClr val="dk1"/>
              </a:solidFill>
              <a:latin typeface="+mn-lt"/>
              <a:ea typeface="+mn-ea"/>
              <a:cs typeface="+mn-cs"/>
            </a:rPr>
            <a:t> share price was at $1091.26. The expiration date of the option contracts is 8th April 2022. To create a strap:</a:t>
          </a:r>
          <a:endParaRPr lang="en-IE" sz="1600"/>
        </a:p>
        <a:p>
          <a:r>
            <a:rPr lang="en-IE" sz="1600">
              <a:solidFill>
                <a:schemeClr val="dk1"/>
              </a:solidFill>
              <a:latin typeface="+mn-lt"/>
              <a:ea typeface="+mn-ea"/>
              <a:cs typeface="+mn-cs"/>
            </a:rPr>
            <a:t>● Buy</a:t>
          </a:r>
          <a:r>
            <a:rPr lang="en-IE" sz="1600" baseline="0">
              <a:solidFill>
                <a:schemeClr val="dk1"/>
              </a:solidFill>
              <a:latin typeface="+mn-lt"/>
              <a:ea typeface="+mn-ea"/>
              <a:cs typeface="+mn-cs"/>
            </a:rPr>
            <a:t> 2</a:t>
          </a:r>
          <a:r>
            <a:rPr lang="en-IE" sz="1600">
              <a:solidFill>
                <a:schemeClr val="dk1"/>
              </a:solidFill>
              <a:latin typeface="+mn-lt"/>
              <a:ea typeface="+mn-ea"/>
              <a:cs typeface="+mn-cs"/>
            </a:rPr>
            <a:t> at-the-money</a:t>
          </a:r>
          <a:r>
            <a:rPr lang="en-IE" sz="1600" baseline="0">
              <a:solidFill>
                <a:schemeClr val="dk1"/>
              </a:solidFill>
              <a:latin typeface="+mn-lt"/>
              <a:ea typeface="+mn-ea"/>
              <a:cs typeface="+mn-cs"/>
            </a:rPr>
            <a:t> call</a:t>
          </a:r>
          <a:r>
            <a:rPr lang="en-IE" sz="1600">
              <a:solidFill>
                <a:schemeClr val="dk1"/>
              </a:solidFill>
              <a:latin typeface="+mn-lt"/>
              <a:ea typeface="+mn-ea"/>
              <a:cs typeface="+mn-cs"/>
            </a:rPr>
            <a:t> options with strike price K</a:t>
          </a:r>
          <a:r>
            <a:rPr lang="en-IE" sz="1600" baseline="-25000">
              <a:solidFill>
                <a:schemeClr val="dk1"/>
              </a:solidFill>
              <a:latin typeface="+mn-lt"/>
              <a:ea typeface="+mn-ea"/>
              <a:cs typeface="+mn-cs"/>
            </a:rPr>
            <a:t> </a:t>
          </a:r>
          <a:r>
            <a:rPr lang="en-IE" sz="1600">
              <a:solidFill>
                <a:schemeClr val="dk1"/>
              </a:solidFill>
              <a:latin typeface="+mn-lt"/>
              <a:ea typeface="+mn-ea"/>
              <a:cs typeface="+mn-cs"/>
            </a:rPr>
            <a:t>= $1095 for $19.55 each</a:t>
          </a:r>
          <a:r>
            <a:rPr lang="en-IE" sz="1600" baseline="0">
              <a:solidFill>
                <a:schemeClr val="dk1"/>
              </a:solidFill>
              <a:latin typeface="+mn-lt"/>
              <a:ea typeface="+mn-ea"/>
              <a:cs typeface="+mn-cs"/>
            </a:rPr>
            <a:t> </a:t>
          </a:r>
          <a:r>
            <a:rPr lang="en-IE" sz="1600">
              <a:solidFill>
                <a:schemeClr val="dk1"/>
              </a:solidFill>
              <a:latin typeface="+mn-lt"/>
              <a:ea typeface="+mn-ea"/>
              <a:cs typeface="+mn-cs"/>
            </a:rPr>
            <a:t>and </a:t>
          </a:r>
          <a:br>
            <a:rPr lang="en-IE" sz="1600"/>
          </a:br>
          <a:r>
            <a:rPr lang="en-IE" sz="1600">
              <a:solidFill>
                <a:schemeClr val="dk1"/>
              </a:solidFill>
              <a:latin typeface="+mn-lt"/>
              <a:ea typeface="+mn-ea"/>
              <a:cs typeface="+mn-cs"/>
            </a:rPr>
            <a:t>● Buy 1 at-money put option with strike price K</a:t>
          </a:r>
          <a:r>
            <a:rPr lang="en-IE" sz="1600" baseline="-25000">
              <a:solidFill>
                <a:schemeClr val="dk1"/>
              </a:solidFill>
              <a:latin typeface="+mn-lt"/>
              <a:ea typeface="+mn-ea"/>
              <a:cs typeface="+mn-cs"/>
            </a:rPr>
            <a:t> </a:t>
          </a:r>
          <a:r>
            <a:rPr lang="en-IE" sz="1600">
              <a:solidFill>
                <a:schemeClr val="dk1"/>
              </a:solidFill>
              <a:latin typeface="+mn-lt"/>
              <a:ea typeface="+mn-ea"/>
              <a:cs typeface="+mn-cs"/>
            </a:rPr>
            <a:t>=</a:t>
          </a:r>
          <a:r>
            <a:rPr lang="en-IE" sz="1600" baseline="0">
              <a:solidFill>
                <a:schemeClr val="dk1"/>
              </a:solidFill>
              <a:latin typeface="+mn-lt"/>
              <a:ea typeface="+mn-ea"/>
              <a:cs typeface="+mn-cs"/>
            </a:rPr>
            <a:t> </a:t>
          </a:r>
          <a:r>
            <a:rPr lang="en-IE" sz="1600">
              <a:solidFill>
                <a:schemeClr val="dk1"/>
              </a:solidFill>
              <a:latin typeface="+mn-lt"/>
              <a:ea typeface="+mn-ea"/>
              <a:cs typeface="+mn-cs"/>
            </a:rPr>
            <a:t>$1095 for $23.27.</a:t>
          </a:r>
        </a:p>
        <a:p>
          <a:endParaRPr lang="en-IE" sz="1600"/>
        </a:p>
        <a:p>
          <a:r>
            <a:rPr lang="en-IE" sz="1600">
              <a:solidFill>
                <a:schemeClr val="dk1"/>
              </a:solidFill>
              <a:latin typeface="+mn-lt"/>
              <a:ea typeface="+mn-ea"/>
              <a:cs typeface="+mn-cs"/>
            </a:rPr>
            <a:t>A strap involves an initial cash outflow. We have a net premium of </a:t>
          </a:r>
        </a:p>
        <a:p>
          <a:pPr algn="ctr"/>
          <a:r>
            <a:rPr lang="en-IE" sz="1600">
              <a:solidFill>
                <a:schemeClr val="dk1"/>
              </a:solidFill>
              <a:latin typeface="+mn-lt"/>
              <a:ea typeface="+mn-ea"/>
              <a:cs typeface="+mn-cs"/>
            </a:rPr>
            <a:t>- 100(2)($19.55) - 100($23.27) = -$6237</a:t>
          </a:r>
        </a:p>
        <a:p>
          <a:pPr algn="ctr"/>
          <a:endParaRPr lang="en-IE" sz="1600">
            <a:solidFill>
              <a:schemeClr val="dk1"/>
            </a:solidFill>
            <a:latin typeface="+mn-lt"/>
            <a:ea typeface="+mn-ea"/>
            <a:cs typeface="+mn-cs"/>
          </a:endParaRPr>
        </a:p>
        <a:p>
          <a:pPr algn="l"/>
          <a:r>
            <a:rPr lang="en-IE" sz="1600">
              <a:solidFill>
                <a:schemeClr val="dk1"/>
              </a:solidFill>
              <a:latin typeface="+mn-lt"/>
              <a:ea typeface="+mn-ea"/>
              <a:cs typeface="+mn-cs"/>
            </a:rPr>
            <a:t>With</a:t>
          </a:r>
          <a:r>
            <a:rPr lang="en-IE" sz="1600" baseline="0">
              <a:solidFill>
                <a:schemeClr val="dk1"/>
              </a:solidFill>
              <a:latin typeface="+mn-lt"/>
              <a:ea typeface="+mn-ea"/>
              <a:cs typeface="+mn-cs"/>
            </a:rPr>
            <a:t> this strategy, the profit potential is unlimited. The trader will profit if the price of Tesla's shares rise or fall by an amount greater than the total cost of the premium paid.  </a:t>
          </a:r>
          <a:r>
            <a:rPr lang="en-IE" sz="1600">
              <a:solidFill>
                <a:schemeClr val="dk1"/>
              </a:solidFill>
              <a:latin typeface="+mn-lt"/>
              <a:ea typeface="+mn-ea"/>
              <a:cs typeface="+mn-cs"/>
            </a:rPr>
            <a:t>In this case, the break-even points ($1095 - $62.37 = ) $1032.63</a:t>
          </a:r>
          <a:r>
            <a:rPr lang="en-IE" sz="1600" baseline="0">
              <a:solidFill>
                <a:schemeClr val="dk1"/>
              </a:solidFill>
              <a:latin typeface="+mn-lt"/>
              <a:ea typeface="+mn-ea"/>
              <a:cs typeface="+mn-cs"/>
            </a:rPr>
            <a:t> and ($1095 + ($62.37/2) = ) $1126.18</a:t>
          </a:r>
          <a:r>
            <a:rPr lang="en-IE" sz="1600">
              <a:solidFill>
                <a:schemeClr val="dk1"/>
              </a:solidFill>
              <a:latin typeface="+mn-lt"/>
              <a:ea typeface="+mn-ea"/>
              <a:cs typeface="+mn-cs"/>
            </a:rPr>
            <a:t>. The downside</a:t>
          </a:r>
          <a:r>
            <a:rPr lang="en-IE" sz="1600" baseline="0">
              <a:solidFill>
                <a:schemeClr val="dk1"/>
              </a:solidFill>
              <a:latin typeface="+mn-lt"/>
              <a:ea typeface="+mn-ea"/>
              <a:cs typeface="+mn-cs"/>
            </a:rPr>
            <a:t> risk is limited so that the maximum loss is the</a:t>
          </a:r>
          <a:r>
            <a:rPr lang="en-IE" sz="1600">
              <a:solidFill>
                <a:schemeClr val="dk1"/>
              </a:solidFill>
              <a:latin typeface="+mn-lt"/>
              <a:ea typeface="+mn-ea"/>
              <a:cs typeface="+mn-cs"/>
            </a:rPr>
            <a:t> net premium. </a:t>
          </a:r>
        </a:p>
        <a:p>
          <a:pPr algn="l"/>
          <a:br>
            <a:rPr lang="en-IE" sz="1200"/>
          </a:br>
          <a:endParaRPr lang="en-IE" sz="1200">
            <a:solidFill>
              <a:schemeClr val="dk1"/>
            </a:solidFill>
            <a:latin typeface="+mn-lt"/>
            <a:ea typeface="+mn-ea"/>
            <a:cs typeface="+mn-cs"/>
          </a:endParaRPr>
        </a:p>
      </xdr:txBody>
    </xdr:sp>
    <xdr:clientData/>
  </xdr:twoCellAnchor>
  <xdr:twoCellAnchor>
    <xdr:from>
      <xdr:col>10</xdr:col>
      <xdr:colOff>721179</xdr:colOff>
      <xdr:row>27</xdr:row>
      <xdr:rowOff>244927</xdr:rowOff>
    </xdr:from>
    <xdr:to>
      <xdr:col>18</xdr:col>
      <xdr:colOff>0</xdr:colOff>
      <xdr:row>46</xdr:row>
      <xdr:rowOff>13607</xdr:rowOff>
    </xdr:to>
    <xdr:sp macro="" textlink="">
      <xdr:nvSpPr>
        <xdr:cNvPr id="7" name="TextBox 6">
          <a:extLst>
            <a:ext uri="{FF2B5EF4-FFF2-40B4-BE49-F238E27FC236}">
              <a16:creationId xmlns:a16="http://schemas.microsoft.com/office/drawing/2014/main" id="{D811CC3F-1D2C-B846-A247-58ADAB27F69C}"/>
            </a:ext>
          </a:extLst>
        </xdr:cNvPr>
        <xdr:cNvSpPr txBox="1"/>
      </xdr:nvSpPr>
      <xdr:spPr>
        <a:xfrm>
          <a:off x="14653079" y="6785427"/>
          <a:ext cx="13769521" cy="4353380"/>
        </a:xfrm>
        <a:prstGeom prst="rect">
          <a:avLst/>
        </a:prstGeom>
        <a:solidFill>
          <a:srgbClr val="BEA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E" sz="1800" b="1" u="sng">
              <a:solidFill>
                <a:schemeClr val="dk1"/>
              </a:solidFill>
              <a:latin typeface="+mn-lt"/>
              <a:ea typeface="+mn-ea"/>
              <a:cs typeface="+mn-cs"/>
            </a:rPr>
            <a:t>Strangle</a:t>
          </a:r>
        </a:p>
        <a:p>
          <a:r>
            <a:rPr lang="en-IE" sz="1600">
              <a:solidFill>
                <a:schemeClr val="dk1"/>
              </a:solidFill>
              <a:latin typeface="+mn-lt"/>
              <a:ea typeface="+mn-ea"/>
              <a:cs typeface="+mn-cs"/>
            </a:rPr>
            <a:t>A strangle is a good strategy if the option trader thinks that the there will be a large movement in underlying</a:t>
          </a:r>
          <a:r>
            <a:rPr lang="en-IE" sz="1600" baseline="0">
              <a:solidFill>
                <a:schemeClr val="dk1"/>
              </a:solidFill>
              <a:latin typeface="+mn-lt"/>
              <a:ea typeface="+mn-ea"/>
              <a:cs typeface="+mn-cs"/>
            </a:rPr>
            <a:t> </a:t>
          </a:r>
          <a:r>
            <a:rPr lang="en-IE" sz="1600">
              <a:solidFill>
                <a:schemeClr val="dk1"/>
              </a:solidFill>
              <a:latin typeface="+mn-lt"/>
              <a:ea typeface="+mn-ea"/>
              <a:cs typeface="+mn-cs"/>
            </a:rPr>
            <a:t>price but is</a:t>
          </a:r>
          <a:r>
            <a:rPr lang="en-IE" sz="1600" baseline="0">
              <a:solidFill>
                <a:schemeClr val="dk1"/>
              </a:solidFill>
              <a:latin typeface="+mn-lt"/>
              <a:ea typeface="+mn-ea"/>
              <a:cs typeface="+mn-cs"/>
            </a:rPr>
            <a:t> unsure of the direction</a:t>
          </a:r>
          <a:r>
            <a:rPr lang="en-IE" sz="1600">
              <a:solidFill>
                <a:schemeClr val="dk1"/>
              </a:solidFill>
              <a:latin typeface="+mn-lt"/>
              <a:ea typeface="+mn-ea"/>
              <a:cs typeface="+mn-cs"/>
            </a:rPr>
            <a:t>. This requires</a:t>
          </a:r>
        </a:p>
        <a:p>
          <a:r>
            <a:rPr lang="en-IE" sz="1600">
              <a:solidFill>
                <a:schemeClr val="dk1"/>
              </a:solidFill>
              <a:latin typeface="+mn-lt"/>
              <a:ea typeface="+mn-ea"/>
              <a:cs typeface="+mn-cs"/>
            </a:rPr>
            <a:t>● Buying 1 put option with a lower strike price K</a:t>
          </a:r>
          <a:r>
            <a:rPr lang="en-IE" sz="1600" baseline="-25000">
              <a:solidFill>
                <a:schemeClr val="dk1"/>
              </a:solidFill>
              <a:latin typeface="+mn-lt"/>
              <a:ea typeface="+mn-ea"/>
              <a:cs typeface="+mn-cs"/>
            </a:rPr>
            <a:t>1</a:t>
          </a:r>
          <a:r>
            <a:rPr lang="en-IE" sz="1600">
              <a:solidFill>
                <a:schemeClr val="dk1"/>
              </a:solidFill>
              <a:latin typeface="+mn-lt"/>
              <a:ea typeface="+mn-ea"/>
              <a:cs typeface="+mn-cs"/>
            </a:rPr>
            <a:t> and</a:t>
          </a:r>
        </a:p>
        <a:p>
          <a:r>
            <a:rPr lang="en-IE" sz="1600">
              <a:solidFill>
                <a:schemeClr val="dk1"/>
              </a:solidFill>
              <a:latin typeface="+mn-lt"/>
              <a:ea typeface="+mn-ea"/>
              <a:cs typeface="+mn-cs"/>
            </a:rPr>
            <a:t>● Buying 1 call option with a higher strike price K</a:t>
          </a:r>
          <a:r>
            <a:rPr lang="en-IE" sz="1600" baseline="-25000">
              <a:solidFill>
                <a:schemeClr val="dk1"/>
              </a:solidFill>
              <a:latin typeface="+mn-lt"/>
              <a:ea typeface="+mn-ea"/>
              <a:cs typeface="+mn-cs"/>
            </a:rPr>
            <a:t>2</a:t>
          </a:r>
          <a:r>
            <a:rPr lang="en-IE" sz="1600">
              <a:solidFill>
                <a:schemeClr val="dk1"/>
              </a:solidFill>
              <a:latin typeface="+mn-lt"/>
              <a:ea typeface="+mn-ea"/>
              <a:cs typeface="+mn-cs"/>
            </a:rPr>
            <a:t> </a:t>
          </a:r>
        </a:p>
        <a:p>
          <a:r>
            <a:rPr lang="en-IE" sz="1600">
              <a:solidFill>
                <a:schemeClr val="dk1"/>
              </a:solidFill>
              <a:latin typeface="+mn-lt"/>
              <a:ea typeface="+mn-ea"/>
              <a:cs typeface="+mn-cs"/>
            </a:rPr>
            <a:t>with the same time to maturity.</a:t>
          </a:r>
          <a:r>
            <a:rPr lang="en-IE" sz="1600"/>
            <a:t> </a:t>
          </a:r>
          <a:br>
            <a:rPr lang="en-IE" sz="1600"/>
          </a:br>
          <a:endParaRPr lang="en-IE" sz="1600"/>
        </a:p>
        <a:p>
          <a:r>
            <a:rPr lang="en-IE" sz="1600">
              <a:solidFill>
                <a:schemeClr val="dk1"/>
              </a:solidFill>
              <a:latin typeface="+mn-lt"/>
              <a:ea typeface="+mn-ea"/>
              <a:cs typeface="+mn-cs"/>
            </a:rPr>
            <a:t>On the 6th</a:t>
          </a:r>
          <a:r>
            <a:rPr lang="en-IE" sz="1600" baseline="0">
              <a:solidFill>
                <a:schemeClr val="dk1"/>
              </a:solidFill>
              <a:latin typeface="+mn-lt"/>
              <a:ea typeface="+mn-ea"/>
              <a:cs typeface="+mn-cs"/>
            </a:rPr>
            <a:t> of April</a:t>
          </a:r>
          <a:r>
            <a:rPr lang="en-IE" sz="1600">
              <a:solidFill>
                <a:schemeClr val="dk1"/>
              </a:solidFill>
              <a:latin typeface="+mn-lt"/>
              <a:ea typeface="+mn-ea"/>
              <a:cs typeface="+mn-cs"/>
            </a:rPr>
            <a:t>,</a:t>
          </a:r>
          <a:r>
            <a:rPr lang="en-IE" sz="1600" baseline="0">
              <a:solidFill>
                <a:schemeClr val="dk1"/>
              </a:solidFill>
              <a:latin typeface="+mn-lt"/>
              <a:ea typeface="+mn-ea"/>
              <a:cs typeface="+mn-cs"/>
            </a:rPr>
            <a:t> TSLA</a:t>
          </a:r>
          <a:r>
            <a:rPr lang="en-IE" sz="1600">
              <a:solidFill>
                <a:schemeClr val="dk1"/>
              </a:solidFill>
              <a:latin typeface="+mn-lt"/>
              <a:ea typeface="+mn-ea"/>
              <a:cs typeface="+mn-cs"/>
            </a:rPr>
            <a:t> share price stood at $1091.26. The expiration date of the option contracts is 8th</a:t>
          </a:r>
          <a:r>
            <a:rPr lang="en-IE" sz="1600" baseline="0">
              <a:solidFill>
                <a:schemeClr val="dk1"/>
              </a:solidFill>
              <a:latin typeface="+mn-lt"/>
              <a:ea typeface="+mn-ea"/>
              <a:cs typeface="+mn-cs"/>
            </a:rPr>
            <a:t> April 2022</a:t>
          </a:r>
          <a:r>
            <a:rPr lang="en-IE" sz="1600">
              <a:solidFill>
                <a:schemeClr val="dk1"/>
              </a:solidFill>
              <a:latin typeface="+mn-lt"/>
              <a:ea typeface="+mn-ea"/>
              <a:cs typeface="+mn-cs"/>
            </a:rPr>
            <a:t>. To build a strangle, we:</a:t>
          </a:r>
        </a:p>
        <a:p>
          <a:r>
            <a:rPr lang="en-IE" sz="1600">
              <a:solidFill>
                <a:schemeClr val="dk1"/>
              </a:solidFill>
              <a:latin typeface="+mn-lt"/>
              <a:ea typeface="+mn-ea"/>
              <a:cs typeface="+mn-cs"/>
            </a:rPr>
            <a:t>● Buy 1 out-of-the-money put option with strike price K</a:t>
          </a:r>
          <a:r>
            <a:rPr lang="en-IE" sz="1600" baseline="-25000">
              <a:solidFill>
                <a:schemeClr val="dk1"/>
              </a:solidFill>
              <a:latin typeface="+mn-lt"/>
              <a:ea typeface="+mn-ea"/>
              <a:cs typeface="+mn-cs"/>
            </a:rPr>
            <a:t>1</a:t>
          </a:r>
          <a:r>
            <a:rPr lang="en-IE" sz="1600">
              <a:solidFill>
                <a:schemeClr val="dk1"/>
              </a:solidFill>
              <a:latin typeface="+mn-lt"/>
              <a:ea typeface="+mn-ea"/>
              <a:cs typeface="+mn-cs"/>
            </a:rPr>
            <a:t> =$1070 for $12.74 and </a:t>
          </a:r>
        </a:p>
        <a:p>
          <a:r>
            <a:rPr lang="en-IE" sz="1600">
              <a:solidFill>
                <a:schemeClr val="dk1"/>
              </a:solidFill>
              <a:latin typeface="+mn-lt"/>
              <a:ea typeface="+mn-ea"/>
              <a:cs typeface="+mn-cs"/>
            </a:rPr>
            <a:t>● Buy 1 out-of-the-money</a:t>
          </a:r>
          <a:r>
            <a:rPr lang="en-IE" sz="1600" baseline="0">
              <a:solidFill>
                <a:schemeClr val="dk1"/>
              </a:solidFill>
              <a:latin typeface="+mn-lt"/>
              <a:ea typeface="+mn-ea"/>
              <a:cs typeface="+mn-cs"/>
            </a:rPr>
            <a:t> call </a:t>
          </a:r>
          <a:r>
            <a:rPr lang="en-IE" sz="1600">
              <a:solidFill>
                <a:schemeClr val="dk1"/>
              </a:solidFill>
              <a:latin typeface="+mn-lt"/>
              <a:ea typeface="+mn-ea"/>
              <a:cs typeface="+mn-cs"/>
            </a:rPr>
            <a:t>option with strike price K</a:t>
          </a:r>
          <a:r>
            <a:rPr lang="en-IE" sz="1600" baseline="-25000">
              <a:solidFill>
                <a:schemeClr val="dk1"/>
              </a:solidFill>
              <a:latin typeface="+mn-lt"/>
              <a:ea typeface="+mn-ea"/>
              <a:cs typeface="+mn-cs"/>
            </a:rPr>
            <a:t>2</a:t>
          </a:r>
          <a:r>
            <a:rPr lang="en-IE" sz="1600">
              <a:solidFill>
                <a:schemeClr val="dk1"/>
              </a:solidFill>
              <a:latin typeface="+mn-lt"/>
              <a:ea typeface="+mn-ea"/>
              <a:cs typeface="+mn-cs"/>
            </a:rPr>
            <a:t> =</a:t>
          </a:r>
          <a:r>
            <a:rPr lang="en-IE" sz="1600" baseline="0">
              <a:solidFill>
                <a:schemeClr val="dk1"/>
              </a:solidFill>
              <a:latin typeface="+mn-lt"/>
              <a:ea typeface="+mn-ea"/>
              <a:cs typeface="+mn-cs"/>
            </a:rPr>
            <a:t> </a:t>
          </a:r>
          <a:r>
            <a:rPr lang="en-IE" sz="1600">
              <a:solidFill>
                <a:schemeClr val="dk1"/>
              </a:solidFill>
              <a:latin typeface="+mn-lt"/>
              <a:ea typeface="+mn-ea"/>
              <a:cs typeface="+mn-cs"/>
            </a:rPr>
            <a:t>$1120 for $10.15.</a:t>
          </a:r>
          <a:r>
            <a:rPr lang="en-IE" sz="1600"/>
            <a:t> </a:t>
          </a:r>
        </a:p>
        <a:p>
          <a:r>
            <a:rPr lang="en-IE" sz="1600">
              <a:solidFill>
                <a:schemeClr val="dk1"/>
              </a:solidFill>
              <a:latin typeface="+mn-lt"/>
              <a:ea typeface="+mn-ea"/>
              <a:cs typeface="+mn-cs"/>
            </a:rPr>
            <a:t>A strangle generates an initial cash outflow. We have a net premium of </a:t>
          </a:r>
        </a:p>
        <a:p>
          <a:pPr algn="ctr"/>
          <a:r>
            <a:rPr lang="en-IE" sz="1600">
              <a:solidFill>
                <a:schemeClr val="dk1"/>
              </a:solidFill>
              <a:latin typeface="+mn-lt"/>
              <a:ea typeface="+mn-ea"/>
              <a:cs typeface="+mn-cs"/>
            </a:rPr>
            <a:t>- 100($12.74) - 100($10.15) = - $2289</a:t>
          </a:r>
        </a:p>
        <a:p>
          <a:pPr algn="ctr"/>
          <a:endParaRPr lang="en-IE" sz="1600">
            <a:solidFill>
              <a:schemeClr val="dk1"/>
            </a:solidFill>
            <a:latin typeface="+mn-lt"/>
            <a:ea typeface="+mn-ea"/>
            <a:cs typeface="+mn-cs"/>
          </a:endParaRPr>
        </a:p>
        <a:p>
          <a:r>
            <a:rPr lang="en-IE" sz="1600">
              <a:solidFill>
                <a:schemeClr val="dk1"/>
              </a:solidFill>
              <a:latin typeface="+mn-lt"/>
              <a:ea typeface="+mn-ea"/>
              <a:cs typeface="+mn-cs"/>
            </a:rPr>
            <a:t>Once again</a:t>
          </a:r>
          <a:r>
            <a:rPr lang="en-IE" sz="1600" baseline="0">
              <a:solidFill>
                <a:schemeClr val="dk1"/>
              </a:solidFill>
              <a:latin typeface="+mn-lt"/>
              <a:ea typeface="+mn-ea"/>
              <a:cs typeface="+mn-cs"/>
            </a:rPr>
            <a:t>, the profit potential is unlimited. The </a:t>
          </a:r>
          <a:r>
            <a:rPr lang="en-IE" sz="1600">
              <a:solidFill>
                <a:schemeClr val="dk1"/>
              </a:solidFill>
              <a:latin typeface="+mn-lt"/>
              <a:ea typeface="+mn-ea"/>
              <a:cs typeface="+mn-cs"/>
            </a:rPr>
            <a:t>break-even points are the put</a:t>
          </a:r>
          <a:r>
            <a:rPr lang="en-IE" sz="1600" baseline="0">
              <a:solidFill>
                <a:schemeClr val="dk1"/>
              </a:solidFill>
              <a:latin typeface="+mn-lt"/>
              <a:ea typeface="+mn-ea"/>
              <a:cs typeface="+mn-cs"/>
            </a:rPr>
            <a:t> strike minus the net premium, </a:t>
          </a:r>
          <a:r>
            <a:rPr lang="en-IE" sz="1600">
              <a:solidFill>
                <a:schemeClr val="dk1"/>
              </a:solidFill>
              <a:latin typeface="+mn-lt"/>
              <a:ea typeface="+mn-ea"/>
              <a:cs typeface="+mn-cs"/>
            </a:rPr>
            <a:t>$1070 - $22.89 = $1047.11</a:t>
          </a:r>
          <a:r>
            <a:rPr lang="en-IE" sz="1600" baseline="0">
              <a:solidFill>
                <a:schemeClr val="dk1"/>
              </a:solidFill>
              <a:latin typeface="+mn-lt"/>
              <a:ea typeface="+mn-ea"/>
              <a:cs typeface="+mn-cs"/>
            </a:rPr>
            <a:t> and the call strike plus the net premium $1120 + $22.89 = $1142.89</a:t>
          </a:r>
          <a:r>
            <a:rPr lang="en-IE" sz="1600">
              <a:solidFill>
                <a:schemeClr val="dk1"/>
              </a:solidFill>
              <a:latin typeface="+mn-lt"/>
              <a:ea typeface="+mn-ea"/>
              <a:cs typeface="+mn-cs"/>
            </a:rPr>
            <a:t>. The downside</a:t>
          </a:r>
          <a:r>
            <a:rPr lang="en-IE" sz="1600" baseline="0">
              <a:solidFill>
                <a:schemeClr val="dk1"/>
              </a:solidFill>
              <a:latin typeface="+mn-lt"/>
              <a:ea typeface="+mn-ea"/>
              <a:cs typeface="+mn-cs"/>
            </a:rPr>
            <a:t> risk is limited to the </a:t>
          </a:r>
          <a:r>
            <a:rPr lang="en-IE" sz="1600">
              <a:solidFill>
                <a:schemeClr val="dk1"/>
              </a:solidFill>
              <a:latin typeface="+mn-lt"/>
              <a:ea typeface="+mn-ea"/>
              <a:cs typeface="+mn-cs"/>
            </a:rPr>
            <a:t>net premium paid.</a:t>
          </a:r>
          <a:r>
            <a:rPr lang="en-IE" sz="1600" baseline="0">
              <a:solidFill>
                <a:schemeClr val="dk1"/>
              </a:solidFill>
              <a:latin typeface="+mn-lt"/>
              <a:ea typeface="+mn-ea"/>
              <a:cs typeface="+mn-cs"/>
            </a:rPr>
            <a:t> </a:t>
          </a:r>
          <a:br>
            <a:rPr lang="en-IE" sz="1600">
              <a:solidFill>
                <a:schemeClr val="dk1"/>
              </a:solidFill>
              <a:latin typeface="+mn-lt"/>
              <a:ea typeface="+mn-ea"/>
              <a:cs typeface="+mn-cs"/>
            </a:rPr>
          </a:br>
          <a:endParaRPr lang="en-IE" sz="1600">
            <a:solidFill>
              <a:schemeClr val="dk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1058</xdr:colOff>
      <xdr:row>26</xdr:row>
      <xdr:rowOff>1370</xdr:rowOff>
    </xdr:from>
    <xdr:to>
      <xdr:col>14</xdr:col>
      <xdr:colOff>1058</xdr:colOff>
      <xdr:row>55</xdr:row>
      <xdr:rowOff>28593</xdr:rowOff>
    </xdr:to>
    <xdr:sp macro="" textlink="">
      <xdr:nvSpPr>
        <xdr:cNvPr id="3" name="TextBox 2">
          <a:extLst>
            <a:ext uri="{FF2B5EF4-FFF2-40B4-BE49-F238E27FC236}">
              <a16:creationId xmlns:a16="http://schemas.microsoft.com/office/drawing/2014/main" id="{6401C56F-19E3-994E-9425-081849F2001D}"/>
            </a:ext>
          </a:extLst>
        </xdr:cNvPr>
        <xdr:cNvSpPr txBox="1"/>
      </xdr:nvSpPr>
      <xdr:spPr>
        <a:xfrm>
          <a:off x="678391" y="5733303"/>
          <a:ext cx="8805334" cy="5920023"/>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E" sz="1800" b="1" u="sng"/>
            <a:t>KO European Call Option with K=$64.00</a:t>
          </a:r>
        </a:p>
        <a:p>
          <a:r>
            <a:rPr lang="en-IE" sz="1600"/>
            <a:t>The theoretical price of the</a:t>
          </a:r>
          <a:r>
            <a:rPr lang="en-IE" sz="1600" baseline="0"/>
            <a:t> call option with a strike price of $64.00 is $0.2043 on April 6 . The option's fair value is basically zero, as calculated using the CBOE Options Calculator. This price is the estimated value of the option derived from the inputs; stock price, strike price, time to maturity, risk-free interest rate, dividends and historical volatility of the underlying. It should be emphasized that this price is purely theoretical.</a:t>
          </a:r>
        </a:p>
        <a:p>
          <a:endParaRPr lang="en-IE" sz="1600" baseline="0"/>
        </a:p>
        <a:p>
          <a:pPr marL="0" marR="0" indent="0" defTabSz="914400" eaLnBrk="1" fontAlgn="auto" latinLnBrk="0" hangingPunct="1">
            <a:lnSpc>
              <a:spcPct val="100000"/>
            </a:lnSpc>
            <a:spcBef>
              <a:spcPts val="0"/>
            </a:spcBef>
            <a:spcAft>
              <a:spcPts val="0"/>
            </a:spcAft>
            <a:buClrTx/>
            <a:buSzTx/>
            <a:buFontTx/>
            <a:buNone/>
            <a:tabLst/>
            <a:defRPr/>
          </a:pPr>
          <a:r>
            <a:rPr lang="en-IE" sz="1600" baseline="0"/>
            <a:t>However, according to Yahoo Finance, the actual price of the KO option is $0.16 . This is simply the price at which the $64 KO call option is trading at in the market. It's also called the clearing price which represents the supply and demand for the option. </a:t>
          </a:r>
        </a:p>
        <a:p>
          <a:pPr marL="0" marR="0" indent="0" defTabSz="914400" eaLnBrk="1" fontAlgn="auto" latinLnBrk="0" hangingPunct="1">
            <a:lnSpc>
              <a:spcPct val="100000"/>
            </a:lnSpc>
            <a:spcBef>
              <a:spcPts val="0"/>
            </a:spcBef>
            <a:spcAft>
              <a:spcPts val="0"/>
            </a:spcAft>
            <a:buClrTx/>
            <a:buSzTx/>
            <a:buFontTx/>
            <a:buNone/>
            <a:tabLst/>
            <a:defRPr/>
          </a:pPr>
          <a:endParaRPr lang="en-IE" sz="1600" baseline="0"/>
        </a:p>
        <a:p>
          <a:pPr marL="0" marR="0" indent="0" defTabSz="914400" eaLnBrk="1" fontAlgn="auto" latinLnBrk="0" hangingPunct="1">
            <a:lnSpc>
              <a:spcPct val="100000"/>
            </a:lnSpc>
            <a:spcBef>
              <a:spcPts val="0"/>
            </a:spcBef>
            <a:spcAft>
              <a:spcPts val="0"/>
            </a:spcAft>
            <a:buClrTx/>
            <a:buSzTx/>
            <a:buFontTx/>
            <a:buNone/>
            <a:tabLst/>
            <a:defRPr/>
          </a:pPr>
          <a:r>
            <a:rPr lang="en-IE" sz="1600"/>
            <a:t>It</a:t>
          </a:r>
          <a:r>
            <a:rPr lang="en-IE" sz="1600" baseline="0"/>
            <a:t> isn't unusual that there is a difference between the option's fair value and its premium. This discrepancy drives a lot of the trading that occurs. An option trader would consider the market value of the $64 KO call too high compared to its theoretical value and would anticipate a fall in price to reflect this over-valuation. As well as this, Yahoo Finance is now an online trading platform. Hence it is subject to the same issues that affect the prices of other trading exchanges like data filters, spreads and possible latency. </a:t>
          </a:r>
        </a:p>
        <a:p>
          <a:pPr marL="0" marR="0" indent="0" defTabSz="914400" eaLnBrk="1" fontAlgn="auto" latinLnBrk="0" hangingPunct="1">
            <a:lnSpc>
              <a:spcPct val="100000"/>
            </a:lnSpc>
            <a:spcBef>
              <a:spcPts val="0"/>
            </a:spcBef>
            <a:spcAft>
              <a:spcPts val="0"/>
            </a:spcAft>
            <a:buClrTx/>
            <a:buSzTx/>
            <a:buFontTx/>
            <a:buNone/>
            <a:tabLst/>
            <a:defRPr/>
          </a:pPr>
          <a:endParaRPr lang="en-IE" sz="1600" baseline="0"/>
        </a:p>
        <a:p>
          <a:pPr marL="0" marR="0" indent="0" defTabSz="914400" eaLnBrk="1" fontAlgn="auto" latinLnBrk="0" hangingPunct="1">
            <a:lnSpc>
              <a:spcPct val="100000"/>
            </a:lnSpc>
            <a:spcBef>
              <a:spcPts val="0"/>
            </a:spcBef>
            <a:spcAft>
              <a:spcPts val="0"/>
            </a:spcAft>
            <a:buClrTx/>
            <a:buSzTx/>
            <a:buFontTx/>
            <a:buNone/>
            <a:tabLst/>
            <a:defRPr/>
          </a:pPr>
          <a:r>
            <a:rPr lang="en-IE" sz="1600" baseline="0"/>
            <a:t>Plugging the actual price $0.2043 into the CBOE Calculator, Coca Cola has an implied volatility of 19.44%. This is greater than the implied volatility on yahoo finance, which is 3.13%.</a:t>
          </a:r>
          <a:endParaRPr lang="en-IE" sz="1600"/>
        </a:p>
      </xdr:txBody>
    </xdr:sp>
    <xdr:clientData/>
  </xdr:twoCellAnchor>
  <xdr:twoCellAnchor>
    <xdr:from>
      <xdr:col>14</xdr:col>
      <xdr:colOff>608238</xdr:colOff>
      <xdr:row>10</xdr:row>
      <xdr:rowOff>172811</xdr:rowOff>
    </xdr:from>
    <xdr:to>
      <xdr:col>23</xdr:col>
      <xdr:colOff>1047750</xdr:colOff>
      <xdr:row>45</xdr:row>
      <xdr:rowOff>1</xdr:rowOff>
    </xdr:to>
    <xdr:sp macro="" textlink="">
      <xdr:nvSpPr>
        <xdr:cNvPr id="4" name="TextBox 3">
          <a:extLst>
            <a:ext uri="{FF2B5EF4-FFF2-40B4-BE49-F238E27FC236}">
              <a16:creationId xmlns:a16="http://schemas.microsoft.com/office/drawing/2014/main" id="{6922F904-EF45-4E4E-BB9F-7CB5A9CF5FFE}"/>
            </a:ext>
          </a:extLst>
        </xdr:cNvPr>
        <xdr:cNvSpPr txBox="1"/>
      </xdr:nvSpPr>
      <xdr:spPr>
        <a:xfrm>
          <a:off x="10031638" y="2598511"/>
          <a:ext cx="14688912" cy="649469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E" sz="1800" b="1" u="sng"/>
            <a:t>Delta</a:t>
          </a:r>
        </a:p>
        <a:p>
          <a:pPr algn="l"/>
          <a:r>
            <a:rPr lang="en-IE" sz="1600" b="0" u="none"/>
            <a:t>Delta </a:t>
          </a:r>
          <a:r>
            <a:rPr lang="en-IE" sz="1600" b="0" u="none" baseline="0"/>
            <a:t>is the ratio of the change in the price of the call option to the change in the underlying stock, in this case Coca Cola. The delta of a call option always ranges from 0 and 1 because as the price of the underlying rises, the price of the call option rises. It's often used in hedging strategies as it highlights the way the option moves and it provides an insight to investing. </a:t>
          </a:r>
        </a:p>
        <a:p>
          <a:pPr algn="l"/>
          <a:endParaRPr lang="en-IE" sz="1600" b="0" u="none" baseline="0"/>
        </a:p>
        <a:p>
          <a:pPr algn="l"/>
          <a:r>
            <a:rPr lang="en-IE" sz="1600" b="0" u="none" baseline="0"/>
            <a:t>The delta of a call option depends on whether it's in-the-money, at-the-money or out-of-the-money. The $64 KO call option is far out-of-the-money with only a week from expiration. As the expiration date approaches, the delta of an out-of-the-money call option tends to zero. This is clearly the case as the delta of the $64 KO call option is </a:t>
          </a:r>
          <a:r>
            <a:rPr lang="en-IE" sz="1600" b="0" u="none" baseline="0">
              <a:solidFill>
                <a:schemeClr val="tx1"/>
              </a:solidFill>
            </a:rPr>
            <a:t>0.205</a:t>
          </a:r>
          <a:r>
            <a:rPr lang="en-IE" sz="1600" b="0" u="none" baseline="0"/>
            <a:t>. This means that when the strike price changes by </a:t>
          </a:r>
          <a:r>
            <a:rPr lang="en-IE" sz="1600" b="0" u="none" baseline="0">
              <a:solidFill>
                <a:schemeClr val="tx1"/>
              </a:solidFill>
            </a:rPr>
            <a:t>$1</a:t>
          </a:r>
          <a:r>
            <a:rPr lang="en-IE" sz="1600" b="0" u="none" baseline="0"/>
            <a:t>, the option prices changes by $</a:t>
          </a:r>
          <a:r>
            <a:rPr lang="en-IE" sz="1600" b="0" u="none" baseline="0">
              <a:solidFill>
                <a:schemeClr val="tx1"/>
              </a:solidFill>
            </a:rPr>
            <a:t>0.205</a:t>
          </a:r>
          <a:r>
            <a:rPr lang="en-IE" sz="1600" b="0" u="none" baseline="0"/>
            <a:t>; it barely reacts to any changes in Coca Cola's price.  </a:t>
          </a:r>
          <a:endParaRPr lang="en-IE" sz="1600" b="0" u="none"/>
        </a:p>
        <a:p>
          <a:pPr algn="ctr"/>
          <a:endParaRPr lang="en-IE" sz="1600" b="1" u="sng"/>
        </a:p>
        <a:p>
          <a:pPr algn="ctr"/>
          <a:r>
            <a:rPr lang="en-IE" sz="1800" b="1" u="sng"/>
            <a:t>Gamma </a:t>
          </a:r>
        </a:p>
        <a:p>
          <a:pPr algn="l"/>
          <a:r>
            <a:rPr lang="en-IE" sz="1600" b="0" u="none"/>
            <a:t>Gamma is the rate of change of the option's delta with respect to the price of the underlying. It's the second partial derivative with respect to</a:t>
          </a:r>
          <a:r>
            <a:rPr lang="en-IE" sz="1600" b="0" u="none" baseline="0"/>
            <a:t> Coca Cola's stock price. When an option is deep in-the-money or out-of-the-money, the gamma is small and the value of gamma is at its largest when the option is at-the-money. The gamma presents a more precise picture of how delta will vary over time to changes in the underlying price because the option's delta itself is only valid for a short period of time.  Here the gamma is 0.158 which is extremely small and this means that delta changes very slowly. For example, if Coca Cola trades downwards by $1, the delta will decrease by 15.8% to 0.17261.</a:t>
          </a:r>
          <a:endParaRPr lang="en-IE" sz="1600" b="0" u="none"/>
        </a:p>
        <a:p>
          <a:pPr algn="ctr"/>
          <a:endParaRPr lang="en-IE" sz="1600" b="1" u="sng"/>
        </a:p>
        <a:p>
          <a:pPr algn="ctr"/>
          <a:r>
            <a:rPr lang="en-IE" sz="1800" b="1" u="sng"/>
            <a:t>Vega </a:t>
          </a:r>
        </a:p>
        <a:p>
          <a:pPr algn="l"/>
          <a:r>
            <a:rPr lang="en-IE" sz="1600" b="0" u="none"/>
            <a:t>Vega is a measurement of</a:t>
          </a:r>
          <a:r>
            <a:rPr lang="en-IE" sz="1600" b="0" u="none" baseline="0"/>
            <a:t> an option's price sensitivity to a change in the volatility of the underlying stock. The vega of the $64 KO call option is 0.0263, or 2.63%, and this depicts the amount that the call price changes in relation to a change of 1% in the implied volatility of Coca Cola. As the option approaches expiry, the vega decreases.  Vega has no impact on the intrinsic value of the option but it does influence the time value. A large proportion of the premium for long-date options consists of time value and this time value is greatly sensitive to changes in volatility. In this case, as there is only one week to expiry, the vega is extremely low but it's still positive. </a:t>
          </a:r>
          <a:endParaRPr lang="en-IE" sz="1600" b="0" u="none"/>
        </a:p>
        <a:p>
          <a:pPr algn="ctr"/>
          <a:endParaRPr lang="en-IE" sz="1200" b="1" u="sng"/>
        </a:p>
      </xdr:txBody>
    </xdr:sp>
    <xdr:clientData/>
  </xdr:twoCellAnchor>
  <xdr:twoCellAnchor editAs="oneCell">
    <xdr:from>
      <xdr:col>0</xdr:col>
      <xdr:colOff>650240</xdr:colOff>
      <xdr:row>1</xdr:row>
      <xdr:rowOff>20320</xdr:rowOff>
    </xdr:from>
    <xdr:to>
      <xdr:col>14</xdr:col>
      <xdr:colOff>416212</xdr:colOff>
      <xdr:row>13</xdr:row>
      <xdr:rowOff>162560</xdr:rowOff>
    </xdr:to>
    <xdr:pic>
      <xdr:nvPicPr>
        <xdr:cNvPr id="2" name="Picture 1">
          <a:extLst>
            <a:ext uri="{FF2B5EF4-FFF2-40B4-BE49-F238E27FC236}">
              <a16:creationId xmlns:a16="http://schemas.microsoft.com/office/drawing/2014/main" id="{40F3136D-C6C9-5B41-BBCE-47C00780D510}"/>
            </a:ext>
          </a:extLst>
        </xdr:cNvPr>
        <xdr:cNvPicPr>
          <a:picLocks noChangeAspect="1"/>
        </xdr:cNvPicPr>
      </xdr:nvPicPr>
      <xdr:blipFill>
        <a:blip xmlns:r="http://schemas.openxmlformats.org/officeDocument/2006/relationships" r:embed="rId1"/>
        <a:stretch>
          <a:fillRect/>
        </a:stretch>
      </xdr:blipFill>
      <xdr:spPr>
        <a:xfrm>
          <a:off x="650240" y="355600"/>
          <a:ext cx="9153812" cy="2885440"/>
        </a:xfrm>
        <a:prstGeom prst="rect">
          <a:avLst/>
        </a:prstGeom>
        <a:ln>
          <a:solidFill>
            <a:schemeClr val="tx1"/>
          </a:solidFill>
        </a:ln>
      </xdr:spPr>
    </xdr:pic>
    <xdr:clientData/>
  </xdr:twoCellAnchor>
  <xdr:twoCellAnchor editAs="oneCell">
    <xdr:from>
      <xdr:col>1</xdr:col>
      <xdr:colOff>20319</xdr:colOff>
      <xdr:row>16</xdr:row>
      <xdr:rowOff>30480</xdr:rowOff>
    </xdr:from>
    <xdr:to>
      <xdr:col>14</xdr:col>
      <xdr:colOff>172360</xdr:colOff>
      <xdr:row>22</xdr:row>
      <xdr:rowOff>0</xdr:rowOff>
    </xdr:to>
    <xdr:pic>
      <xdr:nvPicPr>
        <xdr:cNvPr id="6" name="Picture 5">
          <a:extLst>
            <a:ext uri="{FF2B5EF4-FFF2-40B4-BE49-F238E27FC236}">
              <a16:creationId xmlns:a16="http://schemas.microsoft.com/office/drawing/2014/main" id="{1521CFC8-4775-4C46-8039-F12E85058ADA}"/>
            </a:ext>
          </a:extLst>
        </xdr:cNvPr>
        <xdr:cNvPicPr>
          <a:picLocks noChangeAspect="1"/>
        </xdr:cNvPicPr>
      </xdr:nvPicPr>
      <xdr:blipFill>
        <a:blip xmlns:r="http://schemas.openxmlformats.org/officeDocument/2006/relationships" r:embed="rId2"/>
        <a:stretch>
          <a:fillRect/>
        </a:stretch>
      </xdr:blipFill>
      <xdr:spPr>
        <a:xfrm>
          <a:off x="693419" y="3700780"/>
          <a:ext cx="8902341" cy="1188720"/>
        </a:xfrm>
        <a:prstGeom prst="rect">
          <a:avLst/>
        </a:prstGeom>
        <a:ln>
          <a:solidFill>
            <a:schemeClr val="tx1"/>
          </a:solidFill>
        </a:ln>
      </xdr:spPr>
    </xdr:pic>
    <xdr:clientData/>
  </xdr:twoCellAnchor>
  <xdr:twoCellAnchor editAs="oneCell">
    <xdr:from>
      <xdr:col>6</xdr:col>
      <xdr:colOff>170371</xdr:colOff>
      <xdr:row>21</xdr:row>
      <xdr:rowOff>38397</xdr:rowOff>
    </xdr:from>
    <xdr:to>
      <xdr:col>7</xdr:col>
      <xdr:colOff>204526</xdr:colOff>
      <xdr:row>21</xdr:row>
      <xdr:rowOff>50277</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9E878164-AE16-8A44-8D76-AD14A34C1E2B}"/>
                </a:ext>
              </a:extLst>
            </xdr14:cNvPr>
            <xdr14:cNvContentPartPr/>
          </xdr14:nvContentPartPr>
          <xdr14:nvPr macro=""/>
          <xdr14:xfrm>
            <a:off x="4177440" y="4779000"/>
            <a:ext cx="702000" cy="11880"/>
          </xdr14:xfrm>
        </xdr:contentPart>
      </mc:Choice>
      <mc:Fallback xmlns="">
        <xdr:pic>
          <xdr:nvPicPr>
            <xdr:cNvPr id="5" name="Ink 4">
              <a:extLst>
                <a:ext uri="{FF2B5EF4-FFF2-40B4-BE49-F238E27FC236}">
                  <a16:creationId xmlns:a16="http://schemas.microsoft.com/office/drawing/2014/main" id="{9E878164-AE16-8A44-8D76-AD14A34C1E2B}"/>
                </a:ext>
              </a:extLst>
            </xdr:cNvPr>
            <xdr:cNvPicPr/>
          </xdr:nvPicPr>
          <xdr:blipFill>
            <a:blip xmlns:r="http://schemas.openxmlformats.org/officeDocument/2006/relationships" r:embed="rId4"/>
            <a:stretch>
              <a:fillRect/>
            </a:stretch>
          </xdr:blipFill>
          <xdr:spPr>
            <a:xfrm>
              <a:off x="4123800" y="4671360"/>
              <a:ext cx="809640" cy="227520"/>
            </a:xfrm>
            <a:prstGeom prst="rect">
              <a:avLst/>
            </a:prstGeom>
          </xdr:spPr>
        </xdr:pic>
      </mc:Fallback>
    </mc:AlternateContent>
    <xdr:clientData/>
  </xdr:twoCellAnchor>
  <xdr:twoCellAnchor editAs="oneCell">
    <xdr:from>
      <xdr:col>7</xdr:col>
      <xdr:colOff>551926</xdr:colOff>
      <xdr:row>21</xdr:row>
      <xdr:rowOff>37677</xdr:rowOff>
    </xdr:from>
    <xdr:to>
      <xdr:col>8</xdr:col>
      <xdr:colOff>201241</xdr:colOff>
      <xdr:row>21</xdr:row>
      <xdr:rowOff>49917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7" name="Ink 6">
              <a:extLst>
                <a:ext uri="{FF2B5EF4-FFF2-40B4-BE49-F238E27FC236}">
                  <a16:creationId xmlns:a16="http://schemas.microsoft.com/office/drawing/2014/main" id="{05F6C3AD-68C9-2A4F-996B-EB18082AE420}"/>
                </a:ext>
              </a:extLst>
            </xdr14:cNvPr>
            <xdr14:cNvContentPartPr/>
          </xdr14:nvContentPartPr>
          <xdr14:nvPr macro=""/>
          <xdr14:xfrm>
            <a:off x="5226840" y="4778280"/>
            <a:ext cx="317160" cy="12240"/>
          </xdr14:xfrm>
        </xdr:contentPart>
      </mc:Choice>
      <mc:Fallback xmlns="">
        <xdr:pic>
          <xdr:nvPicPr>
            <xdr:cNvPr id="7" name="Ink 6">
              <a:extLst>
                <a:ext uri="{FF2B5EF4-FFF2-40B4-BE49-F238E27FC236}">
                  <a16:creationId xmlns:a16="http://schemas.microsoft.com/office/drawing/2014/main" id="{05F6C3AD-68C9-2A4F-996B-EB18082AE420}"/>
                </a:ext>
              </a:extLst>
            </xdr:cNvPr>
            <xdr:cNvPicPr/>
          </xdr:nvPicPr>
          <xdr:blipFill>
            <a:blip xmlns:r="http://schemas.openxmlformats.org/officeDocument/2006/relationships" r:embed="rId6"/>
            <a:stretch>
              <a:fillRect/>
            </a:stretch>
          </xdr:blipFill>
          <xdr:spPr>
            <a:xfrm>
              <a:off x="5173200" y="4670280"/>
              <a:ext cx="424800" cy="227880"/>
            </a:xfrm>
            <a:prstGeom prst="rect">
              <a:avLst/>
            </a:prstGeom>
          </xdr:spPr>
        </xdr:pic>
      </mc:Fallback>
    </mc:AlternateContent>
    <xdr:clientData/>
  </xdr:twoCellAnchor>
  <xdr:twoCellAnchor editAs="oneCell">
    <xdr:from>
      <xdr:col>13</xdr:col>
      <xdr:colOff>399017</xdr:colOff>
      <xdr:row>21</xdr:row>
      <xdr:rowOff>36237</xdr:rowOff>
    </xdr:from>
    <xdr:to>
      <xdr:col>14</xdr:col>
      <xdr:colOff>138332</xdr:colOff>
      <xdr:row>21</xdr:row>
      <xdr:rowOff>56397</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240EB1A2-8B37-584F-AB60-99C3EBBBF6D6}"/>
                </a:ext>
              </a:extLst>
            </xdr14:cNvPr>
            <xdr14:cNvContentPartPr/>
          </xdr14:nvContentPartPr>
          <xdr14:nvPr macro=""/>
          <xdr14:xfrm>
            <a:off x="9081000" y="4776840"/>
            <a:ext cx="407160" cy="20160"/>
          </xdr14:xfrm>
        </xdr:contentPart>
      </mc:Choice>
      <mc:Fallback xmlns="">
        <xdr:pic>
          <xdr:nvPicPr>
            <xdr:cNvPr id="11" name="Ink 10">
              <a:extLst>
                <a:ext uri="{FF2B5EF4-FFF2-40B4-BE49-F238E27FC236}">
                  <a16:creationId xmlns:a16="http://schemas.microsoft.com/office/drawing/2014/main" id="{240EB1A2-8B37-584F-AB60-99C3EBBBF6D6}"/>
                </a:ext>
              </a:extLst>
            </xdr:cNvPr>
            <xdr:cNvPicPr/>
          </xdr:nvPicPr>
          <xdr:blipFill>
            <a:blip xmlns:r="http://schemas.openxmlformats.org/officeDocument/2006/relationships" r:embed="rId8"/>
            <a:stretch>
              <a:fillRect/>
            </a:stretch>
          </xdr:blipFill>
          <xdr:spPr>
            <a:xfrm>
              <a:off x="9027000" y="4669200"/>
              <a:ext cx="514800" cy="23580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Netflix"/>
      <sheetName val="Q2-VIX"/>
      <sheetName val="Q3-Visa"/>
      <sheetName val="Q4 - Alibaba"/>
      <sheetName val="Q5-Facebook"/>
      <sheetName val="Q6-Twitter"/>
      <sheetName val="Q7-Coca Cola"/>
    </sheetNames>
    <sheetDataSet>
      <sheetData sheetId="0"/>
      <sheetData sheetId="1"/>
      <sheetData sheetId="2">
        <row r="8">
          <cell r="J8" t="str">
            <v>Profit from Long Position</v>
          </cell>
          <cell r="K8" t="str">
            <v>Profit from Long Put</v>
          </cell>
          <cell r="L8" t="str">
            <v>Total Profit</v>
          </cell>
          <cell r="BD8" t="str">
            <v>Profit from Long Call</v>
          </cell>
          <cell r="BE8" t="str">
            <v>Profit from Long Put</v>
          </cell>
          <cell r="BF8" t="str">
            <v>Total Profit</v>
          </cell>
        </row>
        <row r="9">
          <cell r="I9">
            <v>221</v>
          </cell>
          <cell r="J9">
            <v>-591.99999999999875</v>
          </cell>
          <cell r="K9">
            <v>-135</v>
          </cell>
          <cell r="L9">
            <v>-726.99999999999875</v>
          </cell>
          <cell r="AC9" t="str">
            <v>Profit from Long Call K=210</v>
          </cell>
          <cell r="AD9" t="str">
            <v>Profit from 2 Short Calls K=220</v>
          </cell>
          <cell r="AE9" t="str">
            <v>Profit from Long Call K=230</v>
          </cell>
          <cell r="AF9" t="str">
            <v>Total Profit</v>
          </cell>
          <cell r="BC9">
            <v>221</v>
          </cell>
          <cell r="BD9">
            <v>-12</v>
          </cell>
          <cell r="BE9">
            <v>-31</v>
          </cell>
          <cell r="BF9">
            <v>-43</v>
          </cell>
        </row>
        <row r="10">
          <cell r="I10">
            <v>221.33</v>
          </cell>
          <cell r="J10">
            <v>-558.9999999999975</v>
          </cell>
          <cell r="K10">
            <v>-135</v>
          </cell>
          <cell r="L10">
            <v>-693.9999999999975</v>
          </cell>
          <cell r="AB10">
            <v>221</v>
          </cell>
          <cell r="AC10">
            <v>-7.5</v>
          </cell>
          <cell r="AD10">
            <v>14</v>
          </cell>
          <cell r="AE10">
            <v>-2.15</v>
          </cell>
          <cell r="AF10">
            <v>4.3499999999999996</v>
          </cell>
          <cell r="BC10">
            <v>221.33</v>
          </cell>
          <cell r="BD10">
            <v>-12</v>
          </cell>
          <cell r="BE10">
            <v>-31</v>
          </cell>
          <cell r="BF10">
            <v>-43</v>
          </cell>
        </row>
        <row r="11">
          <cell r="I11">
            <v>221.67</v>
          </cell>
          <cell r="J11">
            <v>-525</v>
          </cell>
          <cell r="K11">
            <v>-135</v>
          </cell>
          <cell r="L11">
            <v>-660</v>
          </cell>
          <cell r="AB11">
            <v>221.33</v>
          </cell>
          <cell r="AC11">
            <v>-7.1699999999999875</v>
          </cell>
          <cell r="AD11">
            <v>13.339999999999975</v>
          </cell>
          <cell r="AE11">
            <v>-2.15</v>
          </cell>
          <cell r="AF11">
            <v>4.0199999999999871</v>
          </cell>
          <cell r="BC11">
            <v>221.67</v>
          </cell>
          <cell r="BD11">
            <v>-12</v>
          </cell>
          <cell r="BE11">
            <v>-31</v>
          </cell>
          <cell r="BF11">
            <v>-43</v>
          </cell>
        </row>
        <row r="12">
          <cell r="I12">
            <v>222</v>
          </cell>
          <cell r="J12">
            <v>-491.99999999999875</v>
          </cell>
          <cell r="K12">
            <v>-135</v>
          </cell>
          <cell r="L12">
            <v>-626.99999999999875</v>
          </cell>
          <cell r="AB12">
            <v>221.67</v>
          </cell>
          <cell r="AC12">
            <v>-6.8300000000000125</v>
          </cell>
          <cell r="AD12">
            <v>12.660000000000025</v>
          </cell>
          <cell r="AE12">
            <v>-2.15</v>
          </cell>
          <cell r="AF12">
            <v>3.6800000000000126</v>
          </cell>
          <cell r="BC12">
            <v>222</v>
          </cell>
          <cell r="BD12">
            <v>-12</v>
          </cell>
          <cell r="BE12">
            <v>-31</v>
          </cell>
          <cell r="BF12">
            <v>-43</v>
          </cell>
        </row>
        <row r="13">
          <cell r="I13">
            <v>222.33</v>
          </cell>
          <cell r="J13">
            <v>-458.9999999999975</v>
          </cell>
          <cell r="K13">
            <v>-135</v>
          </cell>
          <cell r="L13">
            <v>-593.9999999999975</v>
          </cell>
          <cell r="AB13">
            <v>222</v>
          </cell>
          <cell r="AC13">
            <v>-6.5</v>
          </cell>
          <cell r="AD13">
            <v>12</v>
          </cell>
          <cell r="AE13">
            <v>-2.15</v>
          </cell>
          <cell r="AF13">
            <v>3.35</v>
          </cell>
          <cell r="BC13">
            <v>222.33</v>
          </cell>
          <cell r="BD13">
            <v>-12</v>
          </cell>
          <cell r="BE13">
            <v>-31</v>
          </cell>
          <cell r="BF13">
            <v>-43</v>
          </cell>
        </row>
        <row r="14">
          <cell r="I14">
            <v>222.67</v>
          </cell>
          <cell r="J14">
            <v>-425</v>
          </cell>
          <cell r="K14">
            <v>-135</v>
          </cell>
          <cell r="L14">
            <v>-560</v>
          </cell>
          <cell r="AB14">
            <v>222.33</v>
          </cell>
          <cell r="AC14">
            <v>-6.1699999999999875</v>
          </cell>
          <cell r="AD14">
            <v>11.339999999999975</v>
          </cell>
          <cell r="AE14">
            <v>-2.15</v>
          </cell>
          <cell r="AF14">
            <v>3.0199999999999876</v>
          </cell>
          <cell r="BC14">
            <v>222.67</v>
          </cell>
          <cell r="BD14">
            <v>-12</v>
          </cell>
          <cell r="BE14">
            <v>-31</v>
          </cell>
          <cell r="BF14">
            <v>-43</v>
          </cell>
        </row>
        <row r="15">
          <cell r="I15">
            <v>223</v>
          </cell>
          <cell r="J15">
            <v>-391.99999999999875</v>
          </cell>
          <cell r="K15">
            <v>-135</v>
          </cell>
          <cell r="L15">
            <v>-526.99999999999875</v>
          </cell>
          <cell r="AB15">
            <v>222.67</v>
          </cell>
          <cell r="AC15">
            <v>-5.8300000000000125</v>
          </cell>
          <cell r="AD15">
            <v>10.660000000000025</v>
          </cell>
          <cell r="AE15">
            <v>-2.15</v>
          </cell>
          <cell r="AF15">
            <v>2.6800000000000126</v>
          </cell>
          <cell r="BC15">
            <v>223</v>
          </cell>
          <cell r="BD15">
            <v>-12</v>
          </cell>
          <cell r="BE15">
            <v>-31</v>
          </cell>
          <cell r="BF15">
            <v>-43</v>
          </cell>
        </row>
        <row r="16">
          <cell r="I16">
            <v>223.33</v>
          </cell>
          <cell r="J16">
            <v>-358.9999999999975</v>
          </cell>
          <cell r="K16">
            <v>-135</v>
          </cell>
          <cell r="L16">
            <v>-493.9999999999975</v>
          </cell>
          <cell r="AB16">
            <v>223</v>
          </cell>
          <cell r="AC16">
            <v>-5.5</v>
          </cell>
          <cell r="AD16">
            <v>10</v>
          </cell>
          <cell r="AE16">
            <v>-2.15</v>
          </cell>
          <cell r="AF16">
            <v>2.35</v>
          </cell>
          <cell r="BC16">
            <v>223.33</v>
          </cell>
          <cell r="BD16">
            <v>-12</v>
          </cell>
          <cell r="BE16">
            <v>-31</v>
          </cell>
          <cell r="BF16">
            <v>-43</v>
          </cell>
        </row>
        <row r="17">
          <cell r="I17">
            <v>223.67</v>
          </cell>
          <cell r="J17">
            <v>-325</v>
          </cell>
          <cell r="K17">
            <v>-135</v>
          </cell>
          <cell r="L17">
            <v>-460</v>
          </cell>
          <cell r="AB17">
            <v>223.33</v>
          </cell>
          <cell r="AC17">
            <v>-5.1699999999999875</v>
          </cell>
          <cell r="AD17">
            <v>9.339999999999975</v>
          </cell>
          <cell r="AE17">
            <v>-2.15</v>
          </cell>
          <cell r="AF17">
            <v>2.0199999999999876</v>
          </cell>
          <cell r="BC17">
            <v>223.67</v>
          </cell>
          <cell r="BD17">
            <v>-12</v>
          </cell>
          <cell r="BE17">
            <v>-31</v>
          </cell>
          <cell r="BF17">
            <v>-43</v>
          </cell>
        </row>
        <row r="18">
          <cell r="I18">
            <v>224</v>
          </cell>
          <cell r="J18">
            <v>-291.99999999999875</v>
          </cell>
          <cell r="K18">
            <v>-135</v>
          </cell>
          <cell r="L18">
            <v>-426.99999999999875</v>
          </cell>
          <cell r="AB18">
            <v>223.67</v>
          </cell>
          <cell r="AC18">
            <v>-4.8300000000000125</v>
          </cell>
          <cell r="AD18">
            <v>8.660000000000025</v>
          </cell>
          <cell r="AE18">
            <v>-2.15</v>
          </cell>
          <cell r="AF18">
            <v>1.6800000000000126</v>
          </cell>
          <cell r="BC18">
            <v>224</v>
          </cell>
          <cell r="BD18">
            <v>-12</v>
          </cell>
          <cell r="BE18">
            <v>-31</v>
          </cell>
          <cell r="BF18">
            <v>-43</v>
          </cell>
        </row>
        <row r="19">
          <cell r="I19">
            <v>224.33</v>
          </cell>
          <cell r="J19">
            <v>-258.9999999999975</v>
          </cell>
          <cell r="K19">
            <v>-135</v>
          </cell>
          <cell r="L19">
            <v>-393.9999999999975</v>
          </cell>
          <cell r="AB19">
            <v>224</v>
          </cell>
          <cell r="AC19">
            <v>-4.5</v>
          </cell>
          <cell r="AD19">
            <v>8</v>
          </cell>
          <cell r="AE19">
            <v>-2.15</v>
          </cell>
          <cell r="AF19">
            <v>1.35</v>
          </cell>
          <cell r="BC19">
            <v>224.33</v>
          </cell>
          <cell r="BD19">
            <v>-12</v>
          </cell>
          <cell r="BE19">
            <v>-31</v>
          </cell>
          <cell r="BF19">
            <v>-43</v>
          </cell>
        </row>
        <row r="20">
          <cell r="I20">
            <v>224.67</v>
          </cell>
          <cell r="J20">
            <v>-225</v>
          </cell>
          <cell r="K20">
            <v>-135</v>
          </cell>
          <cell r="L20">
            <v>-360</v>
          </cell>
          <cell r="AB20">
            <v>224.33</v>
          </cell>
          <cell r="AC20">
            <v>-4.1699999999999875</v>
          </cell>
          <cell r="AD20">
            <v>7.339999999999975</v>
          </cell>
          <cell r="AE20">
            <v>-2.15</v>
          </cell>
          <cell r="AF20">
            <v>1.0199999999999876</v>
          </cell>
          <cell r="BC20">
            <v>224.67</v>
          </cell>
          <cell r="BD20">
            <v>-12</v>
          </cell>
          <cell r="BE20">
            <v>-31</v>
          </cell>
          <cell r="BF20">
            <v>-43</v>
          </cell>
        </row>
        <row r="21">
          <cell r="I21">
            <v>225</v>
          </cell>
          <cell r="J21">
            <v>-191.99999999999875</v>
          </cell>
          <cell r="K21">
            <v>-135</v>
          </cell>
          <cell r="L21">
            <v>-326.99999999999875</v>
          </cell>
          <cell r="AB21">
            <v>224.67</v>
          </cell>
          <cell r="AC21">
            <v>-3.8300000000000125</v>
          </cell>
          <cell r="AD21">
            <v>6.660000000000025</v>
          </cell>
          <cell r="AE21">
            <v>-2.15</v>
          </cell>
          <cell r="AF21">
            <v>0.68000000000001259</v>
          </cell>
          <cell r="BC21">
            <v>225</v>
          </cell>
          <cell r="BD21">
            <v>-12</v>
          </cell>
          <cell r="BE21">
            <v>-31</v>
          </cell>
          <cell r="BF21">
            <v>-43</v>
          </cell>
        </row>
        <row r="22">
          <cell r="I22">
            <v>225.33</v>
          </cell>
          <cell r="J22">
            <v>-158.9999999999975</v>
          </cell>
          <cell r="K22">
            <v>-135</v>
          </cell>
          <cell r="L22">
            <v>-293.9999999999975</v>
          </cell>
          <cell r="AB22">
            <v>225</v>
          </cell>
          <cell r="AC22">
            <v>-3.5</v>
          </cell>
          <cell r="AD22">
            <v>6</v>
          </cell>
          <cell r="AE22">
            <v>-2.15</v>
          </cell>
          <cell r="AF22">
            <v>0.35000000000000009</v>
          </cell>
          <cell r="BC22">
            <v>225.33</v>
          </cell>
          <cell r="BD22">
            <v>-12</v>
          </cell>
          <cell r="BE22">
            <v>-31</v>
          </cell>
          <cell r="BF22">
            <v>-43</v>
          </cell>
        </row>
        <row r="23">
          <cell r="I23">
            <v>225.67</v>
          </cell>
          <cell r="J23">
            <v>-125</v>
          </cell>
          <cell r="K23">
            <v>-135</v>
          </cell>
          <cell r="L23">
            <v>-260</v>
          </cell>
          <cell r="AB23">
            <v>225.33</v>
          </cell>
          <cell r="AC23">
            <v>-3.1699999999999875</v>
          </cell>
          <cell r="AD23">
            <v>5.339999999999975</v>
          </cell>
          <cell r="AE23">
            <v>-2.15</v>
          </cell>
          <cell r="AF23">
            <v>1.9999999999987583E-2</v>
          </cell>
          <cell r="BC23">
            <v>225.67</v>
          </cell>
          <cell r="BD23">
            <v>-12</v>
          </cell>
          <cell r="BE23">
            <v>-31</v>
          </cell>
          <cell r="BF23">
            <v>-43</v>
          </cell>
        </row>
        <row r="24">
          <cell r="I24">
            <v>226</v>
          </cell>
          <cell r="J24">
            <v>-91.999999999998749</v>
          </cell>
          <cell r="K24">
            <v>-135</v>
          </cell>
          <cell r="L24">
            <v>-226.99999999999875</v>
          </cell>
          <cell r="AB24">
            <v>225.67</v>
          </cell>
          <cell r="AC24">
            <v>-2.8300000000000125</v>
          </cell>
          <cell r="AD24">
            <v>4.660000000000025</v>
          </cell>
          <cell r="AE24">
            <v>-2.15</v>
          </cell>
          <cell r="AF24">
            <v>-0.31999999999998741</v>
          </cell>
          <cell r="BC24">
            <v>226</v>
          </cell>
          <cell r="BD24">
            <v>-12</v>
          </cell>
          <cell r="BE24">
            <v>-31</v>
          </cell>
          <cell r="BF24">
            <v>-43</v>
          </cell>
        </row>
        <row r="25">
          <cell r="I25">
            <v>226.33</v>
          </cell>
          <cell r="J25">
            <v>-58.999999999997499</v>
          </cell>
          <cell r="K25">
            <v>-135</v>
          </cell>
          <cell r="L25">
            <v>-193.9999999999975</v>
          </cell>
          <cell r="AB25">
            <v>226</v>
          </cell>
          <cell r="AC25">
            <v>-2.5</v>
          </cell>
          <cell r="AD25">
            <v>4</v>
          </cell>
          <cell r="AE25">
            <v>-2.15</v>
          </cell>
          <cell r="AF25">
            <v>-0.64999999999999991</v>
          </cell>
          <cell r="BC25">
            <v>226.33</v>
          </cell>
          <cell r="BD25">
            <v>-12</v>
          </cell>
          <cell r="BE25">
            <v>-31</v>
          </cell>
          <cell r="BF25">
            <v>-43</v>
          </cell>
        </row>
        <row r="26">
          <cell r="I26">
            <v>226.67</v>
          </cell>
          <cell r="J26">
            <v>-25</v>
          </cell>
          <cell r="K26">
            <v>-135</v>
          </cell>
          <cell r="L26">
            <v>-160</v>
          </cell>
          <cell r="AB26">
            <v>226.33</v>
          </cell>
          <cell r="AC26">
            <v>-2.1699999999999875</v>
          </cell>
          <cell r="AD26">
            <v>3.339999999999975</v>
          </cell>
          <cell r="AE26">
            <v>-2.15</v>
          </cell>
          <cell r="AF26">
            <v>-0.98000000000001242</v>
          </cell>
          <cell r="BC26">
            <v>226.67</v>
          </cell>
          <cell r="BD26">
            <v>-12</v>
          </cell>
          <cell r="BE26">
            <v>-31</v>
          </cell>
          <cell r="BF26">
            <v>-43</v>
          </cell>
        </row>
        <row r="27">
          <cell r="I27">
            <v>227</v>
          </cell>
          <cell r="J27">
            <v>8.0000000000012506</v>
          </cell>
          <cell r="K27">
            <v>-135</v>
          </cell>
          <cell r="L27">
            <v>-126.99999999999875</v>
          </cell>
          <cell r="AB27">
            <v>226.67</v>
          </cell>
          <cell r="AC27">
            <v>-1.8300000000000125</v>
          </cell>
          <cell r="AD27">
            <v>2.660000000000025</v>
          </cell>
          <cell r="AE27">
            <v>-2.15</v>
          </cell>
          <cell r="AF27">
            <v>-1.3199999999999874</v>
          </cell>
          <cell r="BC27">
            <v>227</v>
          </cell>
          <cell r="BD27">
            <v>-12</v>
          </cell>
          <cell r="BE27">
            <v>-31</v>
          </cell>
          <cell r="BF27">
            <v>-43</v>
          </cell>
        </row>
        <row r="28">
          <cell r="I28">
            <v>227.33</v>
          </cell>
          <cell r="J28">
            <v>41.000000000002501</v>
          </cell>
          <cell r="K28">
            <v>-135</v>
          </cell>
          <cell r="L28">
            <v>-93.999999999997499</v>
          </cell>
          <cell r="AB28">
            <v>227</v>
          </cell>
          <cell r="AC28">
            <v>-1.5</v>
          </cell>
          <cell r="AD28">
            <v>2</v>
          </cell>
          <cell r="AE28">
            <v>-2.15</v>
          </cell>
          <cell r="AF28">
            <v>-1.65</v>
          </cell>
          <cell r="BC28">
            <v>227.33</v>
          </cell>
          <cell r="BD28">
            <v>-12</v>
          </cell>
          <cell r="BE28">
            <v>-31</v>
          </cell>
          <cell r="BF28">
            <v>-43</v>
          </cell>
        </row>
        <row r="29">
          <cell r="I29">
            <v>227.67</v>
          </cell>
          <cell r="J29">
            <v>75</v>
          </cell>
          <cell r="K29">
            <v>-135</v>
          </cell>
          <cell r="L29">
            <v>-60</v>
          </cell>
          <cell r="AB29">
            <v>227.33</v>
          </cell>
          <cell r="AC29">
            <v>-1.1699999999999875</v>
          </cell>
          <cell r="AD29">
            <v>1.339999999999975</v>
          </cell>
          <cell r="AE29">
            <v>-2.15</v>
          </cell>
          <cell r="AF29">
            <v>-1.9800000000000124</v>
          </cell>
          <cell r="BC29">
            <v>227.67</v>
          </cell>
          <cell r="BD29">
            <v>4.9999999999987494</v>
          </cell>
          <cell r="BE29">
            <v>-31</v>
          </cell>
          <cell r="BF29">
            <v>-26.000000000001251</v>
          </cell>
        </row>
        <row r="30">
          <cell r="I30">
            <v>228</v>
          </cell>
          <cell r="J30">
            <v>108.00000000000125</v>
          </cell>
          <cell r="K30">
            <v>-135</v>
          </cell>
          <cell r="L30">
            <v>-26.999999999998749</v>
          </cell>
          <cell r="AB30">
            <v>227.67</v>
          </cell>
          <cell r="AC30">
            <v>-0.83000000000001251</v>
          </cell>
          <cell r="AD30">
            <v>0.66000000000002501</v>
          </cell>
          <cell r="AE30">
            <v>-2.15</v>
          </cell>
          <cell r="AF30">
            <v>-2.3199999999999874</v>
          </cell>
          <cell r="BC30">
            <v>228</v>
          </cell>
          <cell r="BD30">
            <v>38</v>
          </cell>
          <cell r="BE30">
            <v>-31</v>
          </cell>
          <cell r="BF30">
            <v>7</v>
          </cell>
        </row>
        <row r="31">
          <cell r="I31">
            <v>228.33</v>
          </cell>
          <cell r="J31">
            <v>141.0000000000025</v>
          </cell>
          <cell r="K31">
            <v>-135</v>
          </cell>
          <cell r="L31">
            <v>6.0000000000025011</v>
          </cell>
          <cell r="AB31">
            <v>228</v>
          </cell>
          <cell r="AC31">
            <v>-0.5</v>
          </cell>
          <cell r="AD31">
            <v>0</v>
          </cell>
          <cell r="AE31">
            <v>-2.15</v>
          </cell>
          <cell r="AF31">
            <v>-2.65</v>
          </cell>
          <cell r="BC31">
            <v>228.33</v>
          </cell>
          <cell r="BD31">
            <v>71.000000000001251</v>
          </cell>
          <cell r="BE31">
            <v>-31</v>
          </cell>
          <cell r="BF31">
            <v>40.000000000001251</v>
          </cell>
        </row>
        <row r="32">
          <cell r="I32">
            <v>228.67</v>
          </cell>
          <cell r="J32">
            <v>175</v>
          </cell>
          <cell r="K32">
            <v>-135</v>
          </cell>
          <cell r="L32">
            <v>40</v>
          </cell>
          <cell r="AB32">
            <v>228.33</v>
          </cell>
          <cell r="AC32">
            <v>-0.16999999999998749</v>
          </cell>
          <cell r="AD32">
            <v>-0.66000000000002501</v>
          </cell>
          <cell r="AE32">
            <v>-2.15</v>
          </cell>
          <cell r="AF32">
            <v>-2.9800000000000124</v>
          </cell>
          <cell r="BC32">
            <v>228.67</v>
          </cell>
          <cell r="BD32">
            <v>104.99999999999875</v>
          </cell>
          <cell r="BE32">
            <v>-31</v>
          </cell>
          <cell r="BF32">
            <v>73.999999999998749</v>
          </cell>
        </row>
        <row r="33">
          <cell r="I33">
            <v>229</v>
          </cell>
          <cell r="J33">
            <v>208.00000000000125</v>
          </cell>
          <cell r="K33">
            <v>-135</v>
          </cell>
          <cell r="L33">
            <v>73.000000000001251</v>
          </cell>
          <cell r="AB33">
            <v>228.67</v>
          </cell>
          <cell r="AC33">
            <v>0.16999999999998749</v>
          </cell>
          <cell r="AD33">
            <v>-1.339999999999975</v>
          </cell>
          <cell r="AE33">
            <v>-2.15</v>
          </cell>
          <cell r="AF33">
            <v>-3.3199999999999874</v>
          </cell>
          <cell r="BC33">
            <v>229</v>
          </cell>
          <cell r="BD33">
            <v>138</v>
          </cell>
          <cell r="BE33">
            <v>-31</v>
          </cell>
          <cell r="BF33">
            <v>107</v>
          </cell>
        </row>
        <row r="34">
          <cell r="I34">
            <v>229.33</v>
          </cell>
          <cell r="J34">
            <v>241.0000000000025</v>
          </cell>
          <cell r="K34">
            <v>-135</v>
          </cell>
          <cell r="L34">
            <v>106.0000000000025</v>
          </cell>
          <cell r="AB34">
            <v>229</v>
          </cell>
          <cell r="AC34">
            <v>0.5</v>
          </cell>
          <cell r="AD34">
            <v>-2</v>
          </cell>
          <cell r="AE34">
            <v>-2.15</v>
          </cell>
          <cell r="AF34">
            <v>-3.65</v>
          </cell>
          <cell r="BC34">
            <v>229.33</v>
          </cell>
          <cell r="BD34">
            <v>171.00000000000125</v>
          </cell>
          <cell r="BE34">
            <v>-31</v>
          </cell>
          <cell r="BF34">
            <v>140.00000000000125</v>
          </cell>
        </row>
        <row r="35">
          <cell r="I35">
            <v>229.67</v>
          </cell>
          <cell r="J35">
            <v>275</v>
          </cell>
          <cell r="K35">
            <v>-135</v>
          </cell>
          <cell r="L35">
            <v>140</v>
          </cell>
          <cell r="AB35">
            <v>229.33</v>
          </cell>
          <cell r="AC35">
            <v>0.83000000000001251</v>
          </cell>
          <cell r="AD35">
            <v>-2.660000000000025</v>
          </cell>
          <cell r="AE35">
            <v>-2.15</v>
          </cell>
          <cell r="AF35">
            <v>-3.9800000000000124</v>
          </cell>
          <cell r="BC35">
            <v>229.67</v>
          </cell>
          <cell r="BD35">
            <v>204.99999999999875</v>
          </cell>
          <cell r="BE35">
            <v>-31</v>
          </cell>
          <cell r="BF35">
            <v>173.99999999999875</v>
          </cell>
        </row>
        <row r="36">
          <cell r="I36">
            <v>230</v>
          </cell>
          <cell r="J36">
            <v>308.00000000000125</v>
          </cell>
          <cell r="K36">
            <v>-135</v>
          </cell>
          <cell r="L36">
            <v>173.00000000000125</v>
          </cell>
          <cell r="AB36">
            <v>229.67</v>
          </cell>
          <cell r="AC36">
            <v>1.1699999999999875</v>
          </cell>
          <cell r="AD36">
            <v>-3.339999999999975</v>
          </cell>
          <cell r="AE36">
            <v>-2.15</v>
          </cell>
          <cell r="AF36">
            <v>-4.3199999999999878</v>
          </cell>
          <cell r="BC36">
            <v>230</v>
          </cell>
          <cell r="BD36">
            <v>238</v>
          </cell>
          <cell r="BE36">
            <v>-31</v>
          </cell>
          <cell r="BF36">
            <v>207</v>
          </cell>
        </row>
        <row r="37">
          <cell r="I37">
            <v>230.33</v>
          </cell>
          <cell r="J37">
            <v>341.0000000000025</v>
          </cell>
          <cell r="K37">
            <v>-135</v>
          </cell>
          <cell r="L37">
            <v>206.0000000000025</v>
          </cell>
          <cell r="AB37">
            <v>230</v>
          </cell>
          <cell r="AC37">
            <v>1.5</v>
          </cell>
          <cell r="AD37">
            <v>-4</v>
          </cell>
          <cell r="AE37">
            <v>-2.15</v>
          </cell>
          <cell r="AF37">
            <v>-4.6500000000000004</v>
          </cell>
          <cell r="BC37">
            <v>230.33</v>
          </cell>
          <cell r="BD37">
            <v>271.00000000000125</v>
          </cell>
          <cell r="BE37">
            <v>-31</v>
          </cell>
          <cell r="BF37">
            <v>240.00000000000125</v>
          </cell>
        </row>
        <row r="38">
          <cell r="I38">
            <v>230.67</v>
          </cell>
          <cell r="J38">
            <v>375</v>
          </cell>
          <cell r="K38">
            <v>-135</v>
          </cell>
          <cell r="L38">
            <v>240</v>
          </cell>
          <cell r="AB38">
            <v>230.33</v>
          </cell>
          <cell r="AC38">
            <v>1.8300000000000125</v>
          </cell>
          <cell r="AD38">
            <v>-4.660000000000025</v>
          </cell>
          <cell r="AE38">
            <v>-1.8199999999999874</v>
          </cell>
          <cell r="AF38">
            <v>-4.6500000000000004</v>
          </cell>
          <cell r="BC38">
            <v>230.67</v>
          </cell>
          <cell r="BD38">
            <v>304.99999999999875</v>
          </cell>
          <cell r="BE38">
            <v>-31</v>
          </cell>
          <cell r="BF38">
            <v>273.99999999999875</v>
          </cell>
        </row>
        <row r="39">
          <cell r="I39">
            <v>231</v>
          </cell>
          <cell r="J39">
            <v>408.00000000000125</v>
          </cell>
          <cell r="K39">
            <v>-135</v>
          </cell>
          <cell r="L39">
            <v>273.00000000000125</v>
          </cell>
          <cell r="AB39">
            <v>230.67</v>
          </cell>
          <cell r="AC39">
            <v>2.1699999999999875</v>
          </cell>
          <cell r="AD39">
            <v>-5.339999999999975</v>
          </cell>
          <cell r="AE39">
            <v>-1.4800000000000124</v>
          </cell>
          <cell r="AF39">
            <v>-4.6500000000000004</v>
          </cell>
          <cell r="BC39">
            <v>231</v>
          </cell>
          <cell r="BD39">
            <v>338</v>
          </cell>
          <cell r="BE39">
            <v>-31</v>
          </cell>
          <cell r="BF39">
            <v>307</v>
          </cell>
        </row>
        <row r="40">
          <cell r="AB40">
            <v>231</v>
          </cell>
          <cell r="AC40">
            <v>2.5</v>
          </cell>
          <cell r="AD40">
            <v>-6</v>
          </cell>
          <cell r="AE40">
            <v>-1.1499999999999999</v>
          </cell>
          <cell r="AF40">
            <v>-4.6500000000000004</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TESLA"/>
    </sheetNames>
    <sheetDataSet>
      <sheetData sheetId="0">
        <row r="8">
          <cell r="H8" t="str">
            <v>Profit from Long Call</v>
          </cell>
          <cell r="I8" t="str">
            <v>Profit from Long Put</v>
          </cell>
          <cell r="J8" t="str">
            <v>Total Profit</v>
          </cell>
          <cell r="V8" t="str">
            <v>Profit from Long 2 Calls</v>
          </cell>
          <cell r="W8" t="str">
            <v>Profit from Long Put</v>
          </cell>
          <cell r="X8" t="str">
            <v>Total Profit</v>
          </cell>
          <cell r="AJ8" t="str">
            <v>Profit from Long Call</v>
          </cell>
          <cell r="AK8" t="str">
            <v>Profit from Long Put</v>
          </cell>
          <cell r="AL8" t="str">
            <v>Total Profit</v>
          </cell>
        </row>
        <row r="9">
          <cell r="G9">
            <v>1000</v>
          </cell>
          <cell r="H9">
            <v>-1015</v>
          </cell>
          <cell r="I9">
            <v>5726</v>
          </cell>
          <cell r="J9">
            <v>4711</v>
          </cell>
          <cell r="U9">
            <v>1000</v>
          </cell>
          <cell r="V9">
            <v>-3910</v>
          </cell>
          <cell r="W9">
            <v>7173</v>
          </cell>
          <cell r="X9">
            <v>3263</v>
          </cell>
          <cell r="AI9">
            <v>1000</v>
          </cell>
          <cell r="AJ9">
            <v>-1955</v>
          </cell>
          <cell r="AK9">
            <v>7173</v>
          </cell>
          <cell r="AL9">
            <v>5218</v>
          </cell>
        </row>
        <row r="10">
          <cell r="G10">
            <v>1005</v>
          </cell>
          <cell r="H10">
            <v>-1015</v>
          </cell>
          <cell r="I10">
            <v>5226</v>
          </cell>
          <cell r="J10">
            <v>4211</v>
          </cell>
          <cell r="U10">
            <v>1005</v>
          </cell>
          <cell r="V10">
            <v>-3910</v>
          </cell>
          <cell r="W10">
            <v>6673</v>
          </cell>
          <cell r="X10">
            <v>2763</v>
          </cell>
          <cell r="AI10">
            <v>1005</v>
          </cell>
          <cell r="AJ10">
            <v>-1955</v>
          </cell>
          <cell r="AK10">
            <v>6673</v>
          </cell>
          <cell r="AL10">
            <v>4718</v>
          </cell>
        </row>
        <row r="11">
          <cell r="G11">
            <v>1010</v>
          </cell>
          <cell r="H11">
            <v>-1015</v>
          </cell>
          <cell r="I11">
            <v>4726</v>
          </cell>
          <cell r="J11">
            <v>3711</v>
          </cell>
          <cell r="U11">
            <v>1010</v>
          </cell>
          <cell r="V11">
            <v>-3910</v>
          </cell>
          <cell r="W11">
            <v>6173</v>
          </cell>
          <cell r="X11">
            <v>2263</v>
          </cell>
          <cell r="AI11">
            <v>1010</v>
          </cell>
          <cell r="AJ11">
            <v>-1955</v>
          </cell>
          <cell r="AK11">
            <v>6173</v>
          </cell>
          <cell r="AL11">
            <v>4218</v>
          </cell>
        </row>
        <row r="12">
          <cell r="G12">
            <v>1015</v>
          </cell>
          <cell r="H12">
            <v>-1015</v>
          </cell>
          <cell r="I12">
            <v>4226</v>
          </cell>
          <cell r="J12">
            <v>3211</v>
          </cell>
          <cell r="U12">
            <v>1015</v>
          </cell>
          <cell r="V12">
            <v>-3910</v>
          </cell>
          <cell r="W12">
            <v>5673</v>
          </cell>
          <cell r="X12">
            <v>1763</v>
          </cell>
          <cell r="AI12">
            <v>1015</v>
          </cell>
          <cell r="AJ12">
            <v>-1955</v>
          </cell>
          <cell r="AK12">
            <v>5673</v>
          </cell>
          <cell r="AL12">
            <v>3718</v>
          </cell>
        </row>
        <row r="13">
          <cell r="G13">
            <v>1020</v>
          </cell>
          <cell r="H13">
            <v>-1015</v>
          </cell>
          <cell r="I13">
            <v>3726</v>
          </cell>
          <cell r="J13">
            <v>2711</v>
          </cell>
          <cell r="U13">
            <v>1020</v>
          </cell>
          <cell r="V13">
            <v>-3910</v>
          </cell>
          <cell r="W13">
            <v>5173</v>
          </cell>
          <cell r="X13">
            <v>1263</v>
          </cell>
          <cell r="AI13">
            <v>1020</v>
          </cell>
          <cell r="AJ13">
            <v>-1955</v>
          </cell>
          <cell r="AK13">
            <v>5173</v>
          </cell>
          <cell r="AL13">
            <v>3218</v>
          </cell>
        </row>
        <row r="14">
          <cell r="G14">
            <v>1025</v>
          </cell>
          <cell r="H14">
            <v>-1015</v>
          </cell>
          <cell r="I14">
            <v>3226</v>
          </cell>
          <cell r="J14">
            <v>2211</v>
          </cell>
          <cell r="U14">
            <v>1025</v>
          </cell>
          <cell r="V14">
            <v>-3910</v>
          </cell>
          <cell r="W14">
            <v>4673</v>
          </cell>
          <cell r="X14">
            <v>763</v>
          </cell>
          <cell r="AI14">
            <v>1025</v>
          </cell>
          <cell r="AJ14">
            <v>-1955</v>
          </cell>
          <cell r="AK14">
            <v>4673</v>
          </cell>
          <cell r="AL14">
            <v>2718</v>
          </cell>
        </row>
        <row r="15">
          <cell r="G15">
            <v>1030</v>
          </cell>
          <cell r="H15">
            <v>-1015</v>
          </cell>
          <cell r="I15">
            <v>2726</v>
          </cell>
          <cell r="J15">
            <v>1711</v>
          </cell>
          <cell r="U15">
            <v>1030</v>
          </cell>
          <cell r="V15">
            <v>-3910</v>
          </cell>
          <cell r="W15">
            <v>4173</v>
          </cell>
          <cell r="X15">
            <v>263</v>
          </cell>
          <cell r="AI15">
            <v>1030</v>
          </cell>
          <cell r="AJ15">
            <v>-1955</v>
          </cell>
          <cell r="AK15">
            <v>4173</v>
          </cell>
          <cell r="AL15">
            <v>2218</v>
          </cell>
        </row>
        <row r="16">
          <cell r="G16">
            <v>1035</v>
          </cell>
          <cell r="H16">
            <v>-1015</v>
          </cell>
          <cell r="I16">
            <v>2226</v>
          </cell>
          <cell r="J16">
            <v>1211</v>
          </cell>
          <cell r="U16">
            <v>1035</v>
          </cell>
          <cell r="V16">
            <v>-3910</v>
          </cell>
          <cell r="W16">
            <v>3673</v>
          </cell>
          <cell r="X16">
            <v>-237</v>
          </cell>
          <cell r="AI16">
            <v>1035</v>
          </cell>
          <cell r="AJ16">
            <v>-1955</v>
          </cell>
          <cell r="AK16">
            <v>3673</v>
          </cell>
          <cell r="AL16">
            <v>1718</v>
          </cell>
        </row>
        <row r="17">
          <cell r="G17">
            <v>1040</v>
          </cell>
          <cell r="H17">
            <v>-1015</v>
          </cell>
          <cell r="I17">
            <v>1726</v>
          </cell>
          <cell r="J17">
            <v>711</v>
          </cell>
          <cell r="U17">
            <v>1040</v>
          </cell>
          <cell r="V17">
            <v>-3910</v>
          </cell>
          <cell r="W17">
            <v>3173</v>
          </cell>
          <cell r="X17">
            <v>-737</v>
          </cell>
          <cell r="AI17">
            <v>1040</v>
          </cell>
          <cell r="AJ17">
            <v>-1955</v>
          </cell>
          <cell r="AK17">
            <v>3173</v>
          </cell>
          <cell r="AL17">
            <v>1218</v>
          </cell>
        </row>
        <row r="18">
          <cell r="G18">
            <v>1045</v>
          </cell>
          <cell r="H18">
            <v>-1015</v>
          </cell>
          <cell r="I18">
            <v>1226</v>
          </cell>
          <cell r="J18">
            <v>211</v>
          </cell>
          <cell r="U18">
            <v>1045</v>
          </cell>
          <cell r="V18">
            <v>-3910</v>
          </cell>
          <cell r="W18">
            <v>2673</v>
          </cell>
          <cell r="X18">
            <v>-1237</v>
          </cell>
          <cell r="AI18">
            <v>1045</v>
          </cell>
          <cell r="AJ18">
            <v>-1955</v>
          </cell>
          <cell r="AK18">
            <v>2673</v>
          </cell>
          <cell r="AL18">
            <v>718</v>
          </cell>
        </row>
        <row r="19">
          <cell r="G19">
            <v>1050</v>
          </cell>
          <cell r="H19">
            <v>-1015</v>
          </cell>
          <cell r="I19">
            <v>726</v>
          </cell>
          <cell r="J19">
            <v>-289</v>
          </cell>
          <cell r="U19">
            <v>1050</v>
          </cell>
          <cell r="V19">
            <v>-3910</v>
          </cell>
          <cell r="W19">
            <v>2173</v>
          </cell>
          <cell r="X19">
            <v>-1737</v>
          </cell>
          <cell r="AI19">
            <v>1050</v>
          </cell>
          <cell r="AJ19">
            <v>-1955</v>
          </cell>
          <cell r="AK19">
            <v>2173</v>
          </cell>
          <cell r="AL19">
            <v>218</v>
          </cell>
        </row>
        <row r="20">
          <cell r="G20">
            <v>1055</v>
          </cell>
          <cell r="H20">
            <v>-1015</v>
          </cell>
          <cell r="I20">
            <v>226</v>
          </cell>
          <cell r="J20">
            <v>-789</v>
          </cell>
          <cell r="U20">
            <v>1055</v>
          </cell>
          <cell r="V20">
            <v>-3910</v>
          </cell>
          <cell r="W20">
            <v>1673</v>
          </cell>
          <cell r="X20">
            <v>-2237</v>
          </cell>
          <cell r="AI20">
            <v>1055</v>
          </cell>
          <cell r="AJ20">
            <v>-1955</v>
          </cell>
          <cell r="AK20">
            <v>1673</v>
          </cell>
          <cell r="AL20">
            <v>-282</v>
          </cell>
        </row>
        <row r="21">
          <cell r="G21">
            <v>1060</v>
          </cell>
          <cell r="H21">
            <v>-1015</v>
          </cell>
          <cell r="I21">
            <v>-274</v>
          </cell>
          <cell r="J21">
            <v>-1289</v>
          </cell>
          <cell r="U21">
            <v>1060</v>
          </cell>
          <cell r="V21">
            <v>-3910</v>
          </cell>
          <cell r="W21">
            <v>1173</v>
          </cell>
          <cell r="X21">
            <v>-2737</v>
          </cell>
          <cell r="AI21">
            <v>1060</v>
          </cell>
          <cell r="AJ21">
            <v>-1955</v>
          </cell>
          <cell r="AK21">
            <v>1173</v>
          </cell>
          <cell r="AL21">
            <v>-782</v>
          </cell>
        </row>
        <row r="22">
          <cell r="G22">
            <v>1065</v>
          </cell>
          <cell r="H22">
            <v>-1015</v>
          </cell>
          <cell r="I22">
            <v>-774</v>
          </cell>
          <cell r="J22">
            <v>-1789</v>
          </cell>
          <cell r="U22">
            <v>1065</v>
          </cell>
          <cell r="V22">
            <v>-3910</v>
          </cell>
          <cell r="W22">
            <v>673</v>
          </cell>
          <cell r="X22">
            <v>-3237</v>
          </cell>
          <cell r="AI22">
            <v>1065</v>
          </cell>
          <cell r="AJ22">
            <v>-1955</v>
          </cell>
          <cell r="AK22">
            <v>673</v>
          </cell>
          <cell r="AL22">
            <v>-1282</v>
          </cell>
        </row>
        <row r="23">
          <cell r="G23">
            <v>1070</v>
          </cell>
          <cell r="H23">
            <v>-1015</v>
          </cell>
          <cell r="I23">
            <v>-1274</v>
          </cell>
          <cell r="J23">
            <v>-2289</v>
          </cell>
          <cell r="U23">
            <v>1070</v>
          </cell>
          <cell r="V23">
            <v>-3910</v>
          </cell>
          <cell r="W23">
            <v>173</v>
          </cell>
          <cell r="X23">
            <v>-3737</v>
          </cell>
          <cell r="AI23">
            <v>1070</v>
          </cell>
          <cell r="AJ23">
            <v>-1955</v>
          </cell>
          <cell r="AK23">
            <v>173</v>
          </cell>
          <cell r="AL23">
            <v>-1782</v>
          </cell>
        </row>
        <row r="24">
          <cell r="G24">
            <v>1075</v>
          </cell>
          <cell r="H24">
            <v>-1015</v>
          </cell>
          <cell r="I24">
            <v>-1274</v>
          </cell>
          <cell r="J24">
            <v>-2289</v>
          </cell>
          <cell r="U24">
            <v>1075</v>
          </cell>
          <cell r="V24">
            <v>-3910</v>
          </cell>
          <cell r="W24">
            <v>-327</v>
          </cell>
          <cell r="X24">
            <v>-4237</v>
          </cell>
          <cell r="AI24">
            <v>1075</v>
          </cell>
          <cell r="AJ24">
            <v>-1955</v>
          </cell>
          <cell r="AK24">
            <v>-327</v>
          </cell>
          <cell r="AL24">
            <v>-2282</v>
          </cell>
        </row>
        <row r="25">
          <cell r="G25">
            <v>1080</v>
          </cell>
          <cell r="H25">
            <v>-1015</v>
          </cell>
          <cell r="I25">
            <v>-1274</v>
          </cell>
          <cell r="J25">
            <v>-2289</v>
          </cell>
          <cell r="U25">
            <v>1080</v>
          </cell>
          <cell r="V25">
            <v>-3910</v>
          </cell>
          <cell r="W25">
            <v>-827</v>
          </cell>
          <cell r="X25">
            <v>-4737</v>
          </cell>
          <cell r="AI25">
            <v>1080</v>
          </cell>
          <cell r="AJ25">
            <v>-1955</v>
          </cell>
          <cell r="AK25">
            <v>-827</v>
          </cell>
          <cell r="AL25">
            <v>-2782</v>
          </cell>
        </row>
        <row r="26">
          <cell r="G26">
            <v>1085</v>
          </cell>
          <cell r="H26">
            <v>-1015</v>
          </cell>
          <cell r="I26">
            <v>-1274</v>
          </cell>
          <cell r="J26">
            <v>-2289</v>
          </cell>
          <cell r="U26">
            <v>1085</v>
          </cell>
          <cell r="V26">
            <v>-3910</v>
          </cell>
          <cell r="W26">
            <v>-1327</v>
          </cell>
          <cell r="X26">
            <v>-5237</v>
          </cell>
          <cell r="AI26">
            <v>1085</v>
          </cell>
          <cell r="AJ26">
            <v>-1955</v>
          </cell>
          <cell r="AK26">
            <v>-1327</v>
          </cell>
          <cell r="AL26">
            <v>-3282</v>
          </cell>
        </row>
        <row r="27">
          <cell r="G27">
            <v>1090</v>
          </cell>
          <cell r="H27">
            <v>-1015</v>
          </cell>
          <cell r="I27">
            <v>-1274</v>
          </cell>
          <cell r="J27">
            <v>-2289</v>
          </cell>
          <cell r="U27">
            <v>1090</v>
          </cell>
          <cell r="V27">
            <v>-3910</v>
          </cell>
          <cell r="W27">
            <v>-1827</v>
          </cell>
          <cell r="X27">
            <v>-5737</v>
          </cell>
          <cell r="AI27">
            <v>1090</v>
          </cell>
          <cell r="AJ27">
            <v>-1955</v>
          </cell>
          <cell r="AK27">
            <v>-1827</v>
          </cell>
          <cell r="AL27">
            <v>-3782</v>
          </cell>
        </row>
        <row r="28">
          <cell r="G28">
            <v>1095</v>
          </cell>
          <cell r="H28">
            <v>-1015</v>
          </cell>
          <cell r="I28">
            <v>-1274</v>
          </cell>
          <cell r="J28">
            <v>-2289</v>
          </cell>
          <cell r="U28">
            <v>1095</v>
          </cell>
          <cell r="V28">
            <v>-3910</v>
          </cell>
          <cell r="W28">
            <v>-2327</v>
          </cell>
          <cell r="X28">
            <v>-6237</v>
          </cell>
          <cell r="AI28">
            <v>1095</v>
          </cell>
          <cell r="AJ28">
            <v>-1955</v>
          </cell>
          <cell r="AK28">
            <v>-2327</v>
          </cell>
          <cell r="AL28">
            <v>-4282</v>
          </cell>
        </row>
        <row r="29">
          <cell r="G29">
            <v>1100</v>
          </cell>
          <cell r="H29">
            <v>-1015</v>
          </cell>
          <cell r="I29">
            <v>-1274</v>
          </cell>
          <cell r="J29">
            <v>-2289</v>
          </cell>
          <cell r="U29">
            <v>1100</v>
          </cell>
          <cell r="V29">
            <v>-2910</v>
          </cell>
          <cell r="W29">
            <v>-2327</v>
          </cell>
          <cell r="X29">
            <v>-5237</v>
          </cell>
          <cell r="AI29">
            <v>1100</v>
          </cell>
          <cell r="AJ29">
            <v>-1455</v>
          </cell>
          <cell r="AK29">
            <v>-2327</v>
          </cell>
          <cell r="AL29">
            <v>-3782</v>
          </cell>
        </row>
        <row r="30">
          <cell r="G30">
            <v>1105</v>
          </cell>
          <cell r="H30">
            <v>-1015</v>
          </cell>
          <cell r="I30">
            <v>-1274</v>
          </cell>
          <cell r="J30">
            <v>-2289</v>
          </cell>
          <cell r="U30">
            <v>1105</v>
          </cell>
          <cell r="V30">
            <v>-1910</v>
          </cell>
          <cell r="W30">
            <v>-2327</v>
          </cell>
          <cell r="X30">
            <v>-4237</v>
          </cell>
          <cell r="AI30">
            <v>1105</v>
          </cell>
          <cell r="AJ30">
            <v>-955</v>
          </cell>
          <cell r="AK30">
            <v>-2327</v>
          </cell>
          <cell r="AL30">
            <v>-3282</v>
          </cell>
        </row>
        <row r="31">
          <cell r="G31">
            <v>1110</v>
          </cell>
          <cell r="H31">
            <v>-1015</v>
          </cell>
          <cell r="I31">
            <v>-1274</v>
          </cell>
          <cell r="J31">
            <v>-2289</v>
          </cell>
          <cell r="U31">
            <v>1110</v>
          </cell>
          <cell r="V31">
            <v>-910</v>
          </cell>
          <cell r="W31">
            <v>-2327</v>
          </cell>
          <cell r="X31">
            <v>-3237</v>
          </cell>
          <cell r="AI31">
            <v>1110</v>
          </cell>
          <cell r="AJ31">
            <v>-455</v>
          </cell>
          <cell r="AK31">
            <v>-2327</v>
          </cell>
          <cell r="AL31">
            <v>-2782</v>
          </cell>
        </row>
        <row r="32">
          <cell r="G32">
            <v>1115</v>
          </cell>
          <cell r="H32">
            <v>-1015</v>
          </cell>
          <cell r="I32">
            <v>-1274</v>
          </cell>
          <cell r="J32">
            <v>-2289</v>
          </cell>
          <cell r="U32">
            <v>1115</v>
          </cell>
          <cell r="V32">
            <v>90</v>
          </cell>
          <cell r="W32">
            <v>-2327</v>
          </cell>
          <cell r="X32">
            <v>-2237</v>
          </cell>
          <cell r="AI32">
            <v>1115</v>
          </cell>
          <cell r="AJ32">
            <v>45</v>
          </cell>
          <cell r="AK32">
            <v>-2327</v>
          </cell>
          <cell r="AL32">
            <v>-2282</v>
          </cell>
        </row>
        <row r="33">
          <cell r="G33">
            <v>1120</v>
          </cell>
          <cell r="H33">
            <v>-1015</v>
          </cell>
          <cell r="I33">
            <v>-1274</v>
          </cell>
          <cell r="J33">
            <v>-2289</v>
          </cell>
          <cell r="U33">
            <v>1120</v>
          </cell>
          <cell r="V33">
            <v>1090</v>
          </cell>
          <cell r="W33">
            <v>-2327</v>
          </cell>
          <cell r="X33">
            <v>-1237</v>
          </cell>
          <cell r="AI33">
            <v>1120</v>
          </cell>
          <cell r="AJ33">
            <v>545</v>
          </cell>
          <cell r="AK33">
            <v>-2327</v>
          </cell>
          <cell r="AL33">
            <v>-1782</v>
          </cell>
        </row>
        <row r="34">
          <cell r="G34">
            <v>1125</v>
          </cell>
          <cell r="H34">
            <v>-515</v>
          </cell>
          <cell r="I34">
            <v>-1274</v>
          </cell>
          <cell r="J34">
            <v>-1789</v>
          </cell>
          <cell r="U34">
            <v>1125</v>
          </cell>
          <cell r="V34">
            <v>2090</v>
          </cell>
          <cell r="W34">
            <v>-2327</v>
          </cell>
          <cell r="X34">
            <v>-237</v>
          </cell>
          <cell r="AI34">
            <v>1125</v>
          </cell>
          <cell r="AJ34">
            <v>1045</v>
          </cell>
          <cell r="AK34">
            <v>-2327</v>
          </cell>
          <cell r="AL34">
            <v>-1282</v>
          </cell>
        </row>
        <row r="35">
          <cell r="G35">
            <v>1130</v>
          </cell>
          <cell r="H35">
            <v>-15</v>
          </cell>
          <cell r="I35">
            <v>-1274</v>
          </cell>
          <cell r="J35">
            <v>-1289</v>
          </cell>
          <cell r="U35">
            <v>1130</v>
          </cell>
          <cell r="V35">
            <v>3090</v>
          </cell>
          <cell r="W35">
            <v>-2327</v>
          </cell>
          <cell r="X35">
            <v>763</v>
          </cell>
          <cell r="AI35">
            <v>1130</v>
          </cell>
          <cell r="AJ35">
            <v>1545</v>
          </cell>
          <cell r="AK35">
            <v>-2327</v>
          </cell>
          <cell r="AL35">
            <v>-782</v>
          </cell>
        </row>
        <row r="36">
          <cell r="G36">
            <v>1135</v>
          </cell>
          <cell r="H36">
            <v>485</v>
          </cell>
          <cell r="I36">
            <v>-1274</v>
          </cell>
          <cell r="J36">
            <v>-789</v>
          </cell>
          <cell r="U36">
            <v>1135</v>
          </cell>
          <cell r="V36">
            <v>4090</v>
          </cell>
          <cell r="W36">
            <v>-2327</v>
          </cell>
          <cell r="X36">
            <v>1763</v>
          </cell>
          <cell r="AI36">
            <v>1135</v>
          </cell>
          <cell r="AJ36">
            <v>2045</v>
          </cell>
          <cell r="AK36">
            <v>-2327</v>
          </cell>
          <cell r="AL36">
            <v>-282</v>
          </cell>
        </row>
        <row r="37">
          <cell r="G37">
            <v>1140</v>
          </cell>
          <cell r="H37">
            <v>985</v>
          </cell>
          <cell r="I37">
            <v>-1274</v>
          </cell>
          <cell r="J37">
            <v>-289</v>
          </cell>
          <cell r="U37">
            <v>1140</v>
          </cell>
          <cell r="V37">
            <v>5090</v>
          </cell>
          <cell r="W37">
            <v>-2327</v>
          </cell>
          <cell r="X37">
            <v>2763</v>
          </cell>
          <cell r="AI37">
            <v>1140</v>
          </cell>
          <cell r="AJ37">
            <v>2545</v>
          </cell>
          <cell r="AK37">
            <v>-2327</v>
          </cell>
          <cell r="AL37">
            <v>218</v>
          </cell>
        </row>
        <row r="38">
          <cell r="G38">
            <v>1145</v>
          </cell>
          <cell r="H38">
            <v>1485</v>
          </cell>
          <cell r="I38">
            <v>-1274</v>
          </cell>
          <cell r="J38">
            <v>211</v>
          </cell>
          <cell r="U38">
            <v>1145</v>
          </cell>
          <cell r="V38">
            <v>6090</v>
          </cell>
          <cell r="W38">
            <v>-2327</v>
          </cell>
          <cell r="X38">
            <v>3763</v>
          </cell>
          <cell r="AI38">
            <v>1145</v>
          </cell>
          <cell r="AJ38">
            <v>3045</v>
          </cell>
          <cell r="AK38">
            <v>-2327</v>
          </cell>
          <cell r="AL38">
            <v>718</v>
          </cell>
        </row>
        <row r="39">
          <cell r="G39">
            <v>1150</v>
          </cell>
          <cell r="H39">
            <v>1985</v>
          </cell>
          <cell r="I39">
            <v>-1274</v>
          </cell>
          <cell r="J39">
            <v>711</v>
          </cell>
          <cell r="U39">
            <v>1150</v>
          </cell>
          <cell r="V39">
            <v>7090</v>
          </cell>
          <cell r="W39">
            <v>-2327</v>
          </cell>
          <cell r="X39">
            <v>4763</v>
          </cell>
          <cell r="AI39">
            <v>1150</v>
          </cell>
          <cell r="AJ39">
            <v>3545</v>
          </cell>
          <cell r="AK39">
            <v>-2327</v>
          </cell>
          <cell r="AL39">
            <v>1218</v>
          </cell>
        </row>
        <row r="40">
          <cell r="G40">
            <v>1155</v>
          </cell>
          <cell r="H40">
            <v>2485</v>
          </cell>
          <cell r="I40">
            <v>-1274</v>
          </cell>
          <cell r="J40">
            <v>1211</v>
          </cell>
          <cell r="U40">
            <v>1155</v>
          </cell>
          <cell r="V40">
            <v>8090</v>
          </cell>
          <cell r="W40">
            <v>-2327</v>
          </cell>
          <cell r="X40">
            <v>5763</v>
          </cell>
          <cell r="AI40">
            <v>1155</v>
          </cell>
          <cell r="AJ40">
            <v>4045</v>
          </cell>
          <cell r="AK40">
            <v>-2327</v>
          </cell>
          <cell r="AL40">
            <v>1718</v>
          </cell>
        </row>
        <row r="41">
          <cell r="G41">
            <v>1160</v>
          </cell>
          <cell r="H41">
            <v>2985</v>
          </cell>
          <cell r="I41">
            <v>-1274</v>
          </cell>
          <cell r="J41">
            <v>1711</v>
          </cell>
          <cell r="U41">
            <v>1160</v>
          </cell>
          <cell r="V41">
            <v>9090</v>
          </cell>
          <cell r="W41">
            <v>-2327</v>
          </cell>
          <cell r="X41">
            <v>6763</v>
          </cell>
          <cell r="AI41">
            <v>1160</v>
          </cell>
          <cell r="AJ41">
            <v>4545</v>
          </cell>
          <cell r="AK41">
            <v>-2327</v>
          </cell>
          <cell r="AL41">
            <v>2218</v>
          </cell>
        </row>
        <row r="42">
          <cell r="G42">
            <v>1165</v>
          </cell>
          <cell r="H42">
            <v>3485</v>
          </cell>
          <cell r="I42">
            <v>-1274</v>
          </cell>
          <cell r="J42">
            <v>2211</v>
          </cell>
          <cell r="U42">
            <v>1165</v>
          </cell>
          <cell r="V42">
            <v>10090</v>
          </cell>
          <cell r="W42">
            <v>-2327</v>
          </cell>
          <cell r="X42">
            <v>7763</v>
          </cell>
          <cell r="AI42">
            <v>1165</v>
          </cell>
          <cell r="AJ42">
            <v>5045</v>
          </cell>
          <cell r="AK42">
            <v>-2327</v>
          </cell>
          <cell r="AL42">
            <v>2718</v>
          </cell>
        </row>
        <row r="43">
          <cell r="G43">
            <v>1170</v>
          </cell>
          <cell r="H43">
            <v>3985</v>
          </cell>
          <cell r="I43">
            <v>-1274</v>
          </cell>
          <cell r="J43">
            <v>2711</v>
          </cell>
          <cell r="U43">
            <v>1170</v>
          </cell>
          <cell r="V43">
            <v>11090</v>
          </cell>
          <cell r="W43">
            <v>-2327</v>
          </cell>
          <cell r="X43">
            <v>8763</v>
          </cell>
          <cell r="AI43">
            <v>1170</v>
          </cell>
          <cell r="AJ43">
            <v>5545</v>
          </cell>
          <cell r="AK43">
            <v>-2327</v>
          </cell>
          <cell r="AL43">
            <v>3218</v>
          </cell>
        </row>
        <row r="44">
          <cell r="G44">
            <v>1175</v>
          </cell>
          <cell r="H44">
            <v>4485</v>
          </cell>
          <cell r="I44">
            <v>-1274</v>
          </cell>
          <cell r="J44">
            <v>3211</v>
          </cell>
          <cell r="U44">
            <v>1175</v>
          </cell>
          <cell r="V44">
            <v>12090</v>
          </cell>
          <cell r="W44">
            <v>-2327</v>
          </cell>
          <cell r="X44">
            <v>9763</v>
          </cell>
          <cell r="AI44">
            <v>1175</v>
          </cell>
          <cell r="AJ44">
            <v>6045</v>
          </cell>
          <cell r="AK44">
            <v>-2327</v>
          </cell>
          <cell r="AL44">
            <v>3718</v>
          </cell>
        </row>
        <row r="45">
          <cell r="G45">
            <v>1180</v>
          </cell>
          <cell r="H45">
            <v>4985</v>
          </cell>
          <cell r="I45">
            <v>-1274</v>
          </cell>
          <cell r="J45">
            <v>3711</v>
          </cell>
          <cell r="U45">
            <v>1180</v>
          </cell>
          <cell r="V45">
            <v>13090</v>
          </cell>
          <cell r="W45">
            <v>-2327</v>
          </cell>
          <cell r="X45">
            <v>10763</v>
          </cell>
          <cell r="AI45">
            <v>1180</v>
          </cell>
          <cell r="AJ45">
            <v>6545</v>
          </cell>
          <cell r="AK45">
            <v>-2327</v>
          </cell>
          <cell r="AL45">
            <v>4218</v>
          </cell>
        </row>
        <row r="46">
          <cell r="G46">
            <v>1185</v>
          </cell>
          <cell r="H46">
            <v>5485</v>
          </cell>
          <cell r="I46">
            <v>-1274</v>
          </cell>
          <cell r="J46">
            <v>4211</v>
          </cell>
          <cell r="U46">
            <v>1185</v>
          </cell>
          <cell r="V46">
            <v>14090</v>
          </cell>
          <cell r="W46">
            <v>-2327</v>
          </cell>
          <cell r="X46">
            <v>11763</v>
          </cell>
          <cell r="AI46">
            <v>1185</v>
          </cell>
          <cell r="AJ46">
            <v>7045</v>
          </cell>
          <cell r="AK46">
            <v>-2327</v>
          </cell>
          <cell r="AL46">
            <v>4718</v>
          </cell>
        </row>
        <row r="47">
          <cell r="G47">
            <v>1190</v>
          </cell>
          <cell r="H47">
            <v>5985</v>
          </cell>
          <cell r="I47">
            <v>-1274</v>
          </cell>
          <cell r="J47">
            <v>4711</v>
          </cell>
          <cell r="U47">
            <v>1190</v>
          </cell>
          <cell r="V47">
            <v>15090</v>
          </cell>
          <cell r="W47">
            <v>-2327</v>
          </cell>
          <cell r="X47">
            <v>12763</v>
          </cell>
          <cell r="AI47">
            <v>1190</v>
          </cell>
          <cell r="AJ47">
            <v>7545</v>
          </cell>
          <cell r="AK47">
            <v>-2327</v>
          </cell>
          <cell r="AL47">
            <v>5218</v>
          </cell>
        </row>
        <row r="48">
          <cell r="G48">
            <v>1195</v>
          </cell>
          <cell r="H48">
            <v>6485</v>
          </cell>
          <cell r="I48">
            <v>-1274</v>
          </cell>
          <cell r="J48">
            <v>5211</v>
          </cell>
          <cell r="U48">
            <v>1195</v>
          </cell>
          <cell r="V48">
            <v>16090</v>
          </cell>
          <cell r="W48">
            <v>-2327</v>
          </cell>
          <cell r="X48">
            <v>13763</v>
          </cell>
          <cell r="AI48">
            <v>1195</v>
          </cell>
          <cell r="AJ48">
            <v>8045</v>
          </cell>
          <cell r="AK48">
            <v>-2327</v>
          </cell>
          <cell r="AL48">
            <v>5718</v>
          </cell>
        </row>
        <row r="49">
          <cell r="G49">
            <v>1200</v>
          </cell>
          <cell r="H49">
            <v>6985</v>
          </cell>
          <cell r="I49">
            <v>-1274</v>
          </cell>
          <cell r="J49">
            <v>5711</v>
          </cell>
          <cell r="U49">
            <v>1200</v>
          </cell>
          <cell r="V49">
            <v>17090</v>
          </cell>
          <cell r="W49">
            <v>-2327</v>
          </cell>
          <cell r="X49">
            <v>14763</v>
          </cell>
          <cell r="AI49">
            <v>1200</v>
          </cell>
          <cell r="AJ49">
            <v>8545</v>
          </cell>
          <cell r="AK49">
            <v>-2327</v>
          </cell>
          <cell r="AL49">
            <v>6218</v>
          </cell>
        </row>
        <row r="50">
          <cell r="AI50"/>
          <cell r="AJ50"/>
          <cell r="AK50"/>
          <cell r="AL50"/>
        </row>
        <row r="51">
          <cell r="AI51"/>
          <cell r="AJ51"/>
          <cell r="AK51"/>
          <cell r="AL51"/>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4-06T10:58:08.87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 33 16383,'48'0'0,"-4"0"0,-17 0 0,0 0 0,0 0 0,-6 0 0,6 0 0,-3 0 0,6 0 0,3 0 0,-1 0 0,-2 0 0,-1 0 0,-2 0 0,-4 0 0,0 0 0,-2 0 0,-2 0 0,1 0 0,-1 0 0,-1 0 0,3 0 0,-3 0 0,2 0 0,0 0 0,0 0 0,1 0 0,1 0 0,1 0 0,3 0 0,4 0 0,-1 0 0,2 0 0,-2 0 0,-3 0 0,-2 0 0,-1 0 0,0 0 0,3 0 0,2 0 0,3 0 0,2 0 0,-2 0 0,2 0 0,-3 0 0,1 0 0,2 0 0,0 0 0,1 0 0,-3 0 0,0 0 0,-1 0 0,-1 0 0,-1 0 0,0-2 0,1 0 0,-1-1 0,-3 1 0,-3 2 0,-4 0 0,-1 0 0,1 0 0,1-2 0,0 0 0,1 0 0,0 0 0,0 2 0,3 0 0,-1 0 0,1 0 0,-2 0 0,-3 0 0,-1 0 0,-1-2 0,-2 0 0,3-1 0,-4-1 0,2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4-06T10:58:13.49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 33 16383,'54'0'0,"-5"0"0,-23 0 0,-1 0 0,1 0 0,-8 0 0,5 0 0,-3 0 0,5-1 0,3-1 0,2-1 0,-3-2 0,-3 2 0,-3 1 0,-4-1 0,-1 1 0,0-2 0,0 0 0,0 2 0,0 1 0,0 0 0,0 1 0,0 0 0,1 0 0,-1 0 0,0 0 0,1 0 0,1 0 0,1 0 0,-1 0 0,0 0 0,-3 0 0,-1 0 0,5 0 0,-6 0 0,4 0 0,1 0 0,-7 0 0,9 0 0,-8 4 0,3-3 0,2 4 0,-3-3 0,1 2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4-06T10:58:16.249"/>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1 16383,'73'0'0,"2"0"0,-2 0 0,-1 0 0,-2 0 0,-22 0 0,3 0 0,-17 0 0,11 0 0,0 0 0,-2 0 0,-2 0 0,-2 0 0,-5 0 0,-3 0 0,-3 0 0,-2 0 0,0 0 0,0 1 0,0 3 0,-3 3 0,-2-1 0,-3-2 0,-2-1 0,0-1 0,1 0 0,1 2 0,1-2 0,-1 2 0,0 0 0,-4 0 0,0 0 0,-2 0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A06197-C25C-B34D-97E2-46185F7CCD01}" name="Table32" displayName="Table32" ref="F3:G14" totalsRowShown="0" headerRowDxfId="33" dataDxfId="31" headerRowBorderDxfId="32" tableBorderDxfId="30">
  <tableColumns count="2">
    <tableColumn id="1" xr3:uid="{6A2A12BF-BA0B-FA40-A0DD-EBA263CD3717}" name="B-S Model Call Option Inputs" dataDxfId="29"/>
    <tableColumn id="2" xr3:uid="{DAC79243-F61B-464C-8082-2F9406B788D2}" name="Values" dataDxfId="28"/>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DF9F60-C9F5-6F49-93DF-A62D48AD56C4}" name="Table74" displayName="Table74" ref="F17:G26" headerRowDxfId="27" dataDxfId="25" totalsRowDxfId="23" headerRowBorderDxfId="26" tableBorderDxfId="24">
  <autoFilter ref="F17:G26" xr:uid="{90DF9F60-C9F5-6F49-93DF-A62D48AD56C4}"/>
  <tableColumns count="2">
    <tableColumn id="1" xr3:uid="{CC6FF433-B350-0144-8568-4B21F17039BC}" name="B-S Model Call Option Outputs" totalsRowLabel="Total" dataDxfId="22"/>
    <tableColumn id="2" xr3:uid="{26D854FA-D224-5E45-A553-1188383ACE9F}" name="Values" totalsRowFunction="sum" dataDxfId="21"/>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FEA369-D5FC-C443-A305-BC4F4B8E5AD0}" name="Table195" displayName="Table195" ref="I3:J14" totalsRowShown="0" headerRowDxfId="20" dataDxfId="18" headerRowBorderDxfId="19" tableBorderDxfId="17" totalsRowBorderDxfId="16">
  <tableColumns count="2">
    <tableColumn id="1" xr3:uid="{A565604B-62BC-0E47-907C-8D35D9118B7A}" name="B-S Model Put Option Inputs" dataDxfId="15"/>
    <tableColumn id="2" xr3:uid="{8EE90BA4-901D-4D4C-BD8D-9F17A852D805}" name="Values" dataDxfId="14"/>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C550AC-01C9-174C-AB0B-67AFE4E5DED8}" name="Table96" displayName="Table96" ref="I17:J26" totalsRowShown="0" headerRowDxfId="13" headerRowBorderDxfId="12" tableBorderDxfId="11" totalsRowBorderDxfId="10">
  <autoFilter ref="I17:J26" xr:uid="{DCC550AC-01C9-174C-AB0B-67AFE4E5DED8}"/>
  <tableColumns count="2">
    <tableColumn id="1" xr3:uid="{1E290473-F48A-014E-851A-446D5248B8D3}" name="B-S Model Put  Option Outputs" dataDxfId="9"/>
    <tableColumn id="2" xr3:uid="{35B230AC-9F4B-F34C-843D-4BE3D1C49842}" name="Values" dataDxfId="8"/>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935932-0887-2C43-BA0C-B7427A5398FC}" name="Table1012" displayName="Table1012" ref="B3:D257" totalsRowShown="0" headerRowDxfId="7" dataDxfId="5" headerRowBorderDxfId="6" tableBorderDxfId="4" totalsRowBorderDxfId="3">
  <autoFilter ref="B3:D257" xr:uid="{A6935932-0887-2C43-BA0C-B7427A5398FC}"/>
  <tableColumns count="3">
    <tableColumn id="1" xr3:uid="{1C4ADC37-6AC3-7F43-8DDF-3997D8EE06A2}" name="Date" dataDxfId="2"/>
    <tableColumn id="2" xr3:uid="{A62942E2-808E-4543-A6DE-8EF506A99DB9}" name="Adj Close" dataDxfId="1"/>
    <tableColumn id="3" xr3:uid="{9BEC4823-2602-234E-BC30-06E2E9B52DAA}" name="Daily Returns"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finance.yahoo.com/quote/KO/options?strike=64&amp;straddle=false" TargetMode="External"/><Relationship Id="rId1" Type="http://schemas.openxmlformats.org/officeDocument/2006/relationships/hyperlink" Target="https://www.optionseducation.org/toolsoptionquotes/options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C74FB-8E08-2244-8C2B-1C96165AECAE}">
  <dimension ref="B1:CD198"/>
  <sheetViews>
    <sheetView zoomScale="50" zoomScaleNormal="50" workbookViewId="0">
      <selection activeCell="CD5" sqref="CD5:CE174"/>
    </sheetView>
  </sheetViews>
  <sheetFormatPr baseColWidth="10" defaultColWidth="17.6640625" defaultRowHeight="16" x14ac:dyDescent="0.2"/>
  <cols>
    <col min="1" max="1" width="10.6640625" style="2" customWidth="1"/>
    <col min="2" max="2" width="21" style="2" customWidth="1"/>
    <col min="3" max="3" width="16.6640625" style="2" customWidth="1"/>
    <col min="4" max="4" width="19.1640625" style="2" customWidth="1"/>
    <col min="5" max="5" width="17.83203125" style="2" customWidth="1"/>
    <col min="6" max="6" width="15.1640625" style="2" customWidth="1"/>
    <col min="7" max="7" width="11.5" style="2" customWidth="1"/>
    <col min="8" max="8" width="10.5" style="2" customWidth="1"/>
    <col min="9" max="9" width="27.83203125" style="2" customWidth="1"/>
    <col min="10" max="10" width="34.1640625" style="2" bestFit="1" customWidth="1"/>
    <col min="11" max="11" width="28.1640625" style="2" bestFit="1" customWidth="1"/>
    <col min="12" max="12" width="17" style="2" bestFit="1" customWidth="1"/>
    <col min="13" max="13" width="17.6640625" style="2"/>
    <col min="14" max="14" width="23.83203125" style="2" customWidth="1"/>
    <col min="15" max="15" width="23.33203125" style="2" customWidth="1"/>
    <col min="16" max="16" width="26.83203125" style="2" customWidth="1"/>
    <col min="17" max="17" width="23.83203125" style="2" customWidth="1"/>
    <col min="18" max="20" width="17.6640625" style="2"/>
    <col min="21" max="21" width="25.33203125" style="2" bestFit="1" customWidth="1"/>
    <col min="22" max="22" width="38.1640625" style="2" bestFit="1" customWidth="1"/>
    <col min="23" max="23" width="35.83203125" style="2" bestFit="1" customWidth="1"/>
    <col min="24" max="24" width="24.1640625" style="2" customWidth="1"/>
    <col min="25" max="25" width="28.6640625" style="2" customWidth="1"/>
    <col min="26" max="27" width="17.6640625" style="2"/>
    <col min="28" max="28" width="31.83203125" style="2" customWidth="1"/>
    <col min="29" max="29" width="36.6640625" style="2" bestFit="1" customWidth="1"/>
    <col min="30" max="30" width="41.33203125" style="2" bestFit="1" customWidth="1"/>
    <col min="31" max="31" width="36.6640625" style="2" bestFit="1" customWidth="1"/>
    <col min="32" max="32" width="17" style="2" bestFit="1" customWidth="1"/>
    <col min="33" max="46" width="17.6640625" style="2"/>
    <col min="47" max="47" width="25.33203125" style="2" bestFit="1" customWidth="1"/>
    <col min="48" max="48" width="41.5" style="2" bestFit="1" customWidth="1"/>
    <col min="49" max="49" width="46.5" style="2" bestFit="1" customWidth="1"/>
    <col min="50" max="50" width="41.5" style="2" bestFit="1" customWidth="1"/>
    <col min="51" max="51" width="17.83203125" style="2" bestFit="1" customWidth="1"/>
    <col min="52" max="52" width="27.5" style="2" customWidth="1"/>
    <col min="53" max="54" width="17.6640625" style="2"/>
    <col min="55" max="55" width="19.5" style="2" customWidth="1"/>
    <col min="56" max="56" width="28.6640625" style="2" bestFit="1" customWidth="1"/>
    <col min="57" max="57" width="28.1640625" style="2" bestFit="1" customWidth="1"/>
    <col min="58" max="58" width="17" style="2" bestFit="1" customWidth="1"/>
    <col min="59" max="73" width="17.6640625" style="2"/>
    <col min="74" max="74" width="25.33203125" style="2" bestFit="1" customWidth="1"/>
    <col min="75" max="75" width="38.6640625" style="2" bestFit="1" customWidth="1"/>
    <col min="76" max="76" width="38.1640625" style="2" bestFit="1" customWidth="1"/>
    <col min="77" max="77" width="19.5" style="2" customWidth="1"/>
    <col min="78" max="78" width="28.33203125" style="2" customWidth="1"/>
    <col min="79" max="16384" width="17.6640625" style="2"/>
  </cols>
  <sheetData>
    <row r="1" spans="2:82" ht="26" x14ac:dyDescent="0.3">
      <c r="B1" s="1" t="s">
        <v>0</v>
      </c>
      <c r="G1" s="3"/>
      <c r="H1" s="4"/>
      <c r="I1" s="1" t="s">
        <v>1</v>
      </c>
      <c r="Z1" s="5"/>
      <c r="AB1" s="1" t="s">
        <v>2</v>
      </c>
      <c r="BB1" s="4"/>
      <c r="BC1" s="1" t="s">
        <v>3</v>
      </c>
      <c r="CB1" s="5"/>
    </row>
    <row r="2" spans="2:82" x14ac:dyDescent="0.2">
      <c r="H2" s="4"/>
      <c r="Z2" s="5"/>
      <c r="BB2" s="4"/>
      <c r="CB2" s="5"/>
    </row>
    <row r="3" spans="2:82" ht="19" x14ac:dyDescent="0.25">
      <c r="B3" s="117" t="s">
        <v>4</v>
      </c>
      <c r="C3" s="118"/>
      <c r="D3" s="118"/>
      <c r="E3" s="118"/>
      <c r="F3" s="119"/>
      <c r="G3" s="6"/>
      <c r="H3" s="7"/>
      <c r="I3" s="81" t="s">
        <v>5</v>
      </c>
      <c r="J3" s="81" t="s">
        <v>6</v>
      </c>
      <c r="K3" s="81" t="s">
        <v>7</v>
      </c>
      <c r="L3" s="8"/>
      <c r="Z3" s="5"/>
      <c r="AB3" s="81" t="s">
        <v>5</v>
      </c>
      <c r="AC3" s="81" t="s">
        <v>6</v>
      </c>
      <c r="AD3" s="81" t="s">
        <v>8</v>
      </c>
      <c r="AE3" s="8"/>
      <c r="AF3" s="8"/>
      <c r="BB3" s="4"/>
      <c r="BC3" s="81" t="s">
        <v>5</v>
      </c>
      <c r="BD3" s="81" t="s">
        <v>6</v>
      </c>
      <c r="BE3" s="81" t="s">
        <v>7</v>
      </c>
      <c r="BF3" s="8"/>
      <c r="CB3" s="5"/>
    </row>
    <row r="4" spans="2:82" ht="19" x14ac:dyDescent="0.25">
      <c r="B4" s="120" t="s">
        <v>99</v>
      </c>
      <c r="C4" s="121"/>
      <c r="D4" s="73"/>
      <c r="E4" s="120" t="s">
        <v>100</v>
      </c>
      <c r="F4" s="121"/>
      <c r="G4" s="6"/>
      <c r="H4" s="7"/>
      <c r="I4" s="77" t="s">
        <v>9</v>
      </c>
      <c r="J4" s="77">
        <f>D10</f>
        <v>220</v>
      </c>
      <c r="K4" s="77">
        <f>-100*F10</f>
        <v>-135</v>
      </c>
      <c r="L4" s="8"/>
      <c r="Z4" s="5"/>
      <c r="AB4" s="77" t="s">
        <v>10</v>
      </c>
      <c r="AC4" s="77">
        <v>210</v>
      </c>
      <c r="AD4" s="77">
        <f>-100*C6</f>
        <v>-1850</v>
      </c>
      <c r="AE4" s="8"/>
      <c r="AF4" s="8"/>
      <c r="BB4" s="4"/>
      <c r="BC4" s="77" t="s">
        <v>11</v>
      </c>
      <c r="BD4" s="77">
        <f>D7</f>
        <v>212.5</v>
      </c>
      <c r="BE4" s="77">
        <f>-100*F7</f>
        <v>-49</v>
      </c>
      <c r="BF4" s="8"/>
      <c r="CB4" s="5"/>
    </row>
    <row r="5" spans="2:82" ht="19" x14ac:dyDescent="0.25">
      <c r="B5" s="74" t="s">
        <v>12</v>
      </c>
      <c r="C5" s="74" t="s">
        <v>13</v>
      </c>
      <c r="D5" s="74" t="s">
        <v>6</v>
      </c>
      <c r="E5" s="74" t="s">
        <v>12</v>
      </c>
      <c r="F5" s="74" t="s">
        <v>13</v>
      </c>
      <c r="G5" s="6"/>
      <c r="H5" s="7"/>
      <c r="I5" s="77" t="s">
        <v>14</v>
      </c>
      <c r="J5" s="77"/>
      <c r="K5" s="77">
        <f>-100*D16</f>
        <v>-22692</v>
      </c>
      <c r="L5" s="8"/>
      <c r="Z5" s="5"/>
      <c r="AB5" s="77" t="s">
        <v>15</v>
      </c>
      <c r="AC5" s="77">
        <f>D10</f>
        <v>220</v>
      </c>
      <c r="AD5" s="77">
        <f>100*2*B10</f>
        <v>1600</v>
      </c>
      <c r="AE5" s="8"/>
      <c r="AF5" s="8"/>
      <c r="BB5" s="4"/>
      <c r="BC5" s="77" t="s">
        <v>10</v>
      </c>
      <c r="BD5" s="77">
        <f>D13</f>
        <v>227.5</v>
      </c>
      <c r="BE5" s="77">
        <f>-100*C13</f>
        <v>-325</v>
      </c>
      <c r="BF5" s="8"/>
      <c r="CB5" s="5"/>
    </row>
    <row r="6" spans="2:82" ht="19" x14ac:dyDescent="0.25">
      <c r="B6" s="76">
        <v>16.8</v>
      </c>
      <c r="C6" s="76">
        <v>18.5</v>
      </c>
      <c r="D6" s="75">
        <v>210</v>
      </c>
      <c r="E6" s="76">
        <v>0.28999999999999998</v>
      </c>
      <c r="F6" s="76">
        <v>0.36</v>
      </c>
      <c r="G6" s="6"/>
      <c r="H6" s="7"/>
      <c r="I6" s="77" t="s">
        <v>16</v>
      </c>
      <c r="J6" s="77"/>
      <c r="K6" s="77">
        <f>K4+K5</f>
        <v>-22827</v>
      </c>
      <c r="L6" s="8"/>
      <c r="Z6" s="5"/>
      <c r="AB6" s="77" t="s">
        <v>10</v>
      </c>
      <c r="AC6" s="77">
        <f>D14</f>
        <v>230</v>
      </c>
      <c r="AD6" s="77">
        <f>-100*C14</f>
        <v>-215</v>
      </c>
      <c r="AE6" s="8"/>
      <c r="AF6" s="8"/>
      <c r="BB6" s="4"/>
      <c r="BC6" s="77"/>
      <c r="BD6" s="77"/>
      <c r="BE6" s="77">
        <f>BE4+BE5</f>
        <v>-374</v>
      </c>
      <c r="BF6" s="8"/>
      <c r="CB6" s="5"/>
    </row>
    <row r="7" spans="2:82" ht="19" x14ac:dyDescent="0.25">
      <c r="B7" s="76">
        <v>14.3</v>
      </c>
      <c r="C7" s="76">
        <v>16.2</v>
      </c>
      <c r="D7" s="75">
        <v>212.5</v>
      </c>
      <c r="E7" s="76">
        <v>0.39</v>
      </c>
      <c r="F7" s="76">
        <v>0.49</v>
      </c>
      <c r="G7" s="6"/>
      <c r="H7" s="7"/>
      <c r="I7" s="8"/>
      <c r="J7" s="8"/>
      <c r="K7" s="8"/>
      <c r="L7" s="8"/>
      <c r="Z7" s="5"/>
      <c r="AB7" s="77" t="s">
        <v>17</v>
      </c>
      <c r="AC7" s="77"/>
      <c r="AD7" s="77">
        <f>AD4+AD5+AD6</f>
        <v>-465</v>
      </c>
      <c r="AE7" s="8"/>
      <c r="AF7" s="8"/>
      <c r="BB7" s="4"/>
      <c r="BC7" s="8"/>
      <c r="BD7" s="8"/>
      <c r="BE7" s="8"/>
      <c r="BF7" s="8"/>
      <c r="CB7" s="5"/>
    </row>
    <row r="8" spans="2:82" ht="19" x14ac:dyDescent="0.25">
      <c r="B8" s="76">
        <v>12.15</v>
      </c>
      <c r="C8" s="76">
        <v>13.75</v>
      </c>
      <c r="D8" s="75">
        <v>215</v>
      </c>
      <c r="E8" s="76">
        <v>0.56999999999999995</v>
      </c>
      <c r="F8" s="76">
        <v>0.68</v>
      </c>
      <c r="G8" s="6"/>
      <c r="H8" s="7"/>
      <c r="I8" s="81" t="s">
        <v>18</v>
      </c>
      <c r="J8" s="81" t="s">
        <v>19</v>
      </c>
      <c r="K8" s="81" t="s">
        <v>20</v>
      </c>
      <c r="L8" s="81" t="s">
        <v>21</v>
      </c>
      <c r="Z8" s="5"/>
      <c r="AB8" s="8"/>
      <c r="AC8" s="8"/>
      <c r="AD8" s="8"/>
      <c r="AE8" s="8"/>
      <c r="AF8" s="8"/>
      <c r="BB8" s="4"/>
      <c r="BC8" s="81" t="s">
        <v>18</v>
      </c>
      <c r="BD8" s="81" t="s">
        <v>22</v>
      </c>
      <c r="BE8" s="81" t="s">
        <v>20</v>
      </c>
      <c r="BF8" s="81" t="s">
        <v>21</v>
      </c>
      <c r="CB8" s="5"/>
    </row>
    <row r="9" spans="2:82" ht="19" x14ac:dyDescent="0.25">
      <c r="B9" s="76">
        <v>9.9499999999999993</v>
      </c>
      <c r="C9" s="76">
        <v>11.4</v>
      </c>
      <c r="D9" s="75">
        <v>217.5</v>
      </c>
      <c r="E9" s="76">
        <v>0.81</v>
      </c>
      <c r="F9" s="76">
        <v>0.95</v>
      </c>
      <c r="G9" s="6"/>
      <c r="H9" s="7"/>
      <c r="I9" s="78">
        <v>209.25</v>
      </c>
      <c r="J9" s="77">
        <f t="shared" ref="J9:J37" si="0">(I9-226.92)*100</f>
        <v>-1766.9999999999986</v>
      </c>
      <c r="K9" s="77">
        <f t="shared" ref="K9:K37" si="1">(IF(I9&lt;$J$4,$J$4-I9,0)-1.35)*100</f>
        <v>940</v>
      </c>
      <c r="L9" s="77">
        <f t="shared" ref="L9:L37" si="2">J9+K9</f>
        <v>-826.99999999999864</v>
      </c>
      <c r="Z9" s="5"/>
      <c r="AB9" s="81" t="s">
        <v>18</v>
      </c>
      <c r="AC9" s="81" t="s">
        <v>23</v>
      </c>
      <c r="AD9" s="81" t="s">
        <v>24</v>
      </c>
      <c r="AE9" s="81" t="s">
        <v>25</v>
      </c>
      <c r="AF9" s="81" t="s">
        <v>21</v>
      </c>
      <c r="BB9" s="4"/>
      <c r="BC9" s="78">
        <v>221</v>
      </c>
      <c r="BD9" s="77">
        <f t="shared" ref="BD9:BD39" si="3">IF(BC9&gt;$BD$5, BC9-$BD$5, 0)*100-12</f>
        <v>-12</v>
      </c>
      <c r="BE9" s="77">
        <f t="shared" ref="BE9:BE39" si="4">IF(BC9&lt;$BD$4, $BD$4-BC9, 0)*100-31</f>
        <v>-31</v>
      </c>
      <c r="BF9" s="77">
        <f t="shared" ref="BF9:BF39" si="5">BD9+BE9</f>
        <v>-43</v>
      </c>
      <c r="CB9" s="5"/>
      <c r="CD9"/>
    </row>
    <row r="10" spans="2:82" ht="19" x14ac:dyDescent="0.25">
      <c r="B10" s="76">
        <v>8</v>
      </c>
      <c r="C10" s="76">
        <v>8.8000000000000007</v>
      </c>
      <c r="D10" s="75">
        <v>220</v>
      </c>
      <c r="E10" s="76">
        <v>1.23</v>
      </c>
      <c r="F10" s="76">
        <v>1.35</v>
      </c>
      <c r="G10" s="6"/>
      <c r="H10" s="7"/>
      <c r="I10" s="78">
        <v>210</v>
      </c>
      <c r="J10" s="77">
        <f t="shared" si="0"/>
        <v>-1691.9999999999986</v>
      </c>
      <c r="K10" s="77">
        <f t="shared" si="1"/>
        <v>865</v>
      </c>
      <c r="L10" s="77">
        <f t="shared" si="2"/>
        <v>-826.99999999999864</v>
      </c>
      <c r="Z10" s="5"/>
      <c r="AB10" s="78">
        <v>209.25</v>
      </c>
      <c r="AC10" s="87">
        <f>(IF(AB10&gt;$AC$4, AB10-$AC$4, 0)-18.5)</f>
        <v>-18.5</v>
      </c>
      <c r="AD10" s="87">
        <f>(IF(AB10&gt;$AC$5,$AC$5-AB10,0)+8)*2</f>
        <v>16</v>
      </c>
      <c r="AE10" s="87">
        <f>(IF(AB10&gt;$AC$6, AB10-$AC$6, 0)-2.15)</f>
        <v>-2.15</v>
      </c>
      <c r="AF10" s="87">
        <f t="shared" ref="AF10:AF38" si="6">AC10+AD10+AE10</f>
        <v>-4.6500000000000004</v>
      </c>
      <c r="BB10" s="4"/>
      <c r="BC10" s="78">
        <v>221.33</v>
      </c>
      <c r="BD10" s="77">
        <f t="shared" si="3"/>
        <v>-12</v>
      </c>
      <c r="BE10" s="77">
        <f t="shared" si="4"/>
        <v>-31</v>
      </c>
      <c r="BF10" s="77">
        <f t="shared" si="5"/>
        <v>-43</v>
      </c>
      <c r="CB10" s="5"/>
      <c r="CD10" s="18"/>
    </row>
    <row r="11" spans="2:82" ht="19" x14ac:dyDescent="0.25">
      <c r="B11" s="76">
        <v>6.15</v>
      </c>
      <c r="C11" s="76">
        <v>6.4</v>
      </c>
      <c r="D11" s="75">
        <v>222.5</v>
      </c>
      <c r="E11" s="76">
        <v>1.78</v>
      </c>
      <c r="F11" s="76">
        <v>1.96</v>
      </c>
      <c r="G11" s="6"/>
      <c r="H11" s="7"/>
      <c r="I11" s="78">
        <v>210.75</v>
      </c>
      <c r="J11" s="77">
        <f t="shared" si="0"/>
        <v>-1616.9999999999986</v>
      </c>
      <c r="K11" s="77">
        <f t="shared" si="1"/>
        <v>790</v>
      </c>
      <c r="L11" s="77">
        <f t="shared" si="2"/>
        <v>-826.99999999999864</v>
      </c>
      <c r="Z11" s="5"/>
      <c r="AB11" s="78">
        <v>210</v>
      </c>
      <c r="AC11" s="87">
        <f t="shared" ref="AC11:AC38" si="7">(IF(AB11&gt;$AC$4, AB11-$AC$4, 0)-18.5)</f>
        <v>-18.5</v>
      </c>
      <c r="AD11" s="87">
        <f t="shared" ref="AD11:AD38" si="8">(IF(AB11&gt;$AC$5,$AC$5-AB11,0)+8)*2</f>
        <v>16</v>
      </c>
      <c r="AE11" s="87">
        <f t="shared" ref="AE11:AE38" si="9">(IF(AB11&gt;$AC$6, AB11-$AC$6, 0)-2.15)</f>
        <v>-2.15</v>
      </c>
      <c r="AF11" s="87">
        <f t="shared" si="6"/>
        <v>-4.6500000000000004</v>
      </c>
      <c r="BB11" s="4"/>
      <c r="BC11" s="78">
        <v>221.67</v>
      </c>
      <c r="BD11" s="77">
        <f t="shared" si="3"/>
        <v>-12</v>
      </c>
      <c r="BE11" s="77">
        <f t="shared" si="4"/>
        <v>-31</v>
      </c>
      <c r="BF11" s="77">
        <f t="shared" si="5"/>
        <v>-43</v>
      </c>
      <c r="CB11" s="5"/>
      <c r="CD11" s="18"/>
    </row>
    <row r="12" spans="2:82" ht="19" x14ac:dyDescent="0.25">
      <c r="B12" s="76">
        <v>4.45</v>
      </c>
      <c r="C12" s="76">
        <v>4.75</v>
      </c>
      <c r="D12" s="75">
        <v>225</v>
      </c>
      <c r="E12" s="76">
        <v>2.65</v>
      </c>
      <c r="F12" s="76">
        <v>2.86</v>
      </c>
      <c r="G12" s="6"/>
      <c r="H12" s="7"/>
      <c r="I12" s="78">
        <v>211.5</v>
      </c>
      <c r="J12" s="77">
        <f t="shared" si="0"/>
        <v>-1541.9999999999986</v>
      </c>
      <c r="K12" s="77">
        <f t="shared" si="1"/>
        <v>715</v>
      </c>
      <c r="L12" s="77">
        <f t="shared" si="2"/>
        <v>-826.99999999999864</v>
      </c>
      <c r="Z12" s="5"/>
      <c r="AB12" s="78">
        <v>210.75</v>
      </c>
      <c r="AC12" s="87">
        <f t="shared" si="7"/>
        <v>-17.75</v>
      </c>
      <c r="AD12" s="87">
        <f t="shared" si="8"/>
        <v>16</v>
      </c>
      <c r="AE12" s="87">
        <f t="shared" si="9"/>
        <v>-2.15</v>
      </c>
      <c r="AF12" s="87">
        <f t="shared" si="6"/>
        <v>-3.9</v>
      </c>
      <c r="BB12" s="4"/>
      <c r="BC12" s="78">
        <v>222</v>
      </c>
      <c r="BD12" s="77">
        <f t="shared" si="3"/>
        <v>-12</v>
      </c>
      <c r="BE12" s="77">
        <f t="shared" si="4"/>
        <v>-31</v>
      </c>
      <c r="BF12" s="77">
        <f t="shared" si="5"/>
        <v>-43</v>
      </c>
      <c r="CB12" s="5"/>
      <c r="CD12" s="18"/>
    </row>
    <row r="13" spans="2:82" ht="19" x14ac:dyDescent="0.25">
      <c r="B13" s="76">
        <v>3.05</v>
      </c>
      <c r="C13" s="76">
        <v>3.25</v>
      </c>
      <c r="D13" s="75">
        <v>227.5</v>
      </c>
      <c r="E13" s="76">
        <v>3.7</v>
      </c>
      <c r="F13" s="76">
        <v>3.95</v>
      </c>
      <c r="G13" s="6"/>
      <c r="H13" s="7"/>
      <c r="I13" s="78">
        <v>212.25</v>
      </c>
      <c r="J13" s="77">
        <f t="shared" si="0"/>
        <v>-1466.9999999999986</v>
      </c>
      <c r="K13" s="77">
        <f t="shared" si="1"/>
        <v>640</v>
      </c>
      <c r="L13" s="77">
        <f t="shared" si="2"/>
        <v>-826.99999999999864</v>
      </c>
      <c r="Z13" s="5"/>
      <c r="AB13" s="78">
        <v>211.5</v>
      </c>
      <c r="AC13" s="87">
        <f t="shared" si="7"/>
        <v>-17</v>
      </c>
      <c r="AD13" s="87">
        <f t="shared" si="8"/>
        <v>16</v>
      </c>
      <c r="AE13" s="87">
        <f t="shared" si="9"/>
        <v>-2.15</v>
      </c>
      <c r="AF13" s="87">
        <f t="shared" si="6"/>
        <v>-3.15</v>
      </c>
      <c r="BB13" s="4"/>
      <c r="BC13" s="78">
        <v>222.33</v>
      </c>
      <c r="BD13" s="77">
        <f t="shared" si="3"/>
        <v>-12</v>
      </c>
      <c r="BE13" s="77">
        <f t="shared" si="4"/>
        <v>-31</v>
      </c>
      <c r="BF13" s="77">
        <f t="shared" si="5"/>
        <v>-43</v>
      </c>
      <c r="CB13" s="5"/>
      <c r="CD13" s="18"/>
    </row>
    <row r="14" spans="2:82" ht="19" x14ac:dyDescent="0.25">
      <c r="B14" s="76">
        <v>1.97</v>
      </c>
      <c r="C14" s="76">
        <v>2.15</v>
      </c>
      <c r="D14" s="75">
        <v>230</v>
      </c>
      <c r="E14" s="76">
        <v>5.0999999999999996</v>
      </c>
      <c r="F14" s="76">
        <v>5.45</v>
      </c>
      <c r="G14" s="6"/>
      <c r="H14" s="7"/>
      <c r="I14" s="78">
        <v>213</v>
      </c>
      <c r="J14" s="77">
        <f t="shared" si="0"/>
        <v>-1391.9999999999986</v>
      </c>
      <c r="K14" s="77">
        <f t="shared" si="1"/>
        <v>565</v>
      </c>
      <c r="L14" s="77">
        <f t="shared" si="2"/>
        <v>-826.99999999999864</v>
      </c>
      <c r="Z14" s="5"/>
      <c r="AB14" s="78">
        <v>212.25</v>
      </c>
      <c r="AC14" s="87">
        <f t="shared" si="7"/>
        <v>-16.25</v>
      </c>
      <c r="AD14" s="87">
        <f t="shared" si="8"/>
        <v>16</v>
      </c>
      <c r="AE14" s="87">
        <f t="shared" si="9"/>
        <v>-2.15</v>
      </c>
      <c r="AF14" s="87">
        <f t="shared" si="6"/>
        <v>-2.4</v>
      </c>
      <c r="BB14" s="4"/>
      <c r="BC14" s="78">
        <v>222.67</v>
      </c>
      <c r="BD14" s="77">
        <f t="shared" si="3"/>
        <v>-12</v>
      </c>
      <c r="BE14" s="77">
        <f t="shared" si="4"/>
        <v>-31</v>
      </c>
      <c r="BF14" s="77">
        <f t="shared" si="5"/>
        <v>-43</v>
      </c>
      <c r="CB14" s="5"/>
      <c r="CD14"/>
    </row>
    <row r="15" spans="2:82" ht="19" x14ac:dyDescent="0.25">
      <c r="B15" s="9"/>
      <c r="C15" s="9"/>
      <c r="D15" s="9"/>
      <c r="E15" s="9"/>
      <c r="F15" s="9"/>
      <c r="G15" s="6"/>
      <c r="H15" s="7"/>
      <c r="I15" s="78">
        <v>213.75</v>
      </c>
      <c r="J15" s="77">
        <f t="shared" si="0"/>
        <v>-1316.9999999999986</v>
      </c>
      <c r="K15" s="77">
        <f t="shared" si="1"/>
        <v>490.00000000000006</v>
      </c>
      <c r="L15" s="77">
        <f t="shared" si="2"/>
        <v>-826.99999999999864</v>
      </c>
      <c r="Z15" s="5"/>
      <c r="AB15" s="78">
        <v>213</v>
      </c>
      <c r="AC15" s="87">
        <f t="shared" si="7"/>
        <v>-15.5</v>
      </c>
      <c r="AD15" s="87">
        <f t="shared" si="8"/>
        <v>16</v>
      </c>
      <c r="AE15" s="87">
        <f t="shared" si="9"/>
        <v>-2.15</v>
      </c>
      <c r="AF15" s="87">
        <f t="shared" si="6"/>
        <v>-1.65</v>
      </c>
      <c r="BB15" s="4"/>
      <c r="BC15" s="78">
        <v>223</v>
      </c>
      <c r="BD15" s="77">
        <f t="shared" si="3"/>
        <v>-12</v>
      </c>
      <c r="BE15" s="77">
        <f t="shared" si="4"/>
        <v>-31</v>
      </c>
      <c r="BF15" s="77">
        <f t="shared" si="5"/>
        <v>-43</v>
      </c>
      <c r="CB15" s="5"/>
      <c r="CD15" s="18"/>
    </row>
    <row r="16" spans="2:82" ht="19" x14ac:dyDescent="0.25">
      <c r="B16" s="10" t="s">
        <v>26</v>
      </c>
      <c r="C16" s="11">
        <v>44656</v>
      </c>
      <c r="D16" s="12">
        <v>226.92</v>
      </c>
      <c r="E16" s="6"/>
      <c r="F16" s="6"/>
      <c r="G16" s="6"/>
      <c r="H16" s="7"/>
      <c r="I16" s="78">
        <v>214.5</v>
      </c>
      <c r="J16" s="77">
        <f t="shared" si="0"/>
        <v>-1241.9999999999986</v>
      </c>
      <c r="K16" s="77">
        <f t="shared" si="1"/>
        <v>415.00000000000006</v>
      </c>
      <c r="L16" s="77">
        <f t="shared" si="2"/>
        <v>-826.99999999999864</v>
      </c>
      <c r="Z16" s="5"/>
      <c r="AB16" s="78">
        <v>213.75</v>
      </c>
      <c r="AC16" s="87">
        <f t="shared" si="7"/>
        <v>-14.75</v>
      </c>
      <c r="AD16" s="87">
        <f t="shared" si="8"/>
        <v>16</v>
      </c>
      <c r="AE16" s="87">
        <f t="shared" si="9"/>
        <v>-2.15</v>
      </c>
      <c r="AF16" s="87">
        <f t="shared" si="6"/>
        <v>-0.89999999999999991</v>
      </c>
      <c r="BB16" s="4"/>
      <c r="BC16" s="78">
        <v>223.33</v>
      </c>
      <c r="BD16" s="77">
        <f t="shared" si="3"/>
        <v>-12</v>
      </c>
      <c r="BE16" s="77">
        <f t="shared" si="4"/>
        <v>-31</v>
      </c>
      <c r="BF16" s="77">
        <f t="shared" si="5"/>
        <v>-43</v>
      </c>
      <c r="CB16" s="5"/>
      <c r="CD16" s="18"/>
    </row>
    <row r="17" spans="2:82" ht="19" x14ac:dyDescent="0.25">
      <c r="B17" s="10" t="s">
        <v>27</v>
      </c>
      <c r="C17" s="11">
        <v>44665</v>
      </c>
      <c r="D17" s="10"/>
      <c r="E17" s="6"/>
      <c r="F17" s="6"/>
      <c r="G17" s="6"/>
      <c r="H17" s="7"/>
      <c r="I17" s="78">
        <v>215.25</v>
      </c>
      <c r="J17" s="77">
        <f t="shared" si="0"/>
        <v>-1166.9999999999986</v>
      </c>
      <c r="K17" s="77">
        <f t="shared" si="1"/>
        <v>340</v>
      </c>
      <c r="L17" s="77">
        <f t="shared" si="2"/>
        <v>-826.99999999999864</v>
      </c>
      <c r="Z17" s="5"/>
      <c r="AB17" s="78">
        <v>214.5</v>
      </c>
      <c r="AC17" s="87">
        <f t="shared" si="7"/>
        <v>-14</v>
      </c>
      <c r="AD17" s="87">
        <f t="shared" si="8"/>
        <v>16</v>
      </c>
      <c r="AE17" s="87">
        <f t="shared" si="9"/>
        <v>-2.15</v>
      </c>
      <c r="AF17" s="87">
        <f t="shared" si="6"/>
        <v>-0.14999999999999991</v>
      </c>
      <c r="BB17" s="4"/>
      <c r="BC17" s="78">
        <v>223.67</v>
      </c>
      <c r="BD17" s="77">
        <f t="shared" si="3"/>
        <v>-12</v>
      </c>
      <c r="BE17" s="77">
        <f t="shared" si="4"/>
        <v>-31</v>
      </c>
      <c r="BF17" s="77">
        <f t="shared" si="5"/>
        <v>-43</v>
      </c>
      <c r="CB17" s="5"/>
      <c r="CD17" s="18"/>
    </row>
    <row r="18" spans="2:82" ht="19" x14ac:dyDescent="0.25">
      <c r="B18" s="6"/>
      <c r="C18" s="6"/>
      <c r="D18" s="6"/>
      <c r="E18" s="6"/>
      <c r="F18" s="6"/>
      <c r="G18" s="6"/>
      <c r="H18" s="7"/>
      <c r="I18" s="78">
        <v>216</v>
      </c>
      <c r="J18" s="77">
        <f t="shared" si="0"/>
        <v>-1091.9999999999986</v>
      </c>
      <c r="K18" s="77">
        <f t="shared" si="1"/>
        <v>265</v>
      </c>
      <c r="L18" s="77">
        <f t="shared" si="2"/>
        <v>-826.99999999999864</v>
      </c>
      <c r="Z18" s="5"/>
      <c r="AB18" s="78">
        <v>215.25</v>
      </c>
      <c r="AC18" s="87">
        <f t="shared" si="7"/>
        <v>-13.25</v>
      </c>
      <c r="AD18" s="87">
        <f t="shared" si="8"/>
        <v>16</v>
      </c>
      <c r="AE18" s="87">
        <f t="shared" si="9"/>
        <v>-2.15</v>
      </c>
      <c r="AF18" s="87">
        <f t="shared" si="6"/>
        <v>0.60000000000000009</v>
      </c>
      <c r="BB18" s="4"/>
      <c r="BC18" s="78">
        <v>224</v>
      </c>
      <c r="BD18" s="77">
        <f t="shared" si="3"/>
        <v>-12</v>
      </c>
      <c r="BE18" s="77">
        <f t="shared" si="4"/>
        <v>-31</v>
      </c>
      <c r="BF18" s="77">
        <f t="shared" si="5"/>
        <v>-43</v>
      </c>
      <c r="CB18" s="5"/>
      <c r="CD18" s="18"/>
    </row>
    <row r="19" spans="2:82" ht="19" x14ac:dyDescent="0.25">
      <c r="B19" s="6"/>
      <c r="C19" s="6"/>
      <c r="D19" s="6"/>
      <c r="E19" s="6"/>
      <c r="F19" s="6"/>
      <c r="G19" s="6"/>
      <c r="H19" s="7"/>
      <c r="I19" s="78">
        <v>216.75</v>
      </c>
      <c r="J19" s="77">
        <f t="shared" si="0"/>
        <v>-1016.9999999999987</v>
      </c>
      <c r="K19" s="77">
        <f t="shared" si="1"/>
        <v>190</v>
      </c>
      <c r="L19" s="77">
        <f t="shared" si="2"/>
        <v>-826.99999999999875</v>
      </c>
      <c r="Z19" s="5"/>
      <c r="AB19" s="78">
        <v>216</v>
      </c>
      <c r="AC19" s="87">
        <f t="shared" si="7"/>
        <v>-12.5</v>
      </c>
      <c r="AD19" s="87">
        <f t="shared" si="8"/>
        <v>16</v>
      </c>
      <c r="AE19" s="87">
        <f t="shared" si="9"/>
        <v>-2.15</v>
      </c>
      <c r="AF19" s="87">
        <f t="shared" si="6"/>
        <v>1.35</v>
      </c>
      <c r="BB19" s="4"/>
      <c r="BC19" s="78">
        <v>224.33</v>
      </c>
      <c r="BD19" s="77">
        <f t="shared" si="3"/>
        <v>-12</v>
      </c>
      <c r="BE19" s="77">
        <f t="shared" si="4"/>
        <v>-31</v>
      </c>
      <c r="BF19" s="77">
        <f t="shared" si="5"/>
        <v>-43</v>
      </c>
      <c r="CB19" s="5"/>
      <c r="CD19"/>
    </row>
    <row r="20" spans="2:82" ht="19" x14ac:dyDescent="0.25">
      <c r="B20" s="6"/>
      <c r="C20" s="6"/>
      <c r="D20" s="6"/>
      <c r="E20" s="6"/>
      <c r="F20" s="6"/>
      <c r="G20" s="6"/>
      <c r="H20" s="7"/>
      <c r="I20" s="78">
        <v>217.5</v>
      </c>
      <c r="J20" s="77">
        <f t="shared" si="0"/>
        <v>-941.99999999999875</v>
      </c>
      <c r="K20" s="77">
        <f t="shared" si="1"/>
        <v>114.99999999999999</v>
      </c>
      <c r="L20" s="77">
        <f t="shared" si="2"/>
        <v>-826.99999999999875</v>
      </c>
      <c r="Z20" s="5"/>
      <c r="AB20" s="78">
        <v>216.75</v>
      </c>
      <c r="AC20" s="87">
        <f t="shared" si="7"/>
        <v>-11.75</v>
      </c>
      <c r="AD20" s="87">
        <f t="shared" si="8"/>
        <v>16</v>
      </c>
      <c r="AE20" s="87">
        <f t="shared" si="9"/>
        <v>-2.15</v>
      </c>
      <c r="AF20" s="87">
        <f t="shared" si="6"/>
        <v>2.1</v>
      </c>
      <c r="BB20" s="4"/>
      <c r="BC20" s="78">
        <v>224.67</v>
      </c>
      <c r="BD20" s="77">
        <f t="shared" si="3"/>
        <v>-12</v>
      </c>
      <c r="BE20" s="77">
        <f t="shared" si="4"/>
        <v>-31</v>
      </c>
      <c r="BF20" s="77">
        <f t="shared" si="5"/>
        <v>-43</v>
      </c>
      <c r="CB20" s="5"/>
      <c r="CD20" s="18"/>
    </row>
    <row r="21" spans="2:82" ht="19" x14ac:dyDescent="0.25">
      <c r="B21" s="6"/>
      <c r="C21" s="6"/>
      <c r="D21" s="6"/>
      <c r="E21" s="6"/>
      <c r="F21" s="6"/>
      <c r="G21" s="6"/>
      <c r="H21" s="7"/>
      <c r="I21" s="78">
        <v>218.25</v>
      </c>
      <c r="J21" s="77">
        <f t="shared" si="0"/>
        <v>-866.99999999999875</v>
      </c>
      <c r="K21" s="77">
        <f t="shared" si="1"/>
        <v>39.999999999999993</v>
      </c>
      <c r="L21" s="77">
        <f t="shared" si="2"/>
        <v>-826.99999999999875</v>
      </c>
      <c r="Z21" s="5"/>
      <c r="AB21" s="78">
        <v>217.5</v>
      </c>
      <c r="AC21" s="87">
        <f t="shared" si="7"/>
        <v>-11</v>
      </c>
      <c r="AD21" s="87">
        <f t="shared" si="8"/>
        <v>16</v>
      </c>
      <c r="AE21" s="87">
        <f t="shared" si="9"/>
        <v>-2.15</v>
      </c>
      <c r="AF21" s="87">
        <f t="shared" si="6"/>
        <v>2.85</v>
      </c>
      <c r="BB21" s="4"/>
      <c r="BC21" s="78">
        <v>225</v>
      </c>
      <c r="BD21" s="77">
        <f t="shared" si="3"/>
        <v>-12</v>
      </c>
      <c r="BE21" s="77">
        <f t="shared" si="4"/>
        <v>-31</v>
      </c>
      <c r="BF21" s="77">
        <f t="shared" si="5"/>
        <v>-43</v>
      </c>
      <c r="CB21" s="5"/>
      <c r="CD21" s="18"/>
    </row>
    <row r="22" spans="2:82" ht="19" x14ac:dyDescent="0.25">
      <c r="B22" s="6"/>
      <c r="C22" s="6"/>
      <c r="D22" s="6"/>
      <c r="E22" s="6"/>
      <c r="F22" s="6"/>
      <c r="G22" s="6"/>
      <c r="H22" s="7"/>
      <c r="I22" s="78">
        <v>219</v>
      </c>
      <c r="J22" s="77">
        <f t="shared" si="0"/>
        <v>-791.99999999999875</v>
      </c>
      <c r="K22" s="77">
        <f t="shared" si="1"/>
        <v>-35.000000000000007</v>
      </c>
      <c r="L22" s="77">
        <f t="shared" si="2"/>
        <v>-826.99999999999875</v>
      </c>
      <c r="Z22" s="5"/>
      <c r="AB22" s="78">
        <v>218.25</v>
      </c>
      <c r="AC22" s="87">
        <f t="shared" si="7"/>
        <v>-10.25</v>
      </c>
      <c r="AD22" s="87">
        <f t="shared" si="8"/>
        <v>16</v>
      </c>
      <c r="AE22" s="87">
        <f t="shared" si="9"/>
        <v>-2.15</v>
      </c>
      <c r="AF22" s="87">
        <f t="shared" si="6"/>
        <v>3.6</v>
      </c>
      <c r="BB22" s="4"/>
      <c r="BC22" s="78">
        <v>225.33</v>
      </c>
      <c r="BD22" s="77">
        <f t="shared" si="3"/>
        <v>-12</v>
      </c>
      <c r="BE22" s="77">
        <f t="shared" si="4"/>
        <v>-31</v>
      </c>
      <c r="BF22" s="77">
        <f t="shared" si="5"/>
        <v>-43</v>
      </c>
      <c r="CB22" s="5"/>
      <c r="CD22" s="18"/>
    </row>
    <row r="23" spans="2:82" ht="19" x14ac:dyDescent="0.25">
      <c r="B23" s="6"/>
      <c r="C23" s="6"/>
      <c r="D23" s="6"/>
      <c r="E23" s="6"/>
      <c r="F23" s="6"/>
      <c r="G23" s="6"/>
      <c r="H23" s="7"/>
      <c r="I23" s="78">
        <v>219.75</v>
      </c>
      <c r="J23" s="77">
        <f t="shared" si="0"/>
        <v>-716.99999999999875</v>
      </c>
      <c r="K23" s="77">
        <f t="shared" si="1"/>
        <v>-110.00000000000001</v>
      </c>
      <c r="L23" s="77">
        <f t="shared" si="2"/>
        <v>-826.99999999999875</v>
      </c>
      <c r="Z23" s="5"/>
      <c r="AB23" s="78">
        <v>219</v>
      </c>
      <c r="AC23" s="87">
        <f t="shared" si="7"/>
        <v>-9.5</v>
      </c>
      <c r="AD23" s="87">
        <f t="shared" si="8"/>
        <v>16</v>
      </c>
      <c r="AE23" s="87">
        <f t="shared" si="9"/>
        <v>-2.15</v>
      </c>
      <c r="AF23" s="87">
        <f t="shared" si="6"/>
        <v>4.3499999999999996</v>
      </c>
      <c r="BB23" s="4"/>
      <c r="BC23" s="78">
        <v>225.67</v>
      </c>
      <c r="BD23" s="77">
        <f t="shared" si="3"/>
        <v>-12</v>
      </c>
      <c r="BE23" s="77">
        <f t="shared" si="4"/>
        <v>-31</v>
      </c>
      <c r="BF23" s="77">
        <f t="shared" si="5"/>
        <v>-43</v>
      </c>
      <c r="CB23" s="5"/>
      <c r="CD23" s="18"/>
    </row>
    <row r="24" spans="2:82" ht="19" x14ac:dyDescent="0.25">
      <c r="B24" s="6"/>
      <c r="C24" s="6"/>
      <c r="D24" s="6"/>
      <c r="E24" s="6"/>
      <c r="F24" s="6"/>
      <c r="G24" s="6"/>
      <c r="H24" s="7"/>
      <c r="I24" s="78">
        <v>220.5</v>
      </c>
      <c r="J24" s="77">
        <f t="shared" si="0"/>
        <v>-641.99999999999875</v>
      </c>
      <c r="K24" s="77">
        <f t="shared" si="1"/>
        <v>-135</v>
      </c>
      <c r="L24" s="77">
        <f t="shared" si="2"/>
        <v>-776.99999999999875</v>
      </c>
      <c r="Z24" s="5"/>
      <c r="AB24" s="78">
        <v>219.75</v>
      </c>
      <c r="AC24" s="87">
        <f t="shared" si="7"/>
        <v>-8.75</v>
      </c>
      <c r="AD24" s="87">
        <f t="shared" si="8"/>
        <v>16</v>
      </c>
      <c r="AE24" s="87">
        <f t="shared" si="9"/>
        <v>-2.15</v>
      </c>
      <c r="AF24" s="87">
        <f t="shared" si="6"/>
        <v>5.0999999999999996</v>
      </c>
      <c r="BB24" s="4"/>
      <c r="BC24" s="78">
        <v>226</v>
      </c>
      <c r="BD24" s="77">
        <f t="shared" si="3"/>
        <v>-12</v>
      </c>
      <c r="BE24" s="77">
        <f t="shared" si="4"/>
        <v>-31</v>
      </c>
      <c r="BF24" s="77">
        <f t="shared" si="5"/>
        <v>-43</v>
      </c>
      <c r="CB24" s="5"/>
      <c r="CD24"/>
    </row>
    <row r="25" spans="2:82" ht="19" x14ac:dyDescent="0.25">
      <c r="B25" s="6"/>
      <c r="C25" s="6"/>
      <c r="D25" s="6"/>
      <c r="E25" s="6"/>
      <c r="F25" s="6"/>
      <c r="G25" s="6"/>
      <c r="H25" s="7"/>
      <c r="I25" s="78">
        <v>221.25</v>
      </c>
      <c r="J25" s="77">
        <f t="shared" si="0"/>
        <v>-566.99999999999875</v>
      </c>
      <c r="K25" s="77">
        <f t="shared" si="1"/>
        <v>-135</v>
      </c>
      <c r="L25" s="77">
        <f t="shared" si="2"/>
        <v>-701.99999999999875</v>
      </c>
      <c r="Z25" s="5"/>
      <c r="AB25" s="78">
        <v>220.5</v>
      </c>
      <c r="AC25" s="87">
        <f t="shared" si="7"/>
        <v>-8</v>
      </c>
      <c r="AD25" s="87">
        <f t="shared" si="8"/>
        <v>15</v>
      </c>
      <c r="AE25" s="87">
        <f t="shared" si="9"/>
        <v>-2.15</v>
      </c>
      <c r="AF25" s="87">
        <f t="shared" si="6"/>
        <v>4.8499999999999996</v>
      </c>
      <c r="BB25" s="4"/>
      <c r="BC25" s="78">
        <v>226.33</v>
      </c>
      <c r="BD25" s="77">
        <f t="shared" si="3"/>
        <v>-12</v>
      </c>
      <c r="BE25" s="77">
        <f t="shared" si="4"/>
        <v>-31</v>
      </c>
      <c r="BF25" s="77">
        <f t="shared" si="5"/>
        <v>-43</v>
      </c>
      <c r="CB25" s="5"/>
      <c r="CD25" s="18"/>
    </row>
    <row r="26" spans="2:82" ht="19" x14ac:dyDescent="0.25">
      <c r="B26" s="6"/>
      <c r="C26" s="6"/>
      <c r="D26" s="6"/>
      <c r="E26" s="6"/>
      <c r="F26" s="6"/>
      <c r="G26" s="6"/>
      <c r="H26" s="7"/>
      <c r="I26" s="78">
        <v>222</v>
      </c>
      <c r="J26" s="77">
        <f t="shared" si="0"/>
        <v>-491.99999999999875</v>
      </c>
      <c r="K26" s="77">
        <f t="shared" si="1"/>
        <v>-135</v>
      </c>
      <c r="L26" s="77">
        <f t="shared" si="2"/>
        <v>-626.99999999999875</v>
      </c>
      <c r="Z26" s="5"/>
      <c r="AB26" s="78">
        <v>221.25</v>
      </c>
      <c r="AC26" s="87">
        <f t="shared" si="7"/>
        <v>-7.25</v>
      </c>
      <c r="AD26" s="87">
        <f t="shared" si="8"/>
        <v>13.5</v>
      </c>
      <c r="AE26" s="87">
        <f t="shared" si="9"/>
        <v>-2.15</v>
      </c>
      <c r="AF26" s="87">
        <f t="shared" si="6"/>
        <v>4.0999999999999996</v>
      </c>
      <c r="BB26" s="4"/>
      <c r="BC26" s="78">
        <v>226.67</v>
      </c>
      <c r="BD26" s="77">
        <f t="shared" si="3"/>
        <v>-12</v>
      </c>
      <c r="BE26" s="77">
        <f t="shared" si="4"/>
        <v>-31</v>
      </c>
      <c r="BF26" s="77">
        <f t="shared" si="5"/>
        <v>-43</v>
      </c>
      <c r="CB26" s="5"/>
      <c r="CD26" s="18"/>
    </row>
    <row r="27" spans="2:82" ht="19" x14ac:dyDescent="0.25">
      <c r="B27" s="6"/>
      <c r="C27" s="6"/>
      <c r="D27" s="6"/>
      <c r="E27" s="6"/>
      <c r="F27" s="6"/>
      <c r="G27" s="6"/>
      <c r="H27" s="7"/>
      <c r="I27" s="78">
        <v>222.27</v>
      </c>
      <c r="J27" s="77">
        <f t="shared" si="0"/>
        <v>-464.99999999999773</v>
      </c>
      <c r="K27" s="77">
        <f t="shared" si="1"/>
        <v>-135</v>
      </c>
      <c r="L27" s="77">
        <f t="shared" si="2"/>
        <v>-599.99999999999773</v>
      </c>
      <c r="Z27" s="5"/>
      <c r="AB27" s="78">
        <v>222</v>
      </c>
      <c r="AC27" s="87">
        <f t="shared" si="7"/>
        <v>-6.5</v>
      </c>
      <c r="AD27" s="87">
        <f t="shared" si="8"/>
        <v>12</v>
      </c>
      <c r="AE27" s="87">
        <f t="shared" si="9"/>
        <v>-2.15</v>
      </c>
      <c r="AF27" s="87">
        <f t="shared" si="6"/>
        <v>3.35</v>
      </c>
      <c r="BB27" s="4"/>
      <c r="BC27" s="78">
        <v>227</v>
      </c>
      <c r="BD27" s="77">
        <f t="shared" si="3"/>
        <v>-12</v>
      </c>
      <c r="BE27" s="77">
        <f t="shared" si="4"/>
        <v>-31</v>
      </c>
      <c r="BF27" s="77">
        <f t="shared" si="5"/>
        <v>-43</v>
      </c>
      <c r="CB27" s="5"/>
      <c r="CD27" s="18"/>
    </row>
    <row r="28" spans="2:82" ht="19" x14ac:dyDescent="0.25">
      <c r="B28" s="6"/>
      <c r="C28" s="6"/>
      <c r="D28" s="6"/>
      <c r="E28" s="6"/>
      <c r="F28" s="6"/>
      <c r="G28" s="6"/>
      <c r="H28" s="7"/>
      <c r="I28" s="78">
        <v>223.5</v>
      </c>
      <c r="J28" s="77">
        <f t="shared" si="0"/>
        <v>-341.99999999999875</v>
      </c>
      <c r="K28" s="77">
        <f t="shared" si="1"/>
        <v>-135</v>
      </c>
      <c r="L28" s="77">
        <f t="shared" si="2"/>
        <v>-476.99999999999875</v>
      </c>
      <c r="Z28" s="5"/>
      <c r="AB28" s="78">
        <v>222.27</v>
      </c>
      <c r="AC28" s="87">
        <f t="shared" si="7"/>
        <v>-6.2299999999999898</v>
      </c>
      <c r="AD28" s="87">
        <f t="shared" si="8"/>
        <v>11.45999999999998</v>
      </c>
      <c r="AE28" s="87">
        <f t="shared" si="9"/>
        <v>-2.15</v>
      </c>
      <c r="AF28" s="87">
        <f t="shared" si="6"/>
        <v>3.0799999999999899</v>
      </c>
      <c r="BB28" s="4"/>
      <c r="BC28" s="78">
        <v>227.33</v>
      </c>
      <c r="BD28" s="77">
        <f t="shared" si="3"/>
        <v>-12</v>
      </c>
      <c r="BE28" s="77">
        <f t="shared" si="4"/>
        <v>-31</v>
      </c>
      <c r="BF28" s="77">
        <f t="shared" si="5"/>
        <v>-43</v>
      </c>
      <c r="CB28" s="5"/>
      <c r="CD28" s="18"/>
    </row>
    <row r="29" spans="2:82" ht="19" x14ac:dyDescent="0.25">
      <c r="B29" s="6"/>
      <c r="C29" s="6"/>
      <c r="D29" s="6"/>
      <c r="E29" s="6"/>
      <c r="F29" s="6"/>
      <c r="G29" s="6"/>
      <c r="H29" s="7"/>
      <c r="I29" s="78">
        <v>224.25</v>
      </c>
      <c r="J29" s="77">
        <f t="shared" si="0"/>
        <v>-266.99999999999875</v>
      </c>
      <c r="K29" s="77">
        <f t="shared" si="1"/>
        <v>-135</v>
      </c>
      <c r="L29" s="77">
        <f t="shared" si="2"/>
        <v>-401.99999999999875</v>
      </c>
      <c r="Z29" s="5"/>
      <c r="AB29" s="78">
        <v>223.5</v>
      </c>
      <c r="AC29" s="87">
        <f t="shared" si="7"/>
        <v>-5</v>
      </c>
      <c r="AD29" s="87">
        <f t="shared" si="8"/>
        <v>9</v>
      </c>
      <c r="AE29" s="87">
        <f t="shared" si="9"/>
        <v>-2.15</v>
      </c>
      <c r="AF29" s="87">
        <f t="shared" si="6"/>
        <v>1.85</v>
      </c>
      <c r="BB29" s="4"/>
      <c r="BC29" s="78">
        <v>227.67</v>
      </c>
      <c r="BD29" s="77">
        <f t="shared" si="3"/>
        <v>4.9999999999987494</v>
      </c>
      <c r="BE29" s="77">
        <f t="shared" si="4"/>
        <v>-31</v>
      </c>
      <c r="BF29" s="77">
        <f t="shared" si="5"/>
        <v>-26.000000000001251</v>
      </c>
      <c r="CB29" s="5"/>
      <c r="CD29"/>
    </row>
    <row r="30" spans="2:82" ht="19" x14ac:dyDescent="0.25">
      <c r="B30" s="6"/>
      <c r="C30" s="6"/>
      <c r="D30" s="6"/>
      <c r="E30" s="6"/>
      <c r="F30" s="6"/>
      <c r="G30" s="6"/>
      <c r="H30" s="7"/>
      <c r="I30" s="78">
        <v>225</v>
      </c>
      <c r="J30" s="77">
        <f t="shared" si="0"/>
        <v>-191.99999999999875</v>
      </c>
      <c r="K30" s="77">
        <f t="shared" si="1"/>
        <v>-135</v>
      </c>
      <c r="L30" s="77">
        <f t="shared" si="2"/>
        <v>-326.99999999999875</v>
      </c>
      <c r="Z30" s="5"/>
      <c r="AB30" s="78">
        <v>224.25</v>
      </c>
      <c r="AC30" s="87">
        <f t="shared" si="7"/>
        <v>-4.25</v>
      </c>
      <c r="AD30" s="87">
        <f t="shared" si="8"/>
        <v>7.5</v>
      </c>
      <c r="AE30" s="87">
        <f t="shared" si="9"/>
        <v>-2.15</v>
      </c>
      <c r="AF30" s="87">
        <f t="shared" si="6"/>
        <v>1.1000000000000001</v>
      </c>
      <c r="BB30" s="4"/>
      <c r="BC30" s="78">
        <v>228</v>
      </c>
      <c r="BD30" s="77">
        <f t="shared" si="3"/>
        <v>38</v>
      </c>
      <c r="BE30" s="77">
        <f t="shared" si="4"/>
        <v>-31</v>
      </c>
      <c r="BF30" s="77">
        <f t="shared" si="5"/>
        <v>7</v>
      </c>
      <c r="CB30" s="5"/>
      <c r="CD30" s="18"/>
    </row>
    <row r="31" spans="2:82" ht="19" x14ac:dyDescent="0.25">
      <c r="B31" s="6"/>
      <c r="C31" s="6"/>
      <c r="D31" s="6"/>
      <c r="E31" s="6"/>
      <c r="F31" s="6"/>
      <c r="G31" s="6"/>
      <c r="H31" s="7"/>
      <c r="I31" s="78">
        <v>225.75</v>
      </c>
      <c r="J31" s="77">
        <f t="shared" si="0"/>
        <v>-116.99999999999875</v>
      </c>
      <c r="K31" s="77">
        <f t="shared" si="1"/>
        <v>-135</v>
      </c>
      <c r="L31" s="77">
        <f t="shared" si="2"/>
        <v>-251.99999999999875</v>
      </c>
      <c r="Z31" s="5"/>
      <c r="AB31" s="78">
        <v>225</v>
      </c>
      <c r="AC31" s="87">
        <f t="shared" si="7"/>
        <v>-3.5</v>
      </c>
      <c r="AD31" s="87">
        <f t="shared" si="8"/>
        <v>6</v>
      </c>
      <c r="AE31" s="87">
        <f t="shared" si="9"/>
        <v>-2.15</v>
      </c>
      <c r="AF31" s="87">
        <f t="shared" si="6"/>
        <v>0.35000000000000009</v>
      </c>
      <c r="BB31" s="4"/>
      <c r="BC31" s="78">
        <v>228.33</v>
      </c>
      <c r="BD31" s="77">
        <f t="shared" si="3"/>
        <v>71.000000000001251</v>
      </c>
      <c r="BE31" s="77">
        <f t="shared" si="4"/>
        <v>-31</v>
      </c>
      <c r="BF31" s="77">
        <f t="shared" si="5"/>
        <v>40.000000000001251</v>
      </c>
      <c r="CB31" s="5"/>
      <c r="CD31" s="18"/>
    </row>
    <row r="32" spans="2:82" ht="19" x14ac:dyDescent="0.25">
      <c r="B32" s="6"/>
      <c r="C32" s="6"/>
      <c r="D32" s="6"/>
      <c r="E32" s="6"/>
      <c r="F32" s="6"/>
      <c r="G32" s="6"/>
      <c r="H32" s="7"/>
      <c r="I32" s="78">
        <v>226.5</v>
      </c>
      <c r="J32" s="77">
        <f t="shared" si="0"/>
        <v>-41.999999999998749</v>
      </c>
      <c r="K32" s="77">
        <f t="shared" si="1"/>
        <v>-135</v>
      </c>
      <c r="L32" s="77">
        <f t="shared" si="2"/>
        <v>-176.99999999999875</v>
      </c>
      <c r="Z32" s="5"/>
      <c r="AB32" s="78">
        <v>225.75</v>
      </c>
      <c r="AC32" s="87">
        <f t="shared" si="7"/>
        <v>-2.75</v>
      </c>
      <c r="AD32" s="87">
        <f t="shared" si="8"/>
        <v>4.5</v>
      </c>
      <c r="AE32" s="87">
        <f t="shared" si="9"/>
        <v>-2.15</v>
      </c>
      <c r="AF32" s="87">
        <f t="shared" si="6"/>
        <v>-0.39999999999999991</v>
      </c>
      <c r="BB32" s="4"/>
      <c r="BC32" s="78">
        <v>228.67</v>
      </c>
      <c r="BD32" s="77">
        <f t="shared" si="3"/>
        <v>104.99999999999875</v>
      </c>
      <c r="BE32" s="77">
        <f t="shared" si="4"/>
        <v>-31</v>
      </c>
      <c r="BF32" s="77">
        <f t="shared" si="5"/>
        <v>73.999999999998749</v>
      </c>
      <c r="CB32" s="5"/>
      <c r="CD32" s="18"/>
    </row>
    <row r="33" spans="2:82" ht="19" x14ac:dyDescent="0.25">
      <c r="B33" s="6"/>
      <c r="C33" s="6"/>
      <c r="D33" s="6"/>
      <c r="E33" s="6"/>
      <c r="F33" s="6"/>
      <c r="G33" s="6"/>
      <c r="H33" s="7"/>
      <c r="I33" s="78">
        <v>227.25</v>
      </c>
      <c r="J33" s="77">
        <f t="shared" si="0"/>
        <v>33.000000000001251</v>
      </c>
      <c r="K33" s="77">
        <f t="shared" si="1"/>
        <v>-135</v>
      </c>
      <c r="L33" s="77">
        <f t="shared" si="2"/>
        <v>-101.99999999999875</v>
      </c>
      <c r="Z33" s="5"/>
      <c r="AB33" s="78">
        <v>226.5</v>
      </c>
      <c r="AC33" s="87">
        <f t="shared" si="7"/>
        <v>-2</v>
      </c>
      <c r="AD33" s="87">
        <f t="shared" si="8"/>
        <v>3</v>
      </c>
      <c r="AE33" s="87">
        <f t="shared" si="9"/>
        <v>-2.15</v>
      </c>
      <c r="AF33" s="87">
        <f t="shared" si="6"/>
        <v>-1.1499999999999999</v>
      </c>
      <c r="BB33" s="4"/>
      <c r="BC33" s="78">
        <v>229</v>
      </c>
      <c r="BD33" s="77">
        <f t="shared" si="3"/>
        <v>138</v>
      </c>
      <c r="BE33" s="77">
        <f t="shared" si="4"/>
        <v>-31</v>
      </c>
      <c r="BF33" s="77">
        <f t="shared" si="5"/>
        <v>107</v>
      </c>
      <c r="CB33" s="5"/>
      <c r="CD33" s="18"/>
    </row>
    <row r="34" spans="2:82" ht="19" x14ac:dyDescent="0.25">
      <c r="B34" s="6"/>
      <c r="C34" s="6"/>
      <c r="D34" s="6"/>
      <c r="E34" s="6"/>
      <c r="F34" s="6"/>
      <c r="G34" s="6"/>
      <c r="H34" s="7"/>
      <c r="I34" s="79">
        <v>228.75</v>
      </c>
      <c r="J34" s="80">
        <f t="shared" si="0"/>
        <v>183.00000000000125</v>
      </c>
      <c r="K34" s="80">
        <f t="shared" si="1"/>
        <v>-135</v>
      </c>
      <c r="L34" s="80">
        <f t="shared" si="2"/>
        <v>48.000000000001251</v>
      </c>
      <c r="Z34" s="5"/>
      <c r="AB34" s="78">
        <v>227.25</v>
      </c>
      <c r="AC34" s="87">
        <f t="shared" si="7"/>
        <v>-1.25</v>
      </c>
      <c r="AD34" s="87">
        <f t="shared" si="8"/>
        <v>1.5</v>
      </c>
      <c r="AE34" s="87">
        <f t="shared" si="9"/>
        <v>-2.15</v>
      </c>
      <c r="AF34" s="87">
        <f t="shared" si="6"/>
        <v>-1.9</v>
      </c>
      <c r="BB34" s="4"/>
      <c r="BC34" s="78">
        <v>229.33</v>
      </c>
      <c r="BD34" s="77">
        <f t="shared" si="3"/>
        <v>171.00000000000125</v>
      </c>
      <c r="BE34" s="77">
        <f t="shared" si="4"/>
        <v>-31</v>
      </c>
      <c r="BF34" s="77">
        <f t="shared" si="5"/>
        <v>140.00000000000125</v>
      </c>
      <c r="CB34" s="5"/>
      <c r="CD34"/>
    </row>
    <row r="35" spans="2:82" ht="19" x14ac:dyDescent="0.25">
      <c r="B35" s="6"/>
      <c r="C35" s="6"/>
      <c r="D35" s="6"/>
      <c r="E35" s="6"/>
      <c r="F35" s="6"/>
      <c r="G35" s="6"/>
      <c r="H35" s="7"/>
      <c r="I35" s="78">
        <v>229.5</v>
      </c>
      <c r="J35" s="77">
        <f t="shared" si="0"/>
        <v>258.00000000000125</v>
      </c>
      <c r="K35" s="77">
        <f t="shared" si="1"/>
        <v>-135</v>
      </c>
      <c r="L35" s="77">
        <f t="shared" si="2"/>
        <v>123.00000000000125</v>
      </c>
      <c r="Z35" s="5"/>
      <c r="AB35" s="78">
        <v>228.75</v>
      </c>
      <c r="AC35" s="87">
        <f t="shared" si="7"/>
        <v>0.25</v>
      </c>
      <c r="AD35" s="87">
        <f t="shared" si="8"/>
        <v>-1.5</v>
      </c>
      <c r="AE35" s="87">
        <f t="shared" si="9"/>
        <v>-2.15</v>
      </c>
      <c r="AF35" s="87">
        <f t="shared" si="6"/>
        <v>-3.4</v>
      </c>
      <c r="AU35" s="114" t="s">
        <v>28</v>
      </c>
      <c r="AV35" s="115"/>
      <c r="AW35" s="115"/>
      <c r="AX35" s="115"/>
      <c r="AY35" s="115"/>
      <c r="AZ35" s="116"/>
      <c r="BB35" s="4"/>
      <c r="BC35" s="78">
        <v>229.67</v>
      </c>
      <c r="BD35" s="77">
        <f t="shared" si="3"/>
        <v>204.99999999999875</v>
      </c>
      <c r="BE35" s="77">
        <f t="shared" si="4"/>
        <v>-31</v>
      </c>
      <c r="BF35" s="77">
        <f t="shared" si="5"/>
        <v>173.99999999999875</v>
      </c>
      <c r="CB35" s="5"/>
      <c r="CD35" s="18"/>
    </row>
    <row r="36" spans="2:82" ht="19" x14ac:dyDescent="0.25">
      <c r="B36" s="6"/>
      <c r="C36" s="6"/>
      <c r="D36" s="6"/>
      <c r="E36" s="6"/>
      <c r="F36" s="6"/>
      <c r="G36" s="6"/>
      <c r="H36" s="7"/>
      <c r="I36" s="78">
        <v>230.25</v>
      </c>
      <c r="J36" s="77">
        <f t="shared" si="0"/>
        <v>333.00000000000125</v>
      </c>
      <c r="K36" s="77">
        <f t="shared" si="1"/>
        <v>-135</v>
      </c>
      <c r="L36" s="77">
        <f t="shared" si="2"/>
        <v>198.00000000000125</v>
      </c>
      <c r="Z36" s="5"/>
      <c r="AB36" s="78">
        <v>229.5</v>
      </c>
      <c r="AC36" s="87">
        <f t="shared" si="7"/>
        <v>1</v>
      </c>
      <c r="AD36" s="87">
        <f t="shared" si="8"/>
        <v>-3</v>
      </c>
      <c r="AE36" s="87">
        <f t="shared" si="9"/>
        <v>-2.15</v>
      </c>
      <c r="AF36" s="87">
        <f t="shared" si="6"/>
        <v>-4.1500000000000004</v>
      </c>
      <c r="AU36" s="83" t="s">
        <v>29</v>
      </c>
      <c r="AV36" s="83" t="s">
        <v>101</v>
      </c>
      <c r="AW36" s="83" t="s">
        <v>102</v>
      </c>
      <c r="AX36" s="83" t="s">
        <v>103</v>
      </c>
      <c r="AY36" s="83" t="s">
        <v>30</v>
      </c>
      <c r="AZ36" s="83" t="s">
        <v>31</v>
      </c>
      <c r="BB36" s="4"/>
      <c r="BC36" s="78">
        <v>230</v>
      </c>
      <c r="BD36" s="77">
        <f t="shared" si="3"/>
        <v>238</v>
      </c>
      <c r="BE36" s="77">
        <f t="shared" si="4"/>
        <v>-31</v>
      </c>
      <c r="BF36" s="77">
        <f t="shared" si="5"/>
        <v>207</v>
      </c>
      <c r="CB36" s="5"/>
      <c r="CD36" s="18"/>
    </row>
    <row r="37" spans="2:82" ht="19" x14ac:dyDescent="0.25">
      <c r="B37" s="6"/>
      <c r="C37" s="6"/>
      <c r="D37" s="6"/>
      <c r="E37" s="6"/>
      <c r="F37" s="6"/>
      <c r="G37" s="6"/>
      <c r="H37" s="7"/>
      <c r="I37" s="78">
        <v>231</v>
      </c>
      <c r="J37" s="77">
        <f t="shared" si="0"/>
        <v>408.00000000000125</v>
      </c>
      <c r="K37" s="77">
        <f t="shared" si="1"/>
        <v>-135</v>
      </c>
      <c r="L37" s="77">
        <f t="shared" si="2"/>
        <v>273.00000000000125</v>
      </c>
      <c r="U37" s="114" t="s">
        <v>28</v>
      </c>
      <c r="V37" s="115"/>
      <c r="W37" s="115"/>
      <c r="X37" s="115"/>
      <c r="Y37" s="116"/>
      <c r="Z37" s="5"/>
      <c r="AB37" s="78">
        <v>230.25</v>
      </c>
      <c r="AC37" s="87">
        <f t="shared" si="7"/>
        <v>1.75</v>
      </c>
      <c r="AD37" s="87">
        <f t="shared" si="8"/>
        <v>-4.5</v>
      </c>
      <c r="AE37" s="87">
        <f t="shared" si="9"/>
        <v>-1.9</v>
      </c>
      <c r="AF37" s="87">
        <f t="shared" si="6"/>
        <v>-4.6500000000000004</v>
      </c>
      <c r="AU37" s="84" t="s">
        <v>38</v>
      </c>
      <c r="AV37" s="84">
        <v>0</v>
      </c>
      <c r="AW37" s="84">
        <v>0</v>
      </c>
      <c r="AX37" s="84">
        <v>0</v>
      </c>
      <c r="AY37" s="84">
        <v>0</v>
      </c>
      <c r="AZ37" s="84">
        <v>0</v>
      </c>
      <c r="BB37" s="4"/>
      <c r="BC37" s="78">
        <v>230.33</v>
      </c>
      <c r="BD37" s="77">
        <f t="shared" si="3"/>
        <v>271.00000000000125</v>
      </c>
      <c r="BE37" s="77">
        <f t="shared" si="4"/>
        <v>-31</v>
      </c>
      <c r="BF37" s="77">
        <f t="shared" si="5"/>
        <v>240.00000000000125</v>
      </c>
      <c r="BV37" s="114" t="s">
        <v>28</v>
      </c>
      <c r="BW37" s="115"/>
      <c r="BX37" s="115"/>
      <c r="BY37" s="115"/>
      <c r="BZ37" s="116"/>
      <c r="CB37" s="5"/>
      <c r="CD37" s="18"/>
    </row>
    <row r="38" spans="2:82" ht="19" x14ac:dyDescent="0.25">
      <c r="B38" s="6"/>
      <c r="C38" s="6"/>
      <c r="D38" s="6"/>
      <c r="E38" s="6"/>
      <c r="F38" s="6"/>
      <c r="G38" s="6"/>
      <c r="H38" s="7"/>
      <c r="I38" s="20"/>
      <c r="J38" s="22"/>
      <c r="K38" s="22"/>
      <c r="L38" s="22"/>
      <c r="U38" s="81" t="s">
        <v>29</v>
      </c>
      <c r="V38" s="82" t="s">
        <v>32</v>
      </c>
      <c r="W38" s="81" t="s">
        <v>33</v>
      </c>
      <c r="X38" s="81" t="s">
        <v>30</v>
      </c>
      <c r="Y38" s="81" t="s">
        <v>31</v>
      </c>
      <c r="Z38" s="5"/>
      <c r="AB38" s="78">
        <v>231</v>
      </c>
      <c r="AC38" s="87">
        <f t="shared" si="7"/>
        <v>2.5</v>
      </c>
      <c r="AD38" s="87">
        <f t="shared" si="8"/>
        <v>-6</v>
      </c>
      <c r="AE38" s="87">
        <f t="shared" si="9"/>
        <v>-1.1499999999999999</v>
      </c>
      <c r="AF38" s="87">
        <f t="shared" si="6"/>
        <v>-4.6500000000000004</v>
      </c>
      <c r="AU38" s="84" t="s">
        <v>39</v>
      </c>
      <c r="AV38" s="84" t="s">
        <v>40</v>
      </c>
      <c r="AW38" s="84">
        <v>0</v>
      </c>
      <c r="AX38" s="84">
        <v>0</v>
      </c>
      <c r="AY38" s="84" t="s">
        <v>40</v>
      </c>
      <c r="AZ38" s="84" t="s">
        <v>41</v>
      </c>
      <c r="BB38" s="4"/>
      <c r="BC38" s="78">
        <v>230.67</v>
      </c>
      <c r="BD38" s="77">
        <f t="shared" si="3"/>
        <v>304.99999999999875</v>
      </c>
      <c r="BE38" s="77">
        <f t="shared" si="4"/>
        <v>-31</v>
      </c>
      <c r="BF38" s="77">
        <f t="shared" si="5"/>
        <v>273.99999999999875</v>
      </c>
      <c r="BV38" s="81" t="s">
        <v>29</v>
      </c>
      <c r="BW38" s="81" t="s">
        <v>34</v>
      </c>
      <c r="BX38" s="81" t="s">
        <v>32</v>
      </c>
      <c r="BY38" s="81" t="s">
        <v>30</v>
      </c>
      <c r="BZ38" s="81" t="s">
        <v>31</v>
      </c>
      <c r="CB38" s="5"/>
      <c r="CD38" s="18"/>
    </row>
    <row r="39" spans="2:82" ht="19" x14ac:dyDescent="0.25">
      <c r="B39" s="6"/>
      <c r="C39" s="6"/>
      <c r="D39" s="6"/>
      <c r="E39" s="6"/>
      <c r="F39" s="6"/>
      <c r="G39" s="6"/>
      <c r="H39" s="7"/>
      <c r="I39" s="20"/>
      <c r="J39" s="22"/>
      <c r="K39" s="22"/>
      <c r="L39" s="22"/>
      <c r="T39" s="9"/>
      <c r="U39" s="84" t="s">
        <v>42</v>
      </c>
      <c r="V39" s="85" t="s">
        <v>43</v>
      </c>
      <c r="W39" s="84" t="s">
        <v>44</v>
      </c>
      <c r="X39" s="86" t="s">
        <v>35</v>
      </c>
      <c r="Y39" s="86" t="s">
        <v>36</v>
      </c>
      <c r="Z39" s="5"/>
      <c r="AB39" s="20"/>
      <c r="AC39" s="21"/>
      <c r="AD39" s="21"/>
      <c r="AE39" s="21"/>
      <c r="AF39" s="21"/>
      <c r="AU39" s="84" t="s">
        <v>45</v>
      </c>
      <c r="AV39" s="84" t="s">
        <v>40</v>
      </c>
      <c r="AW39" s="84" t="s">
        <v>46</v>
      </c>
      <c r="AX39" s="84">
        <v>0</v>
      </c>
      <c r="AY39" s="84" t="s">
        <v>47</v>
      </c>
      <c r="AZ39" s="88" t="s">
        <v>48</v>
      </c>
      <c r="BB39" s="4"/>
      <c r="BC39" s="78">
        <v>231</v>
      </c>
      <c r="BD39" s="77">
        <f t="shared" si="3"/>
        <v>338</v>
      </c>
      <c r="BE39" s="77">
        <f t="shared" si="4"/>
        <v>-31</v>
      </c>
      <c r="BF39" s="77">
        <f t="shared" si="5"/>
        <v>307</v>
      </c>
      <c r="BV39" s="84" t="s">
        <v>49</v>
      </c>
      <c r="BW39" s="84">
        <v>0</v>
      </c>
      <c r="BX39" s="84" t="s">
        <v>50</v>
      </c>
      <c r="BY39" s="84" t="s">
        <v>50</v>
      </c>
      <c r="BZ39" s="88" t="s">
        <v>51</v>
      </c>
      <c r="CB39" s="5"/>
      <c r="CD39"/>
    </row>
    <row r="40" spans="2:82" ht="19" x14ac:dyDescent="0.25">
      <c r="B40" s="6"/>
      <c r="C40" s="6"/>
      <c r="D40" s="6"/>
      <c r="E40" s="6"/>
      <c r="F40" s="6"/>
      <c r="G40" s="6"/>
      <c r="H40" s="7"/>
      <c r="I40" s="23"/>
      <c r="J40" s="24"/>
      <c r="K40" s="22"/>
      <c r="L40" s="23"/>
      <c r="T40" s="9"/>
      <c r="U40" s="84" t="s">
        <v>52</v>
      </c>
      <c r="V40" s="85">
        <v>0</v>
      </c>
      <c r="W40" s="84" t="s">
        <v>44</v>
      </c>
      <c r="X40" s="84" t="s">
        <v>44</v>
      </c>
      <c r="Y40" s="84" t="s">
        <v>53</v>
      </c>
      <c r="Z40" s="5"/>
      <c r="AB40" s="20"/>
      <c r="AC40" s="21"/>
      <c r="AD40" s="21"/>
      <c r="AE40" s="21"/>
      <c r="AF40" s="21"/>
      <c r="AU40" s="84" t="s">
        <v>54</v>
      </c>
      <c r="AV40" s="84" t="s">
        <v>40</v>
      </c>
      <c r="AW40" s="84" t="s">
        <v>46</v>
      </c>
      <c r="AX40" s="84" t="s">
        <v>55</v>
      </c>
      <c r="AY40" s="84">
        <v>0</v>
      </c>
      <c r="AZ40" s="84">
        <v>0</v>
      </c>
      <c r="BB40" s="4"/>
      <c r="BC40" s="8"/>
      <c r="BD40" s="8"/>
      <c r="BE40" s="8"/>
      <c r="BF40" s="8"/>
      <c r="BV40" s="84" t="s">
        <v>56</v>
      </c>
      <c r="BW40" s="84">
        <v>0</v>
      </c>
      <c r="BX40" s="84">
        <v>0</v>
      </c>
      <c r="BY40" s="84">
        <v>0</v>
      </c>
      <c r="BZ40" s="88" t="s">
        <v>37</v>
      </c>
      <c r="CB40" s="5"/>
      <c r="CD40" s="18"/>
    </row>
    <row r="41" spans="2:82" ht="19" x14ac:dyDescent="0.25">
      <c r="B41" s="6"/>
      <c r="C41" s="6"/>
      <c r="D41" s="6"/>
      <c r="E41" s="6"/>
      <c r="F41" s="6"/>
      <c r="G41" s="6"/>
      <c r="H41" s="7"/>
      <c r="I41" s="8"/>
      <c r="J41" s="8"/>
      <c r="K41" s="8"/>
      <c r="L41" s="8"/>
      <c r="T41" s="9"/>
      <c r="U41" s="84" t="s">
        <v>57</v>
      </c>
      <c r="V41" s="85">
        <v>0</v>
      </c>
      <c r="W41" s="84" t="s">
        <v>44</v>
      </c>
      <c r="X41" s="84" t="s">
        <v>44</v>
      </c>
      <c r="Y41" s="84" t="s">
        <v>53</v>
      </c>
      <c r="Z41" s="5"/>
      <c r="AB41" s="8"/>
      <c r="AC41" s="8"/>
      <c r="AD41" s="8"/>
      <c r="AE41" s="8"/>
      <c r="AF41" s="8"/>
      <c r="BB41" s="4"/>
      <c r="BC41" s="8"/>
      <c r="BD41" s="8"/>
      <c r="BE41" s="8"/>
      <c r="BF41" s="8"/>
      <c r="BV41" s="84" t="s">
        <v>58</v>
      </c>
      <c r="BW41" s="84" t="s">
        <v>59</v>
      </c>
      <c r="BX41" s="84">
        <v>0</v>
      </c>
      <c r="BY41" s="84" t="s">
        <v>59</v>
      </c>
      <c r="BZ41" s="84" t="s">
        <v>60</v>
      </c>
      <c r="CB41" s="5"/>
      <c r="CD41" s="18"/>
    </row>
    <row r="42" spans="2:82" ht="19" x14ac:dyDescent="0.25">
      <c r="B42" s="6"/>
      <c r="C42" s="6"/>
      <c r="D42" s="6"/>
      <c r="E42" s="6"/>
      <c r="F42" s="6"/>
      <c r="G42" s="6"/>
      <c r="H42" s="7"/>
      <c r="I42" s="8"/>
      <c r="J42" s="8"/>
      <c r="K42" s="8"/>
      <c r="L42" s="8"/>
      <c r="Y42" s="14"/>
      <c r="Z42" s="5"/>
      <c r="AB42" s="8"/>
      <c r="AC42" s="8"/>
      <c r="AD42" s="8"/>
      <c r="AE42" s="8"/>
      <c r="AF42" s="8"/>
      <c r="BB42" s="4"/>
      <c r="BC42" s="8"/>
      <c r="BD42" s="8"/>
      <c r="BE42" s="8"/>
      <c r="BF42" s="8"/>
      <c r="CB42" s="5"/>
      <c r="CD42" s="18"/>
    </row>
    <row r="43" spans="2:82" ht="19" x14ac:dyDescent="0.25">
      <c r="B43" s="6"/>
      <c r="C43" s="6"/>
      <c r="D43" s="6"/>
      <c r="E43" s="6"/>
      <c r="F43" s="6"/>
      <c r="G43" s="6"/>
      <c r="H43" s="7"/>
      <c r="I43" s="8"/>
      <c r="J43" s="8"/>
      <c r="K43" s="8"/>
      <c r="L43" s="8"/>
      <c r="Y43" s="14"/>
      <c r="Z43" s="5"/>
      <c r="AB43" s="8"/>
      <c r="AC43" s="8"/>
      <c r="AD43" s="8"/>
      <c r="AE43" s="8"/>
      <c r="AF43" s="8"/>
      <c r="AU43" s="6"/>
      <c r="AV43" s="6"/>
      <c r="AW43" s="6"/>
      <c r="AX43" s="6"/>
      <c r="AY43" s="6"/>
      <c r="AZ43" s="6"/>
      <c r="BB43" s="4"/>
      <c r="BC43" s="8"/>
      <c r="BD43" s="8"/>
      <c r="BE43" s="8"/>
      <c r="BF43" s="8"/>
      <c r="CB43" s="5"/>
      <c r="CD43" s="18"/>
    </row>
    <row r="44" spans="2:82" ht="19" x14ac:dyDescent="0.25">
      <c r="B44" s="6"/>
      <c r="C44" s="6"/>
      <c r="D44" s="6"/>
      <c r="E44" s="6"/>
      <c r="F44" s="6"/>
      <c r="G44" s="6"/>
      <c r="H44" s="7"/>
      <c r="I44" s="8"/>
      <c r="J44" s="8"/>
      <c r="K44" s="8"/>
      <c r="L44" s="8"/>
      <c r="Y44" s="14"/>
      <c r="Z44" s="5"/>
      <c r="AA44" s="14"/>
      <c r="AB44" s="15"/>
      <c r="AC44" s="8"/>
      <c r="AD44" s="8"/>
      <c r="AE44" s="8"/>
      <c r="AF44" s="8"/>
      <c r="AU44" s="6"/>
      <c r="AV44" s="6"/>
      <c r="AW44" s="6"/>
      <c r="AX44" s="6"/>
      <c r="AY44" s="6"/>
      <c r="AZ44" s="6"/>
      <c r="BB44" s="4"/>
      <c r="BC44" s="8"/>
      <c r="BD44" s="8"/>
      <c r="BE44" s="8"/>
      <c r="BF44" s="8"/>
      <c r="CB44" s="5"/>
      <c r="CD44"/>
    </row>
    <row r="45" spans="2:82" ht="19" x14ac:dyDescent="0.25">
      <c r="B45" s="6"/>
      <c r="C45" s="6"/>
      <c r="D45" s="6"/>
      <c r="E45" s="6"/>
      <c r="F45" s="6"/>
      <c r="G45" s="6"/>
      <c r="H45" s="7"/>
      <c r="I45" s="8"/>
      <c r="J45" s="8"/>
      <c r="K45" s="8"/>
      <c r="L45" s="8"/>
      <c r="Y45" s="14"/>
      <c r="Z45" s="5"/>
      <c r="AA45" s="14"/>
      <c r="AB45" s="15"/>
      <c r="AC45" s="8"/>
      <c r="AD45" s="8"/>
      <c r="AE45" s="8"/>
      <c r="AF45" s="8"/>
      <c r="BB45" s="4"/>
      <c r="BC45" s="8"/>
      <c r="BD45" s="8"/>
      <c r="BE45" s="8"/>
      <c r="BF45" s="8"/>
      <c r="CB45" s="5"/>
      <c r="CD45" s="18"/>
    </row>
    <row r="46" spans="2:82" ht="19" x14ac:dyDescent="0.25">
      <c r="B46" s="6"/>
      <c r="C46" s="6"/>
      <c r="D46" s="6"/>
      <c r="E46" s="6"/>
      <c r="F46" s="6"/>
      <c r="G46" s="6"/>
      <c r="H46" s="7"/>
      <c r="I46" s="8"/>
      <c r="J46" s="8"/>
      <c r="K46" s="8"/>
      <c r="L46" s="8"/>
      <c r="Z46" s="5"/>
      <c r="AB46" s="8"/>
      <c r="AC46" s="8"/>
      <c r="AD46" s="8"/>
      <c r="AE46" s="8"/>
      <c r="AF46" s="8"/>
      <c r="BB46" s="4"/>
      <c r="BC46" s="8"/>
      <c r="BD46" s="8"/>
      <c r="BE46" s="8"/>
      <c r="BF46" s="8"/>
      <c r="CB46" s="5"/>
      <c r="CD46" s="18"/>
    </row>
    <row r="47" spans="2:82" ht="19" x14ac:dyDescent="0.25">
      <c r="B47" s="6"/>
      <c r="C47" s="6"/>
      <c r="D47" s="6"/>
      <c r="E47" s="6"/>
      <c r="F47" s="6"/>
      <c r="G47" s="6"/>
      <c r="H47" s="7"/>
      <c r="I47" s="8"/>
      <c r="J47" s="8"/>
      <c r="K47" s="8"/>
      <c r="L47" s="8"/>
      <c r="Z47" s="5"/>
      <c r="AB47" s="8"/>
      <c r="AC47" s="8"/>
      <c r="AD47" s="8"/>
      <c r="AE47" s="8"/>
      <c r="AF47" s="8"/>
      <c r="BB47" s="4"/>
      <c r="BC47" s="8"/>
      <c r="BD47" s="8"/>
      <c r="BE47" s="8"/>
      <c r="BF47" s="8"/>
      <c r="CB47" s="5"/>
      <c r="CD47" s="18"/>
    </row>
    <row r="48" spans="2:82" ht="19" x14ac:dyDescent="0.25">
      <c r="B48" s="6"/>
      <c r="C48" s="6"/>
      <c r="D48" s="6"/>
      <c r="E48" s="6"/>
      <c r="F48" s="6"/>
      <c r="G48" s="6"/>
      <c r="H48" s="7"/>
      <c r="I48" s="8"/>
      <c r="J48" s="8"/>
      <c r="K48" s="8"/>
      <c r="L48" s="8"/>
      <c r="Z48" s="5"/>
      <c r="AB48"/>
      <c r="AC48" s="8"/>
      <c r="AD48" s="8"/>
      <c r="AE48" s="8"/>
      <c r="AF48" s="8"/>
      <c r="BB48" s="4"/>
      <c r="BC48" s="8"/>
      <c r="BD48" s="8"/>
      <c r="BE48" s="8"/>
      <c r="BF48" s="8"/>
      <c r="CB48" s="5"/>
      <c r="CD48" s="18"/>
    </row>
    <row r="49" spans="2:82" ht="19" x14ac:dyDescent="0.25">
      <c r="B49" s="6"/>
      <c r="C49" s="6"/>
      <c r="D49" s="6"/>
      <c r="E49" s="6"/>
      <c r="F49" s="6"/>
      <c r="G49" s="6"/>
      <c r="H49" s="7"/>
      <c r="I49" s="8"/>
      <c r="J49" s="8"/>
      <c r="K49" s="8"/>
      <c r="L49" s="8"/>
      <c r="Z49" s="5"/>
      <c r="AB49" s="18"/>
      <c r="AC49" s="8"/>
      <c r="AD49" s="8"/>
      <c r="AE49" s="8"/>
      <c r="AF49" s="8"/>
      <c r="BB49" s="4"/>
      <c r="BC49" s="8"/>
      <c r="BD49" s="8"/>
      <c r="BE49" s="8"/>
      <c r="BF49" s="8"/>
      <c r="CB49" s="5"/>
      <c r="CD49"/>
    </row>
    <row r="50" spans="2:82" ht="19" x14ac:dyDescent="0.25">
      <c r="B50" s="6"/>
      <c r="C50" s="6"/>
      <c r="D50" s="6"/>
      <c r="E50" s="6"/>
      <c r="F50" s="6"/>
      <c r="G50" s="6"/>
      <c r="H50" s="7"/>
      <c r="I50" s="8"/>
      <c r="J50" s="8"/>
      <c r="K50" s="8"/>
      <c r="L50" s="8"/>
      <c r="Z50" s="5"/>
      <c r="AB50" s="18"/>
      <c r="AC50" s="8"/>
      <c r="AD50" s="8"/>
      <c r="AE50" s="8"/>
      <c r="AF50" s="8"/>
      <c r="BB50" s="4"/>
      <c r="BC50" s="8"/>
      <c r="BD50" s="8"/>
      <c r="BE50" s="8"/>
      <c r="BF50" s="8"/>
      <c r="CB50" s="5"/>
      <c r="CD50" s="18"/>
    </row>
    <row r="51" spans="2:82" ht="19" x14ac:dyDescent="0.25">
      <c r="B51" s="6"/>
      <c r="C51" s="6"/>
      <c r="D51" s="6"/>
      <c r="E51" s="6"/>
      <c r="F51" s="6"/>
      <c r="G51" s="6"/>
      <c r="H51" s="7"/>
      <c r="I51" s="8"/>
      <c r="J51" s="8"/>
      <c r="K51" s="8"/>
      <c r="L51" s="8"/>
      <c r="Z51" s="5"/>
      <c r="AB51" s="18"/>
      <c r="AC51" s="8"/>
      <c r="AD51" s="8"/>
      <c r="AE51" s="8"/>
      <c r="AF51" s="8"/>
      <c r="BB51" s="4"/>
      <c r="BC51" s="8"/>
      <c r="BD51" s="8"/>
      <c r="BE51" s="8"/>
      <c r="BF51" s="8"/>
      <c r="CB51" s="5"/>
      <c r="CD51" s="18"/>
    </row>
    <row r="52" spans="2:82" ht="19" x14ac:dyDescent="0.25">
      <c r="B52" s="6"/>
      <c r="C52" s="6"/>
      <c r="D52" s="6"/>
      <c r="E52" s="6"/>
      <c r="F52" s="6"/>
      <c r="G52" s="6"/>
      <c r="H52" s="7"/>
      <c r="I52" s="8"/>
      <c r="J52" s="8"/>
      <c r="K52" s="8"/>
      <c r="L52" s="8"/>
      <c r="Z52" s="5"/>
      <c r="AB52" s="18"/>
      <c r="AC52" s="8"/>
      <c r="AD52" s="8"/>
      <c r="AE52" s="8"/>
      <c r="AF52" s="8"/>
      <c r="BB52" s="4"/>
      <c r="BC52" s="8"/>
      <c r="BD52" s="8"/>
      <c r="BE52" s="8"/>
      <c r="BF52" s="8"/>
      <c r="CB52" s="5"/>
      <c r="CD52" s="18"/>
    </row>
    <row r="53" spans="2:82" ht="19" x14ac:dyDescent="0.25">
      <c r="B53" s="6"/>
      <c r="C53" s="6"/>
      <c r="D53" s="6"/>
      <c r="E53" s="6"/>
      <c r="F53" s="6"/>
      <c r="G53" s="6"/>
      <c r="H53" s="7"/>
      <c r="I53" s="8"/>
      <c r="J53" s="8"/>
      <c r="K53" s="8"/>
      <c r="L53" s="8"/>
      <c r="Z53" s="5"/>
      <c r="AB53"/>
      <c r="AC53" s="8"/>
      <c r="AD53" s="8"/>
      <c r="AE53" s="8"/>
      <c r="AF53" s="8"/>
      <c r="BB53" s="4"/>
      <c r="BC53" s="8"/>
      <c r="BD53" s="8"/>
      <c r="BE53" s="8"/>
      <c r="BF53" s="8"/>
      <c r="CB53" s="5"/>
      <c r="CD53" s="18"/>
    </row>
    <row r="54" spans="2:82" ht="19" x14ac:dyDescent="0.25">
      <c r="H54" s="4"/>
      <c r="I54" s="13"/>
      <c r="J54" s="13"/>
      <c r="K54" s="13"/>
      <c r="L54" s="13"/>
      <c r="Z54" s="5"/>
      <c r="AB54" s="18"/>
      <c r="AC54" s="8"/>
      <c r="AD54" s="8"/>
      <c r="AE54" s="8"/>
      <c r="AF54" s="8"/>
      <c r="BB54" s="4"/>
      <c r="BC54" s="8"/>
      <c r="BD54" s="8"/>
      <c r="BE54" s="8"/>
      <c r="BF54" s="8"/>
      <c r="CB54" s="5"/>
      <c r="CD54"/>
    </row>
    <row r="55" spans="2:82" ht="19" x14ac:dyDescent="0.25">
      <c r="H55" s="4"/>
      <c r="I55" s="13"/>
      <c r="J55" s="13"/>
      <c r="K55" s="13"/>
      <c r="L55" s="13"/>
      <c r="Z55" s="5"/>
      <c r="AB55" s="18"/>
      <c r="AC55" s="8"/>
      <c r="AD55" s="8"/>
      <c r="AE55" s="8"/>
      <c r="AF55" s="8"/>
      <c r="BB55" s="4"/>
      <c r="BC55" s="8"/>
      <c r="BD55" s="8"/>
      <c r="BE55" s="8"/>
      <c r="BF55" s="8"/>
      <c r="CB55" s="5"/>
      <c r="CD55" s="18"/>
    </row>
    <row r="56" spans="2:82" ht="19" x14ac:dyDescent="0.25">
      <c r="H56" s="4"/>
      <c r="I56" s="13"/>
      <c r="J56" s="13"/>
      <c r="K56" s="13"/>
      <c r="L56" s="13"/>
      <c r="Z56" s="5"/>
      <c r="AB56" s="18"/>
      <c r="AC56" s="8"/>
      <c r="AD56" s="8"/>
      <c r="AE56" s="8"/>
      <c r="AF56" s="8"/>
      <c r="BB56" s="4"/>
      <c r="BC56" s="8"/>
      <c r="BD56" s="8"/>
      <c r="BE56" s="8"/>
      <c r="BF56" s="8"/>
      <c r="CB56" s="5"/>
      <c r="CD56" s="18"/>
    </row>
    <row r="57" spans="2:82" ht="19" x14ac:dyDescent="0.25">
      <c r="H57" s="4"/>
      <c r="I57" s="13"/>
      <c r="J57" s="13"/>
      <c r="K57" s="13"/>
      <c r="L57" s="13"/>
      <c r="Z57" s="5"/>
      <c r="AB57" s="18"/>
      <c r="AC57" s="8"/>
      <c r="AD57" s="8"/>
      <c r="AE57" s="8"/>
      <c r="AF57" s="8"/>
      <c r="BB57" s="4"/>
      <c r="BC57" s="8"/>
      <c r="BD57" s="8"/>
      <c r="BE57" s="8"/>
      <c r="BF57" s="8"/>
      <c r="CB57" s="5"/>
      <c r="CD57" s="18"/>
    </row>
    <row r="58" spans="2:82" ht="19" x14ac:dyDescent="0.25">
      <c r="H58" s="4"/>
      <c r="I58" s="13"/>
      <c r="J58" s="13"/>
      <c r="K58" s="13"/>
      <c r="L58" s="13"/>
      <c r="Z58" s="5"/>
      <c r="AB58"/>
      <c r="AC58" s="8"/>
      <c r="AD58" s="8"/>
      <c r="AE58" s="8"/>
      <c r="AF58" s="8"/>
      <c r="BB58" s="4"/>
      <c r="BC58" s="8"/>
      <c r="BD58" s="8"/>
      <c r="BE58" s="8"/>
      <c r="BF58" s="8"/>
      <c r="CB58" s="5"/>
      <c r="CD58" s="18"/>
    </row>
    <row r="59" spans="2:82" ht="19" x14ac:dyDescent="0.25">
      <c r="H59" s="4"/>
      <c r="I59" s="13"/>
      <c r="J59" s="13"/>
      <c r="K59" s="13"/>
      <c r="L59" s="13"/>
      <c r="Z59" s="5"/>
      <c r="AB59" s="18"/>
      <c r="AC59" s="8"/>
      <c r="AD59" s="8"/>
      <c r="AE59" s="8"/>
      <c r="AF59" s="8"/>
      <c r="BB59" s="4"/>
      <c r="BC59" s="8"/>
      <c r="BD59" s="8"/>
      <c r="BE59" s="8"/>
      <c r="BF59" s="8"/>
      <c r="CB59" s="5"/>
      <c r="CD59"/>
    </row>
    <row r="60" spans="2:82" ht="19" x14ac:dyDescent="0.25">
      <c r="H60" s="4"/>
      <c r="I60" s="13"/>
      <c r="J60" s="13"/>
      <c r="K60" s="13"/>
      <c r="L60" s="13"/>
      <c r="Z60" s="5"/>
      <c r="AB60" s="18"/>
      <c r="AC60" s="6"/>
      <c r="AD60" s="6"/>
      <c r="AE60" s="6"/>
      <c r="AF60" s="6"/>
      <c r="BB60" s="4"/>
      <c r="BC60" s="8"/>
      <c r="BD60" s="8"/>
      <c r="BE60" s="8"/>
      <c r="BF60" s="8"/>
      <c r="CB60" s="5"/>
      <c r="CD60" s="18"/>
    </row>
    <row r="61" spans="2:82" ht="19" x14ac:dyDescent="0.25">
      <c r="H61" s="4"/>
      <c r="I61" s="13"/>
      <c r="J61" s="13"/>
      <c r="K61" s="13"/>
      <c r="L61" s="13"/>
      <c r="Z61" s="5"/>
      <c r="AB61" s="18"/>
      <c r="AC61" s="6"/>
      <c r="AD61" s="6"/>
      <c r="AE61" s="6"/>
      <c r="AF61" s="6"/>
      <c r="BB61" s="4"/>
      <c r="BC61" s="8"/>
      <c r="BD61" s="8"/>
      <c r="BE61" s="8"/>
      <c r="BF61" s="8"/>
      <c r="CB61" s="5"/>
      <c r="CD61" s="18"/>
    </row>
    <row r="62" spans="2:82" ht="19" x14ac:dyDescent="0.25">
      <c r="H62" s="4"/>
      <c r="I62" s="13"/>
      <c r="J62" s="13"/>
      <c r="K62" s="13"/>
      <c r="L62" s="13"/>
      <c r="Z62" s="5"/>
      <c r="AB62" s="18"/>
      <c r="AC62" s="6"/>
      <c r="AD62" s="6"/>
      <c r="AE62" s="6"/>
      <c r="AF62" s="6"/>
      <c r="BB62" s="4"/>
      <c r="BC62" s="8"/>
      <c r="BD62" s="8"/>
      <c r="BE62" s="8"/>
      <c r="BF62" s="8"/>
      <c r="CB62" s="5"/>
      <c r="CD62" s="18"/>
    </row>
    <row r="63" spans="2:82" ht="19" x14ac:dyDescent="0.25">
      <c r="H63" s="4"/>
      <c r="I63" s="13"/>
      <c r="J63" s="13"/>
      <c r="K63" s="13"/>
      <c r="L63" s="13"/>
      <c r="Z63" s="5"/>
      <c r="AB63"/>
      <c r="AC63" s="6"/>
      <c r="AD63" s="6"/>
      <c r="AE63" s="6"/>
      <c r="AF63" s="6"/>
      <c r="BB63" s="4"/>
      <c r="BC63" s="8"/>
      <c r="BD63" s="8"/>
      <c r="BE63" s="8"/>
      <c r="BF63" s="8"/>
      <c r="CB63" s="5"/>
      <c r="CD63" s="18"/>
    </row>
    <row r="64" spans="2:82" ht="19" x14ac:dyDescent="0.25">
      <c r="H64" s="4"/>
      <c r="I64" s="13"/>
      <c r="J64" s="13"/>
      <c r="K64" s="13"/>
      <c r="L64" s="13"/>
      <c r="Z64" s="5"/>
      <c r="AB64" s="18"/>
      <c r="AC64" s="6"/>
      <c r="AD64" s="6"/>
      <c r="AE64" s="6"/>
      <c r="AF64" s="6"/>
      <c r="BB64" s="4"/>
      <c r="BC64" s="8"/>
      <c r="BD64" s="8"/>
      <c r="BE64" s="8"/>
      <c r="BF64" s="8"/>
      <c r="CB64" s="5"/>
      <c r="CD64"/>
    </row>
    <row r="65" spans="8:82" ht="19" x14ac:dyDescent="0.25">
      <c r="H65" s="4"/>
      <c r="I65" s="13"/>
      <c r="J65" s="13"/>
      <c r="K65" s="13"/>
      <c r="L65" s="13"/>
      <c r="Z65" s="5"/>
      <c r="AB65" s="18"/>
      <c r="BB65" s="4"/>
      <c r="BC65" s="8"/>
      <c r="BD65" s="8"/>
      <c r="BE65" s="8"/>
      <c r="BF65" s="8"/>
      <c r="CB65" s="5"/>
      <c r="CD65" s="18"/>
    </row>
    <row r="66" spans="8:82" ht="19" x14ac:dyDescent="0.25">
      <c r="H66" s="4"/>
      <c r="I66" s="13"/>
      <c r="J66" s="13"/>
      <c r="K66" s="13"/>
      <c r="L66" s="13"/>
      <c r="Z66" s="5"/>
      <c r="AB66" s="18"/>
      <c r="BB66" s="4"/>
      <c r="BC66" s="8"/>
      <c r="BD66" s="8"/>
      <c r="BE66" s="8"/>
      <c r="BF66" s="8"/>
      <c r="CB66" s="5"/>
      <c r="CD66" s="18"/>
    </row>
    <row r="67" spans="8:82" ht="19" x14ac:dyDescent="0.25">
      <c r="H67" s="4"/>
      <c r="I67" s="13"/>
      <c r="J67" s="13"/>
      <c r="K67" s="13"/>
      <c r="L67" s="13"/>
      <c r="Z67" s="5"/>
      <c r="AB67" s="18"/>
      <c r="BB67" s="4"/>
      <c r="BC67" s="6"/>
      <c r="BD67" s="6"/>
      <c r="BE67" s="6"/>
      <c r="BF67" s="6"/>
      <c r="CB67" s="5"/>
      <c r="CD67" s="18"/>
    </row>
    <row r="68" spans="8:82" ht="19" x14ac:dyDescent="0.25">
      <c r="H68" s="4"/>
      <c r="I68" s="13"/>
      <c r="J68" s="13"/>
      <c r="K68" s="13"/>
      <c r="L68" s="13"/>
      <c r="Z68" s="5"/>
      <c r="AB68"/>
      <c r="BB68" s="4"/>
      <c r="BC68" s="6"/>
      <c r="BD68" s="6"/>
      <c r="BE68" s="6"/>
      <c r="BF68" s="6"/>
      <c r="CB68" s="5"/>
      <c r="CD68" s="18"/>
    </row>
    <row r="69" spans="8:82" ht="19" x14ac:dyDescent="0.25">
      <c r="H69" s="4"/>
      <c r="I69" s="13"/>
      <c r="J69" s="13"/>
      <c r="K69" s="13"/>
      <c r="L69" s="13"/>
      <c r="Z69" s="5"/>
      <c r="AB69" s="18"/>
      <c r="BB69" s="4"/>
      <c r="BC69" s="6"/>
      <c r="BD69" s="6"/>
      <c r="BE69" s="6"/>
      <c r="BF69" s="6"/>
      <c r="CB69" s="5"/>
      <c r="CD69"/>
    </row>
    <row r="70" spans="8:82" ht="19" x14ac:dyDescent="0.25">
      <c r="H70" s="4"/>
      <c r="I70" s="13"/>
      <c r="J70" s="13"/>
      <c r="K70" s="13"/>
      <c r="L70" s="13"/>
      <c r="Z70" s="5"/>
      <c r="AB70" s="18"/>
      <c r="BB70" s="4"/>
      <c r="BC70" s="6"/>
      <c r="BD70" s="6"/>
      <c r="BE70" s="6"/>
      <c r="BF70" s="6"/>
      <c r="CB70" s="5"/>
      <c r="CD70" s="18"/>
    </row>
    <row r="71" spans="8:82" ht="19" x14ac:dyDescent="0.25">
      <c r="H71" s="4"/>
      <c r="I71" s="13"/>
      <c r="J71" s="13"/>
      <c r="K71" s="13"/>
      <c r="L71" s="13"/>
      <c r="Z71" s="5"/>
      <c r="AB71" s="18"/>
      <c r="BB71" s="4"/>
      <c r="BC71" s="6"/>
      <c r="BD71" s="6"/>
      <c r="BE71" s="6"/>
      <c r="BF71" s="6"/>
      <c r="CB71" s="5"/>
      <c r="CD71" s="18"/>
    </row>
    <row r="72" spans="8:82" ht="19" x14ac:dyDescent="0.25">
      <c r="H72" s="4"/>
      <c r="I72" s="13"/>
      <c r="J72" s="13"/>
      <c r="K72" s="13"/>
      <c r="L72" s="13"/>
      <c r="Z72" s="5"/>
      <c r="AB72" s="18"/>
      <c r="BB72" s="4"/>
      <c r="BC72" s="6"/>
      <c r="BD72" s="6"/>
      <c r="BE72" s="6"/>
      <c r="BF72" s="6"/>
      <c r="CB72" s="5"/>
      <c r="CD72" s="18"/>
    </row>
    <row r="73" spans="8:82" ht="19" x14ac:dyDescent="0.25">
      <c r="H73" s="4"/>
      <c r="I73" s="13"/>
      <c r="J73" s="13"/>
      <c r="K73" s="13"/>
      <c r="L73" s="13"/>
      <c r="Z73" s="5"/>
      <c r="AB73"/>
      <c r="BB73" s="4"/>
      <c r="BC73" s="6"/>
      <c r="BD73" s="6"/>
      <c r="BE73" s="6"/>
      <c r="BF73" s="6"/>
      <c r="CB73" s="5"/>
      <c r="CD73" s="18"/>
    </row>
    <row r="74" spans="8:82" ht="19" x14ac:dyDescent="0.25">
      <c r="H74" s="4"/>
      <c r="I74" s="13"/>
      <c r="J74" s="13"/>
      <c r="K74" s="13"/>
      <c r="L74" s="13"/>
      <c r="Z74" s="5"/>
      <c r="AB74" s="18"/>
      <c r="BB74" s="4"/>
      <c r="BC74" s="6"/>
      <c r="BD74" s="6"/>
      <c r="BE74" s="6"/>
      <c r="BF74" s="6"/>
      <c r="CB74" s="5"/>
      <c r="CD74"/>
    </row>
    <row r="75" spans="8:82" ht="19" x14ac:dyDescent="0.25">
      <c r="H75" s="4"/>
      <c r="I75" s="13"/>
      <c r="J75" s="13"/>
      <c r="K75" s="13"/>
      <c r="L75" s="13"/>
      <c r="Z75" s="5"/>
      <c r="AB75" s="18"/>
      <c r="BB75" s="4"/>
      <c r="BC75" s="6"/>
      <c r="BD75" s="6"/>
      <c r="BE75" s="6"/>
      <c r="BF75" s="6"/>
      <c r="CB75" s="5"/>
      <c r="CD75" s="18"/>
    </row>
    <row r="76" spans="8:82" ht="19" x14ac:dyDescent="0.25">
      <c r="H76" s="4"/>
      <c r="I76" s="13"/>
      <c r="J76" s="13"/>
      <c r="K76" s="13"/>
      <c r="L76" s="13"/>
      <c r="Z76" s="5"/>
      <c r="AB76" s="18"/>
      <c r="BB76" s="4"/>
      <c r="BC76" s="6"/>
      <c r="BD76" s="6"/>
      <c r="BE76" s="6"/>
      <c r="BF76" s="6"/>
      <c r="CB76" s="5"/>
      <c r="CD76" s="18"/>
    </row>
    <row r="77" spans="8:82" ht="19" x14ac:dyDescent="0.25">
      <c r="H77" s="4"/>
      <c r="I77" s="13"/>
      <c r="J77" s="13"/>
      <c r="K77" s="13"/>
      <c r="L77" s="13"/>
      <c r="Z77" s="5"/>
      <c r="AB77" s="18"/>
      <c r="BB77" s="4"/>
      <c r="BC77" s="6"/>
      <c r="BD77" s="6"/>
      <c r="BE77" s="6"/>
      <c r="BF77" s="6"/>
      <c r="CB77" s="5"/>
      <c r="CD77" s="18"/>
    </row>
    <row r="78" spans="8:82" ht="19" x14ac:dyDescent="0.25">
      <c r="H78" s="4"/>
      <c r="I78" s="13"/>
      <c r="J78" s="13"/>
      <c r="K78" s="13"/>
      <c r="L78" s="13"/>
      <c r="Z78" s="5"/>
      <c r="AB78"/>
      <c r="BB78" s="4"/>
      <c r="BC78" s="6"/>
      <c r="BD78" s="6"/>
      <c r="BE78" s="6"/>
      <c r="BF78" s="6"/>
      <c r="CB78" s="5"/>
      <c r="CD78" s="18"/>
    </row>
    <row r="79" spans="8:82" ht="19" x14ac:dyDescent="0.25">
      <c r="H79" s="4"/>
      <c r="I79" s="13"/>
      <c r="J79" s="13"/>
      <c r="K79" s="13"/>
      <c r="L79" s="13"/>
      <c r="Z79" s="5"/>
      <c r="AB79" s="18"/>
      <c r="BB79" s="4"/>
      <c r="BC79" s="6"/>
      <c r="BD79" s="6"/>
      <c r="BE79" s="6"/>
      <c r="BF79" s="6"/>
      <c r="CB79" s="5"/>
      <c r="CD79"/>
    </row>
    <row r="80" spans="8:82" ht="19" x14ac:dyDescent="0.25">
      <c r="H80" s="4"/>
      <c r="I80" s="13"/>
      <c r="J80" s="13"/>
      <c r="K80" s="13"/>
      <c r="L80" s="13"/>
      <c r="Z80" s="5"/>
      <c r="AB80" s="18"/>
      <c r="BB80" s="4"/>
      <c r="BC80" s="6"/>
      <c r="BD80" s="6"/>
      <c r="BE80" s="6"/>
      <c r="BF80" s="6"/>
      <c r="CB80" s="5"/>
      <c r="CD80" s="18"/>
    </row>
    <row r="81" spans="8:82" ht="19" x14ac:dyDescent="0.25">
      <c r="H81" s="4"/>
      <c r="I81" s="13"/>
      <c r="J81" s="13"/>
      <c r="K81" s="13"/>
      <c r="L81" s="13"/>
      <c r="Z81" s="5"/>
      <c r="AB81" s="18"/>
      <c r="BB81" s="4"/>
      <c r="BC81" s="6"/>
      <c r="BD81" s="6"/>
      <c r="BE81" s="6"/>
      <c r="BF81" s="6"/>
      <c r="CB81" s="5"/>
      <c r="CD81" s="18"/>
    </row>
    <row r="82" spans="8:82" ht="19" x14ac:dyDescent="0.25">
      <c r="H82" s="4"/>
      <c r="I82" s="13"/>
      <c r="J82" s="13"/>
      <c r="K82" s="13"/>
      <c r="L82" s="13"/>
      <c r="Z82" s="5"/>
      <c r="AB82" s="18"/>
      <c r="BB82" s="4"/>
      <c r="BC82" s="6"/>
      <c r="BD82" s="6"/>
      <c r="BE82" s="6"/>
      <c r="BF82" s="6"/>
      <c r="CB82" s="5"/>
      <c r="CD82" s="18"/>
    </row>
    <row r="83" spans="8:82" ht="19" x14ac:dyDescent="0.25">
      <c r="H83" s="4"/>
      <c r="I83" s="13"/>
      <c r="J83" s="13"/>
      <c r="K83" s="13"/>
      <c r="L83" s="13"/>
      <c r="Z83" s="5"/>
      <c r="AB83"/>
      <c r="BB83" s="4"/>
      <c r="BC83" s="6"/>
      <c r="BD83" s="6"/>
      <c r="BE83" s="6"/>
      <c r="BF83" s="6"/>
      <c r="CB83" s="5"/>
      <c r="CD83" s="18"/>
    </row>
    <row r="84" spans="8:82" ht="19" x14ac:dyDescent="0.25">
      <c r="H84" s="4"/>
      <c r="I84" s="13"/>
      <c r="J84" s="13"/>
      <c r="K84" s="13"/>
      <c r="L84" s="13"/>
      <c r="Z84" s="5"/>
      <c r="AB84" s="18"/>
      <c r="BB84" s="4"/>
      <c r="BC84" s="6"/>
      <c r="BD84" s="6"/>
      <c r="BE84" s="6"/>
      <c r="BF84" s="6"/>
      <c r="CB84" s="5"/>
      <c r="CD84"/>
    </row>
    <row r="85" spans="8:82" ht="19" x14ac:dyDescent="0.25">
      <c r="H85" s="4"/>
      <c r="I85" s="13"/>
      <c r="J85" s="13"/>
      <c r="K85" s="13"/>
      <c r="L85" s="13"/>
      <c r="Z85" s="5"/>
      <c r="AB85" s="18"/>
      <c r="BB85" s="4"/>
      <c r="BC85" s="6"/>
      <c r="BD85" s="6"/>
      <c r="BE85" s="6"/>
      <c r="BF85" s="6"/>
      <c r="CB85" s="5"/>
      <c r="CD85" s="18"/>
    </row>
    <row r="86" spans="8:82" ht="19" x14ac:dyDescent="0.25">
      <c r="H86" s="4"/>
      <c r="I86" s="13"/>
      <c r="J86" s="13"/>
      <c r="K86" s="13"/>
      <c r="L86" s="13"/>
      <c r="Z86" s="5"/>
      <c r="AB86" s="18"/>
      <c r="BB86" s="4"/>
      <c r="BC86" s="6"/>
      <c r="BD86" s="6"/>
      <c r="BE86" s="6"/>
      <c r="BF86" s="6"/>
      <c r="CB86" s="5"/>
      <c r="CD86" s="18"/>
    </row>
    <row r="87" spans="8:82" ht="19" x14ac:dyDescent="0.25">
      <c r="H87" s="4"/>
      <c r="I87" s="13"/>
      <c r="J87" s="13"/>
      <c r="K87" s="13"/>
      <c r="L87" s="13"/>
      <c r="Z87" s="5"/>
      <c r="AB87" s="18"/>
      <c r="BB87" s="4"/>
      <c r="BC87" s="6"/>
      <c r="BD87" s="6"/>
      <c r="BE87" s="6"/>
      <c r="BF87" s="6"/>
      <c r="CB87" s="5"/>
      <c r="CD87" s="18"/>
    </row>
    <row r="88" spans="8:82" ht="19" x14ac:dyDescent="0.25">
      <c r="H88" s="4"/>
      <c r="I88" s="13"/>
      <c r="J88" s="13"/>
      <c r="K88" s="13"/>
      <c r="L88" s="13"/>
      <c r="Z88" s="5"/>
      <c r="AB88"/>
      <c r="BB88" s="4"/>
      <c r="BC88" s="6"/>
      <c r="BD88" s="6"/>
      <c r="BE88" s="6"/>
      <c r="BF88" s="6"/>
      <c r="CB88" s="5"/>
      <c r="CD88" s="18"/>
    </row>
    <row r="89" spans="8:82" ht="19" x14ac:dyDescent="0.25">
      <c r="H89" s="4"/>
      <c r="I89" s="13"/>
      <c r="J89" s="13"/>
      <c r="K89" s="13"/>
      <c r="L89" s="13"/>
      <c r="Z89" s="5"/>
      <c r="AB89" s="18"/>
      <c r="BB89" s="4"/>
      <c r="BC89" s="6"/>
      <c r="BD89" s="6"/>
      <c r="BE89" s="6"/>
      <c r="BF89" s="6"/>
      <c r="CB89" s="5"/>
      <c r="CD89"/>
    </row>
    <row r="90" spans="8:82" ht="19" x14ac:dyDescent="0.25">
      <c r="H90" s="4"/>
      <c r="I90" s="13"/>
      <c r="J90" s="13"/>
      <c r="K90" s="13"/>
      <c r="L90" s="13"/>
      <c r="Z90" s="5"/>
      <c r="AB90" s="18"/>
      <c r="BB90" s="4"/>
      <c r="BC90" s="6"/>
      <c r="BD90" s="6"/>
      <c r="BE90" s="6"/>
      <c r="BF90" s="6"/>
      <c r="CB90" s="5"/>
      <c r="CD90" s="18"/>
    </row>
    <row r="91" spans="8:82" ht="19" x14ac:dyDescent="0.25">
      <c r="H91" s="4"/>
      <c r="I91" s="13"/>
      <c r="J91" s="13"/>
      <c r="K91" s="13"/>
      <c r="L91" s="13"/>
      <c r="Z91" s="5"/>
      <c r="AB91" s="18"/>
      <c r="BB91" s="4"/>
      <c r="BC91" s="6"/>
      <c r="BD91" s="6"/>
      <c r="BE91" s="6"/>
      <c r="BF91" s="6"/>
      <c r="CB91" s="5"/>
      <c r="CD91" s="18"/>
    </row>
    <row r="92" spans="8:82" ht="19" x14ac:dyDescent="0.25">
      <c r="H92" s="4"/>
      <c r="Z92" s="5"/>
      <c r="AB92" s="18"/>
      <c r="BB92" s="4"/>
      <c r="BC92" s="6"/>
      <c r="BD92" s="6"/>
      <c r="BE92" s="6"/>
      <c r="BF92" s="6"/>
      <c r="CB92" s="5"/>
      <c r="CD92" s="18"/>
    </row>
    <row r="93" spans="8:82" ht="19" x14ac:dyDescent="0.25">
      <c r="H93" s="4"/>
      <c r="Z93" s="5"/>
      <c r="AB93"/>
      <c r="BB93" s="4"/>
      <c r="BC93" s="6"/>
      <c r="BD93" s="6"/>
      <c r="BE93" s="6"/>
      <c r="BF93" s="6"/>
      <c r="CB93" s="5"/>
      <c r="CD93" s="18"/>
    </row>
    <row r="94" spans="8:82" ht="19" x14ac:dyDescent="0.25">
      <c r="H94" s="4"/>
      <c r="Z94" s="5"/>
      <c r="AB94" s="18"/>
      <c r="BB94" s="4"/>
      <c r="BC94" s="6"/>
      <c r="BD94" s="6"/>
      <c r="BE94" s="6"/>
      <c r="BF94" s="6"/>
      <c r="CB94" s="5"/>
      <c r="CD94"/>
    </row>
    <row r="95" spans="8:82" ht="19" x14ac:dyDescent="0.25">
      <c r="H95" s="4"/>
      <c r="Z95" s="5"/>
      <c r="AB95" s="18"/>
      <c r="BB95" s="4"/>
      <c r="BC95" s="6"/>
      <c r="BD95" s="6"/>
      <c r="BE95" s="6"/>
      <c r="BF95" s="6"/>
      <c r="CB95" s="5"/>
      <c r="CD95" s="18"/>
    </row>
    <row r="96" spans="8:82" ht="19" x14ac:dyDescent="0.25">
      <c r="H96" s="4"/>
      <c r="Z96" s="5"/>
      <c r="AB96" s="18"/>
      <c r="BB96" s="4"/>
      <c r="BC96" s="6"/>
      <c r="BD96" s="6"/>
      <c r="BE96" s="6"/>
      <c r="BF96" s="6"/>
      <c r="CB96" s="5"/>
      <c r="CD96" s="18"/>
    </row>
    <row r="97" spans="8:82" ht="19" x14ac:dyDescent="0.25">
      <c r="H97" s="4"/>
      <c r="Z97" s="5"/>
      <c r="AB97" s="18"/>
      <c r="BB97" s="4"/>
      <c r="BC97" s="6"/>
      <c r="BD97" s="6"/>
      <c r="BE97" s="6"/>
      <c r="BF97" s="6"/>
      <c r="CB97" s="5"/>
      <c r="CD97" s="18"/>
    </row>
    <row r="98" spans="8:82" ht="19" x14ac:dyDescent="0.25">
      <c r="H98" s="4"/>
      <c r="Z98" s="5"/>
      <c r="AB98"/>
      <c r="BB98" s="4"/>
      <c r="BC98" s="6"/>
      <c r="BD98" s="6"/>
      <c r="BE98" s="6"/>
      <c r="BF98" s="6"/>
      <c r="CB98" s="5"/>
      <c r="CD98" s="18"/>
    </row>
    <row r="99" spans="8:82" ht="19" x14ac:dyDescent="0.25">
      <c r="H99" s="4"/>
      <c r="Z99" s="5"/>
      <c r="AB99" s="18"/>
      <c r="BB99" s="4"/>
      <c r="BC99" s="6"/>
      <c r="BD99" s="6"/>
      <c r="BE99" s="6"/>
      <c r="BF99" s="6"/>
      <c r="CB99" s="5"/>
      <c r="CD99"/>
    </row>
    <row r="100" spans="8:82" ht="19" x14ac:dyDescent="0.25">
      <c r="H100" s="4"/>
      <c r="Z100" s="5"/>
      <c r="AB100" s="18"/>
      <c r="BB100" s="4"/>
      <c r="BC100" s="6"/>
      <c r="BD100" s="6"/>
      <c r="BE100" s="6"/>
      <c r="BF100" s="6"/>
      <c r="CB100" s="5"/>
      <c r="CD100" s="18"/>
    </row>
    <row r="101" spans="8:82" ht="19" x14ac:dyDescent="0.25">
      <c r="H101" s="4"/>
      <c r="Z101" s="5"/>
      <c r="AB101" s="18"/>
      <c r="BB101" s="4"/>
      <c r="BC101" s="6"/>
      <c r="BD101" s="6"/>
      <c r="BE101" s="6"/>
      <c r="BF101" s="6"/>
      <c r="CB101" s="5"/>
      <c r="CD101" s="18"/>
    </row>
    <row r="102" spans="8:82" ht="19" x14ac:dyDescent="0.25">
      <c r="H102" s="4"/>
      <c r="Z102" s="5"/>
      <c r="AB102" s="18"/>
      <c r="BB102" s="4"/>
      <c r="BC102" s="6"/>
      <c r="BD102" s="6"/>
      <c r="BE102" s="6"/>
      <c r="BF102" s="6"/>
      <c r="CB102" s="5"/>
      <c r="CD102" s="18"/>
    </row>
    <row r="103" spans="8:82" ht="19" x14ac:dyDescent="0.25">
      <c r="H103" s="4"/>
      <c r="Z103" s="5"/>
      <c r="AB103"/>
      <c r="BB103" s="4"/>
      <c r="BC103" s="6"/>
      <c r="BD103" s="6"/>
      <c r="BE103" s="6"/>
      <c r="BF103" s="6"/>
      <c r="CB103" s="5"/>
      <c r="CD103" s="18"/>
    </row>
    <row r="104" spans="8:82" ht="19" x14ac:dyDescent="0.25">
      <c r="H104" s="4"/>
      <c r="Z104" s="5"/>
      <c r="AB104" s="18"/>
      <c r="BB104" s="4"/>
      <c r="BC104" s="6"/>
      <c r="BD104" s="6"/>
      <c r="BE104" s="6"/>
      <c r="BF104" s="6"/>
      <c r="CB104" s="5"/>
      <c r="CD104"/>
    </row>
    <row r="105" spans="8:82" ht="19" x14ac:dyDescent="0.25">
      <c r="H105" s="4"/>
      <c r="Z105" s="5"/>
      <c r="AB105" s="18"/>
      <c r="BB105" s="4"/>
      <c r="BC105" s="6"/>
      <c r="BD105" s="6"/>
      <c r="BE105" s="6"/>
      <c r="BF105" s="6"/>
      <c r="CB105" s="5"/>
      <c r="CD105" s="18"/>
    </row>
    <row r="106" spans="8:82" ht="19" x14ac:dyDescent="0.25">
      <c r="H106" s="4"/>
      <c r="Z106" s="5"/>
      <c r="AB106" s="18"/>
      <c r="BB106" s="4"/>
      <c r="BC106" s="6"/>
      <c r="BD106" s="6"/>
      <c r="BE106" s="6"/>
      <c r="BF106" s="6"/>
      <c r="CB106" s="5"/>
      <c r="CD106" s="18"/>
    </row>
    <row r="107" spans="8:82" ht="19" x14ac:dyDescent="0.25">
      <c r="H107" s="4"/>
      <c r="Z107" s="5"/>
      <c r="AB107" s="18"/>
      <c r="BB107" s="4"/>
      <c r="BC107" s="6"/>
      <c r="BD107" s="6"/>
      <c r="BE107" s="6"/>
      <c r="BF107" s="6"/>
      <c r="CB107" s="5"/>
      <c r="CD107" s="18"/>
    </row>
    <row r="108" spans="8:82" ht="19" x14ac:dyDescent="0.25">
      <c r="H108" s="4"/>
      <c r="Z108" s="5"/>
      <c r="AB108"/>
      <c r="BB108" s="4"/>
      <c r="BC108" s="6"/>
      <c r="BD108" s="6"/>
      <c r="BE108" s="6"/>
      <c r="BF108" s="6"/>
      <c r="CB108" s="5"/>
      <c r="CD108" s="18"/>
    </row>
    <row r="109" spans="8:82" x14ac:dyDescent="0.2">
      <c r="H109" s="4"/>
      <c r="Z109" s="5"/>
      <c r="AB109" s="18"/>
      <c r="BB109" s="4"/>
      <c r="CB109" s="5"/>
      <c r="CD109"/>
    </row>
    <row r="110" spans="8:82" x14ac:dyDescent="0.2">
      <c r="H110" s="4"/>
      <c r="Z110" s="5"/>
      <c r="AB110" s="18"/>
      <c r="BB110" s="4"/>
      <c r="CB110" s="5"/>
      <c r="CD110" s="18"/>
    </row>
    <row r="111" spans="8:82" x14ac:dyDescent="0.2">
      <c r="H111" s="4"/>
      <c r="Z111" s="5"/>
      <c r="AB111" s="18"/>
      <c r="BB111" s="4"/>
      <c r="CB111" s="5"/>
      <c r="CD111" s="18"/>
    </row>
    <row r="112" spans="8:82" x14ac:dyDescent="0.2">
      <c r="H112" s="4"/>
      <c r="Z112" s="5"/>
      <c r="AB112" s="18"/>
      <c r="BB112" s="4"/>
      <c r="CB112" s="5"/>
      <c r="CD112" s="18"/>
    </row>
    <row r="113" spans="8:82" x14ac:dyDescent="0.2">
      <c r="H113" s="4"/>
      <c r="Z113" s="5"/>
      <c r="AB113"/>
      <c r="BB113" s="4"/>
      <c r="CB113" s="5"/>
      <c r="CD113" s="18"/>
    </row>
    <row r="114" spans="8:82" x14ac:dyDescent="0.2">
      <c r="AB114" s="18"/>
      <c r="BB114" s="4"/>
      <c r="CB114" s="5"/>
      <c r="CD114"/>
    </row>
    <row r="115" spans="8:82" x14ac:dyDescent="0.2">
      <c r="AB115" s="18"/>
      <c r="BB115" s="4"/>
      <c r="CB115" s="5"/>
      <c r="CD115" s="18"/>
    </row>
    <row r="116" spans="8:82" x14ac:dyDescent="0.2">
      <c r="Z116" s="5"/>
      <c r="AB116" s="18"/>
      <c r="CD116" s="18"/>
    </row>
    <row r="117" spans="8:82" x14ac:dyDescent="0.2">
      <c r="AB117" s="18"/>
      <c r="CD117" s="18"/>
    </row>
    <row r="118" spans="8:82" x14ac:dyDescent="0.2">
      <c r="AB118"/>
      <c r="CD118" s="18"/>
    </row>
    <row r="119" spans="8:82" x14ac:dyDescent="0.2">
      <c r="AB119" s="18"/>
      <c r="CD119"/>
    </row>
    <row r="120" spans="8:82" x14ac:dyDescent="0.2">
      <c r="AB120" s="18"/>
      <c r="CD120" s="18"/>
    </row>
    <row r="121" spans="8:82" x14ac:dyDescent="0.2">
      <c r="AB121" s="18"/>
      <c r="CD121" s="18"/>
    </row>
    <row r="122" spans="8:82" x14ac:dyDescent="0.2">
      <c r="AB122" s="18"/>
      <c r="CD122" s="18"/>
    </row>
    <row r="123" spans="8:82" x14ac:dyDescent="0.2">
      <c r="AB123"/>
      <c r="CD123" s="18"/>
    </row>
    <row r="124" spans="8:82" x14ac:dyDescent="0.2">
      <c r="AB124" s="18"/>
      <c r="CD124"/>
    </row>
    <row r="125" spans="8:82" x14ac:dyDescent="0.2">
      <c r="AB125" s="18"/>
      <c r="CD125" s="18"/>
    </row>
    <row r="126" spans="8:82" x14ac:dyDescent="0.2">
      <c r="AB126" s="18"/>
      <c r="CD126" s="18"/>
    </row>
    <row r="127" spans="8:82" x14ac:dyDescent="0.2">
      <c r="AB127" s="18"/>
      <c r="CD127" s="18"/>
    </row>
    <row r="128" spans="8:82" x14ac:dyDescent="0.2">
      <c r="AB128"/>
      <c r="CD128" s="18"/>
    </row>
    <row r="129" spans="28:82" x14ac:dyDescent="0.2">
      <c r="AB129" s="18"/>
      <c r="CD129"/>
    </row>
    <row r="130" spans="28:82" x14ac:dyDescent="0.2">
      <c r="AB130" s="18"/>
      <c r="CD130" s="18"/>
    </row>
    <row r="131" spans="28:82" x14ac:dyDescent="0.2">
      <c r="AB131" s="18"/>
      <c r="CD131" s="18"/>
    </row>
    <row r="132" spans="28:82" x14ac:dyDescent="0.2">
      <c r="AB132" s="18"/>
      <c r="CD132" s="18"/>
    </row>
    <row r="133" spans="28:82" x14ac:dyDescent="0.2">
      <c r="AB133"/>
      <c r="CD133" s="18"/>
    </row>
    <row r="134" spans="28:82" x14ac:dyDescent="0.2">
      <c r="AB134" s="18"/>
      <c r="CD134"/>
    </row>
    <row r="135" spans="28:82" x14ac:dyDescent="0.2">
      <c r="AB135" s="18"/>
      <c r="CD135" s="18"/>
    </row>
    <row r="136" spans="28:82" x14ac:dyDescent="0.2">
      <c r="AB136" s="18"/>
      <c r="CD136" s="18"/>
    </row>
    <row r="137" spans="28:82" x14ac:dyDescent="0.2">
      <c r="AB137" s="18"/>
      <c r="CD137" s="18"/>
    </row>
    <row r="138" spans="28:82" x14ac:dyDescent="0.2">
      <c r="AB138"/>
      <c r="CD138" s="18"/>
    </row>
    <row r="139" spans="28:82" x14ac:dyDescent="0.2">
      <c r="AB139" s="18"/>
      <c r="CD139"/>
    </row>
    <row r="140" spans="28:82" x14ac:dyDescent="0.2">
      <c r="AB140" s="18"/>
      <c r="CD140" s="18"/>
    </row>
    <row r="141" spans="28:82" x14ac:dyDescent="0.2">
      <c r="AB141" s="18"/>
      <c r="CD141" s="18"/>
    </row>
    <row r="142" spans="28:82" x14ac:dyDescent="0.2">
      <c r="AB142" s="18"/>
      <c r="CD142" s="18"/>
    </row>
    <row r="143" spans="28:82" x14ac:dyDescent="0.2">
      <c r="AB143"/>
      <c r="CD143" s="18"/>
    </row>
    <row r="144" spans="28:82" x14ac:dyDescent="0.2">
      <c r="AB144" s="18"/>
      <c r="CD144"/>
    </row>
    <row r="145" spans="28:82" x14ac:dyDescent="0.2">
      <c r="AB145" s="18"/>
      <c r="CD145" s="18"/>
    </row>
    <row r="146" spans="28:82" x14ac:dyDescent="0.2">
      <c r="AB146" s="18"/>
      <c r="CD146" s="18"/>
    </row>
    <row r="147" spans="28:82" x14ac:dyDescent="0.2">
      <c r="AB147" s="18"/>
      <c r="CD147" s="18"/>
    </row>
    <row r="148" spans="28:82" x14ac:dyDescent="0.2">
      <c r="AB148"/>
      <c r="CD148" s="18"/>
    </row>
    <row r="149" spans="28:82" x14ac:dyDescent="0.2">
      <c r="AB149" s="18"/>
      <c r="CD149"/>
    </row>
    <row r="150" spans="28:82" x14ac:dyDescent="0.2">
      <c r="AB150" s="18"/>
      <c r="CD150" s="18"/>
    </row>
    <row r="151" spans="28:82" x14ac:dyDescent="0.2">
      <c r="AB151" s="18"/>
      <c r="CD151" s="18"/>
    </row>
    <row r="152" spans="28:82" x14ac:dyDescent="0.2">
      <c r="AB152" s="18"/>
      <c r="CD152" s="18"/>
    </row>
    <row r="153" spans="28:82" x14ac:dyDescent="0.2">
      <c r="AB153"/>
      <c r="CD153" s="18"/>
    </row>
    <row r="154" spans="28:82" x14ac:dyDescent="0.2">
      <c r="AB154" s="18"/>
      <c r="CD154"/>
    </row>
    <row r="155" spans="28:82" x14ac:dyDescent="0.2">
      <c r="AB155" s="18"/>
      <c r="CD155" s="18"/>
    </row>
    <row r="156" spans="28:82" x14ac:dyDescent="0.2">
      <c r="AB156" s="18"/>
      <c r="CD156" s="18"/>
    </row>
    <row r="157" spans="28:82" x14ac:dyDescent="0.2">
      <c r="AB157" s="18"/>
      <c r="CD157" s="18"/>
    </row>
    <row r="158" spans="28:82" x14ac:dyDescent="0.2">
      <c r="AB158"/>
      <c r="CD158" s="18"/>
    </row>
    <row r="159" spans="28:82" x14ac:dyDescent="0.2">
      <c r="AB159" s="18"/>
      <c r="CD159" s="19"/>
    </row>
    <row r="160" spans="28:82" x14ac:dyDescent="0.2">
      <c r="AB160" s="18"/>
    </row>
    <row r="161" spans="28:28" x14ac:dyDescent="0.2">
      <c r="AB161" s="18"/>
    </row>
    <row r="162" spans="28:28" x14ac:dyDescent="0.2">
      <c r="AB162" s="18"/>
    </row>
    <row r="163" spans="28:28" x14ac:dyDescent="0.2">
      <c r="AB163"/>
    </row>
    <row r="164" spans="28:28" x14ac:dyDescent="0.2">
      <c r="AB164" s="18"/>
    </row>
    <row r="165" spans="28:28" x14ac:dyDescent="0.2">
      <c r="AB165" s="18"/>
    </row>
    <row r="166" spans="28:28" x14ac:dyDescent="0.2">
      <c r="AB166" s="18"/>
    </row>
    <row r="167" spans="28:28" x14ac:dyDescent="0.2">
      <c r="AB167" s="18"/>
    </row>
    <row r="168" spans="28:28" x14ac:dyDescent="0.2">
      <c r="AB168"/>
    </row>
    <row r="169" spans="28:28" x14ac:dyDescent="0.2">
      <c r="AB169" s="18"/>
    </row>
    <row r="170" spans="28:28" x14ac:dyDescent="0.2">
      <c r="AB170" s="18"/>
    </row>
    <row r="171" spans="28:28" x14ac:dyDescent="0.2">
      <c r="AB171" s="18"/>
    </row>
    <row r="172" spans="28:28" x14ac:dyDescent="0.2">
      <c r="AB172" s="18"/>
    </row>
    <row r="173" spans="28:28" x14ac:dyDescent="0.2">
      <c r="AB173"/>
    </row>
    <row r="174" spans="28:28" x14ac:dyDescent="0.2">
      <c r="AB174" s="18"/>
    </row>
    <row r="175" spans="28:28" x14ac:dyDescent="0.2">
      <c r="AB175" s="18"/>
    </row>
    <row r="176" spans="28:28" x14ac:dyDescent="0.2">
      <c r="AB176" s="18"/>
    </row>
    <row r="177" spans="28:28" x14ac:dyDescent="0.2">
      <c r="AB177" s="18"/>
    </row>
    <row r="178" spans="28:28" x14ac:dyDescent="0.2">
      <c r="AB178"/>
    </row>
    <row r="179" spans="28:28" x14ac:dyDescent="0.2">
      <c r="AB179" s="18"/>
    </row>
    <row r="180" spans="28:28" x14ac:dyDescent="0.2">
      <c r="AB180" s="18"/>
    </row>
    <row r="181" spans="28:28" x14ac:dyDescent="0.2">
      <c r="AB181" s="18"/>
    </row>
    <row r="182" spans="28:28" x14ac:dyDescent="0.2">
      <c r="AB182" s="18"/>
    </row>
    <row r="183" spans="28:28" x14ac:dyDescent="0.2">
      <c r="AB183"/>
    </row>
    <row r="184" spans="28:28" x14ac:dyDescent="0.2">
      <c r="AB184" s="18"/>
    </row>
    <row r="185" spans="28:28" x14ac:dyDescent="0.2">
      <c r="AB185" s="18"/>
    </row>
    <row r="186" spans="28:28" x14ac:dyDescent="0.2">
      <c r="AB186" s="18"/>
    </row>
    <row r="187" spans="28:28" x14ac:dyDescent="0.2">
      <c r="AB187" s="18"/>
    </row>
    <row r="188" spans="28:28" x14ac:dyDescent="0.2">
      <c r="AB188"/>
    </row>
    <row r="189" spans="28:28" x14ac:dyDescent="0.2">
      <c r="AB189" s="18"/>
    </row>
    <row r="190" spans="28:28" x14ac:dyDescent="0.2">
      <c r="AB190" s="18"/>
    </row>
    <row r="191" spans="28:28" x14ac:dyDescent="0.2">
      <c r="AB191" s="18"/>
    </row>
    <row r="192" spans="28:28" x14ac:dyDescent="0.2">
      <c r="AB192" s="18"/>
    </row>
    <row r="193" spans="28:28" x14ac:dyDescent="0.2">
      <c r="AB193"/>
    </row>
    <row r="194" spans="28:28" x14ac:dyDescent="0.2">
      <c r="AB194" s="18"/>
    </row>
    <row r="195" spans="28:28" x14ac:dyDescent="0.2">
      <c r="AB195" s="18"/>
    </row>
    <row r="196" spans="28:28" x14ac:dyDescent="0.2">
      <c r="AB196" s="18"/>
    </row>
    <row r="197" spans="28:28" x14ac:dyDescent="0.2">
      <c r="AB197" s="18"/>
    </row>
    <row r="198" spans="28:28" x14ac:dyDescent="0.2">
      <c r="AB198" s="19"/>
    </row>
  </sheetData>
  <sortState xmlns:xlrd2="http://schemas.microsoft.com/office/spreadsheetml/2017/richdata2" ref="I9:L37">
    <sortCondition ref="I9:I37"/>
  </sortState>
  <mergeCells count="6">
    <mergeCell ref="BV37:BZ37"/>
    <mergeCell ref="B3:F3"/>
    <mergeCell ref="B4:C4"/>
    <mergeCell ref="E4:F4"/>
    <mergeCell ref="U37:Y37"/>
    <mergeCell ref="AU35:AZ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ADEBC-0014-434C-8223-3CFCE30E3576}">
  <dimension ref="B1:J257"/>
  <sheetViews>
    <sheetView workbookViewId="0">
      <selection activeCell="K11" sqref="K11"/>
    </sheetView>
  </sheetViews>
  <sheetFormatPr baseColWidth="10" defaultColWidth="8.83203125" defaultRowHeight="16" x14ac:dyDescent="0.2"/>
  <cols>
    <col min="2" max="2" width="11.5" bestFit="1" customWidth="1"/>
    <col min="3" max="3" width="14.83203125" customWidth="1"/>
    <col min="4" max="4" width="13.83203125" customWidth="1"/>
    <col min="6" max="6" width="43.5" customWidth="1"/>
    <col min="7" max="7" width="13.5" customWidth="1"/>
    <col min="9" max="9" width="38.6640625" customWidth="1"/>
    <col min="10" max="10" width="14.33203125" customWidth="1"/>
  </cols>
  <sheetData>
    <row r="1" spans="2:10" ht="19" x14ac:dyDescent="0.25">
      <c r="B1" s="29" t="s">
        <v>73</v>
      </c>
    </row>
    <row r="3" spans="2:10" x14ac:dyDescent="0.2">
      <c r="B3" s="30" t="s">
        <v>74</v>
      </c>
      <c r="C3" s="31" t="s">
        <v>75</v>
      </c>
      <c r="D3" s="32" t="s">
        <v>76</v>
      </c>
      <c r="F3" s="33" t="s">
        <v>77</v>
      </c>
      <c r="G3" s="34" t="s">
        <v>78</v>
      </c>
      <c r="I3" s="35" t="s">
        <v>79</v>
      </c>
      <c r="J3" s="36" t="s">
        <v>78</v>
      </c>
    </row>
    <row r="4" spans="2:10" x14ac:dyDescent="0.2">
      <c r="B4" s="37">
        <v>44257</v>
      </c>
      <c r="C4" s="38">
        <v>234.41999799999999</v>
      </c>
      <c r="D4" s="39">
        <f>C4/C5-1</f>
        <v>-7.8300502335455491E-3</v>
      </c>
      <c r="F4" s="40" t="s">
        <v>96</v>
      </c>
      <c r="G4" s="41">
        <f>STDEVA(D4:D256)*SQRT(252)</f>
        <v>0.45806796197401822</v>
      </c>
      <c r="I4" s="42" t="s">
        <v>97</v>
      </c>
      <c r="J4" s="43">
        <f>STDEVA(D4:D256)*SQRT(252)</f>
        <v>0.45806796197401822</v>
      </c>
    </row>
    <row r="5" spans="2:10" x14ac:dyDescent="0.2">
      <c r="B5" s="37">
        <v>44258</v>
      </c>
      <c r="C5" s="38">
        <v>236.270004</v>
      </c>
      <c r="D5" s="39">
        <f t="shared" ref="D5:D68" si="0">C5/C6-1</f>
        <v>2.5032555314533633E-2</v>
      </c>
      <c r="F5" s="26"/>
      <c r="G5" s="26"/>
      <c r="I5" s="44"/>
      <c r="J5" s="45"/>
    </row>
    <row r="6" spans="2:10" x14ac:dyDescent="0.2">
      <c r="B6" s="37">
        <v>44259</v>
      </c>
      <c r="C6" s="38">
        <v>230.5</v>
      </c>
      <c r="D6" s="39">
        <f t="shared" si="0"/>
        <v>-1.4493988689101567E-2</v>
      </c>
      <c r="F6" s="40" t="s">
        <v>80</v>
      </c>
      <c r="G6" s="46">
        <v>44622</v>
      </c>
      <c r="I6" s="47" t="s">
        <v>80</v>
      </c>
      <c r="J6" s="48">
        <v>44622</v>
      </c>
    </row>
    <row r="7" spans="2:10" x14ac:dyDescent="0.2">
      <c r="B7" s="37">
        <v>44260</v>
      </c>
      <c r="C7" s="38">
        <v>233.88999899999999</v>
      </c>
      <c r="D7" s="39">
        <f t="shared" si="0"/>
        <v>3.1761422808580742E-2</v>
      </c>
      <c r="F7" s="27" t="s">
        <v>81</v>
      </c>
      <c r="G7" s="28">
        <v>44665</v>
      </c>
      <c r="I7" s="44" t="s">
        <v>81</v>
      </c>
      <c r="J7" s="28">
        <v>44665</v>
      </c>
    </row>
    <row r="8" spans="2:10" x14ac:dyDescent="0.2">
      <c r="B8" s="37">
        <v>44263</v>
      </c>
      <c r="C8" s="38">
        <v>226.69000199999999</v>
      </c>
      <c r="D8" s="39">
        <f t="shared" si="0"/>
        <v>-4.8080948383643851E-2</v>
      </c>
      <c r="F8" s="40" t="s">
        <v>82</v>
      </c>
      <c r="G8" s="41">
        <f>(G7-G6)/365</f>
        <v>0.11780821917808219</v>
      </c>
      <c r="I8" s="47" t="s">
        <v>82</v>
      </c>
      <c r="J8" s="49">
        <f>(J7-J6)/365</f>
        <v>0.11780821917808219</v>
      </c>
    </row>
    <row r="9" spans="2:10" x14ac:dyDescent="0.2">
      <c r="B9" s="37">
        <v>44264</v>
      </c>
      <c r="C9" s="38">
        <v>238.13999899999999</v>
      </c>
      <c r="D9" s="39">
        <f t="shared" si="0"/>
        <v>1.6389227276279561E-2</v>
      </c>
      <c r="F9" s="26"/>
      <c r="G9" s="26"/>
      <c r="I9" s="44"/>
      <c r="J9" s="45"/>
    </row>
    <row r="10" spans="2:10" ht="17" x14ac:dyDescent="0.25">
      <c r="B10" s="37">
        <v>44265</v>
      </c>
      <c r="C10" s="38">
        <v>234.300003</v>
      </c>
      <c r="D10" s="39">
        <f t="shared" si="0"/>
        <v>-2.6993355145431663E-2</v>
      </c>
      <c r="F10" s="40" t="s">
        <v>83</v>
      </c>
      <c r="G10" s="50">
        <f>105.42</f>
        <v>105.42</v>
      </c>
      <c r="I10" s="47" t="s">
        <v>98</v>
      </c>
      <c r="J10" s="51">
        <f>105.42</f>
        <v>105.42</v>
      </c>
    </row>
    <row r="11" spans="2:10" x14ac:dyDescent="0.2">
      <c r="B11" s="37">
        <v>44266</v>
      </c>
      <c r="C11" s="38">
        <v>240.800003</v>
      </c>
      <c r="D11" s="39">
        <f t="shared" si="0"/>
        <v>3.8512995180769449E-2</v>
      </c>
      <c r="F11" s="26"/>
      <c r="G11" s="26"/>
      <c r="I11" s="44"/>
      <c r="J11" s="45"/>
    </row>
    <row r="12" spans="2:10" x14ac:dyDescent="0.2">
      <c r="B12" s="37">
        <v>44267</v>
      </c>
      <c r="C12" s="38">
        <v>231.86999499999999</v>
      </c>
      <c r="D12" s="39">
        <f t="shared" si="0"/>
        <v>6.9046204920297782E-3</v>
      </c>
      <c r="F12" s="40" t="s">
        <v>84</v>
      </c>
      <c r="G12" s="50">
        <f>110</f>
        <v>110</v>
      </c>
      <c r="I12" s="47" t="s">
        <v>84</v>
      </c>
      <c r="J12" s="51">
        <f>100</f>
        <v>100</v>
      </c>
    </row>
    <row r="13" spans="2:10" x14ac:dyDescent="0.2">
      <c r="B13" s="37">
        <v>44270</v>
      </c>
      <c r="C13" s="38">
        <v>230.279999</v>
      </c>
      <c r="D13" s="39">
        <f t="shared" si="0"/>
        <v>1.4762288385564037E-2</v>
      </c>
      <c r="F13" s="26"/>
      <c r="G13" s="26"/>
      <c r="I13" s="44"/>
      <c r="J13" s="45"/>
    </row>
    <row r="14" spans="2:10" x14ac:dyDescent="0.2">
      <c r="B14" s="37">
        <v>44271</v>
      </c>
      <c r="C14" s="38">
        <v>226.929993</v>
      </c>
      <c r="D14" s="39">
        <f t="shared" si="0"/>
        <v>-2.747065702358209E-2</v>
      </c>
      <c r="F14" s="40" t="s">
        <v>85</v>
      </c>
      <c r="G14" s="52">
        <v>2.5600000000000001E-2</v>
      </c>
      <c r="I14" s="53" t="s">
        <v>85</v>
      </c>
      <c r="J14" s="54">
        <v>2.5600000000000001E-2</v>
      </c>
    </row>
    <row r="15" spans="2:10" x14ac:dyDescent="0.2">
      <c r="B15" s="37">
        <v>44272</v>
      </c>
      <c r="C15" s="38">
        <v>233.33999600000001</v>
      </c>
      <c r="D15" s="39">
        <f t="shared" si="0"/>
        <v>-1.3069395133806005E-2</v>
      </c>
      <c r="G15" s="19"/>
      <c r="J15" s="19"/>
    </row>
    <row r="16" spans="2:10" x14ac:dyDescent="0.2">
      <c r="B16" s="37">
        <v>44273</v>
      </c>
      <c r="C16" s="38">
        <v>236.429993</v>
      </c>
      <c r="D16" s="39">
        <f t="shared" si="0"/>
        <v>-1.4012261137186011E-2</v>
      </c>
    </row>
    <row r="17" spans="2:10" x14ac:dyDescent="0.2">
      <c r="B17" s="37">
        <v>44274</v>
      </c>
      <c r="C17" s="38">
        <v>239.78999300000001</v>
      </c>
      <c r="D17" s="39">
        <f t="shared" si="0"/>
        <v>1.1260113260376903E-2</v>
      </c>
      <c r="F17" s="55" t="s">
        <v>86</v>
      </c>
      <c r="G17" s="56" t="s">
        <v>78</v>
      </c>
      <c r="I17" s="30" t="s">
        <v>87</v>
      </c>
      <c r="J17" s="32" t="s">
        <v>78</v>
      </c>
    </row>
    <row r="18" spans="2:10" x14ac:dyDescent="0.2">
      <c r="B18" s="37">
        <v>44277</v>
      </c>
      <c r="C18" s="38">
        <v>237.11999499999999</v>
      </c>
      <c r="D18" s="39">
        <f t="shared" si="0"/>
        <v>-2.3141456836297536E-3</v>
      </c>
      <c r="F18" s="47" t="s">
        <v>88</v>
      </c>
      <c r="G18" s="57">
        <f>(LN(G10/G12)+(G14+0.5*G4^2)*G8)/(G4*SQRT(G8))</f>
        <v>-0.17269975064582649</v>
      </c>
      <c r="I18" s="58" t="s">
        <v>88</v>
      </c>
      <c r="J18" s="39">
        <f>(LN(J10/J12)+(J14+0.5*J4^2)*J8)/(J4*SQRT(J8))</f>
        <v>0.43350812702072977</v>
      </c>
    </row>
    <row r="19" spans="2:10" x14ac:dyDescent="0.2">
      <c r="B19" s="37">
        <v>44278</v>
      </c>
      <c r="C19" s="38">
        <v>237.66999799999999</v>
      </c>
      <c r="D19" s="39">
        <f t="shared" si="0"/>
        <v>3.5193179758581383E-2</v>
      </c>
      <c r="F19" s="44"/>
      <c r="G19" s="45"/>
      <c r="I19" s="59"/>
      <c r="J19" s="60"/>
    </row>
    <row r="20" spans="2:10" x14ac:dyDescent="0.2">
      <c r="B20" s="37">
        <v>44279</v>
      </c>
      <c r="C20" s="38">
        <v>229.58999600000001</v>
      </c>
      <c r="D20" s="39">
        <f t="shared" si="0"/>
        <v>3.0845882584205064E-2</v>
      </c>
      <c r="F20" s="47" t="s">
        <v>89</v>
      </c>
      <c r="G20" s="57">
        <f>G18-G4*SQRT(G8)</f>
        <v>-0.32992334228108738</v>
      </c>
      <c r="I20" s="58" t="s">
        <v>89</v>
      </c>
      <c r="J20" s="39">
        <f>J18-J4*SQRT(J8)</f>
        <v>0.27628453538546888</v>
      </c>
    </row>
    <row r="21" spans="2:10" x14ac:dyDescent="0.2">
      <c r="B21" s="37">
        <v>44280</v>
      </c>
      <c r="C21" s="38">
        <v>222.720001</v>
      </c>
      <c r="D21" s="39">
        <f t="shared" si="0"/>
        <v>-1.9977092756690462E-2</v>
      </c>
      <c r="F21" s="44"/>
      <c r="G21" s="61"/>
      <c r="I21" s="59"/>
      <c r="J21" s="60"/>
    </row>
    <row r="22" spans="2:10" x14ac:dyDescent="0.2">
      <c r="B22" s="37">
        <v>44281</v>
      </c>
      <c r="C22" s="38">
        <v>227.259995</v>
      </c>
      <c r="D22" s="39">
        <f t="shared" si="0"/>
        <v>-1.9839584146297051E-2</v>
      </c>
      <c r="F22" s="47" t="s">
        <v>90</v>
      </c>
      <c r="G22" s="57">
        <f>NORMSDIST(G18)</f>
        <v>0.43144371990130809</v>
      </c>
      <c r="I22" s="58" t="s">
        <v>91</v>
      </c>
      <c r="J22" s="39">
        <f>NORMSDIST(-J18)</f>
        <v>0.33232283160116594</v>
      </c>
    </row>
    <row r="23" spans="2:10" x14ac:dyDescent="0.2">
      <c r="B23" s="37">
        <v>44284</v>
      </c>
      <c r="C23" s="38">
        <v>231.86000100000001</v>
      </c>
      <c r="D23" s="39">
        <f t="shared" si="0"/>
        <v>1.1384955288985976E-2</v>
      </c>
      <c r="F23" s="44"/>
      <c r="G23" s="62"/>
      <c r="I23" s="59"/>
      <c r="J23" s="60"/>
    </row>
    <row r="24" spans="2:10" x14ac:dyDescent="0.2">
      <c r="B24" s="37">
        <v>44285</v>
      </c>
      <c r="C24" s="38">
        <v>229.25</v>
      </c>
      <c r="D24" s="39">
        <f t="shared" si="0"/>
        <v>1.1114559363375909E-2</v>
      </c>
      <c r="F24" s="47" t="s">
        <v>92</v>
      </c>
      <c r="G24" s="57">
        <f>NORMSDIST(G20)</f>
        <v>0.37072894276370583</v>
      </c>
      <c r="I24" s="58" t="s">
        <v>93</v>
      </c>
      <c r="J24" s="39">
        <f>NORMSDIST(-J20)</f>
        <v>0.39116476640252273</v>
      </c>
    </row>
    <row r="25" spans="2:10" x14ac:dyDescent="0.2">
      <c r="B25" s="37">
        <v>44286</v>
      </c>
      <c r="C25" s="38">
        <v>226.729996</v>
      </c>
      <c r="D25" s="39">
        <f t="shared" si="0"/>
        <v>1.0563357948995433E-2</v>
      </c>
      <c r="F25" s="44"/>
      <c r="G25" s="45"/>
      <c r="I25" s="59"/>
      <c r="J25" s="60"/>
    </row>
    <row r="26" spans="2:10" x14ac:dyDescent="0.2">
      <c r="B26" s="37">
        <v>44287</v>
      </c>
      <c r="C26" s="38">
        <v>224.36000100000001</v>
      </c>
      <c r="D26" s="39">
        <f t="shared" si="0"/>
        <v>-4.1722236461754214E-3</v>
      </c>
      <c r="F26" s="53" t="s">
        <v>94</v>
      </c>
      <c r="G26" s="63">
        <f>G10*G22-G12*EXP(-G14*G8)*G24</f>
        <v>4.8254165392632942</v>
      </c>
      <c r="I26" s="64" t="s">
        <v>95</v>
      </c>
      <c r="J26" s="65">
        <f>J12*EXP(-J14*J8)*J24-J10*J22</f>
        <v>3.965210441160302</v>
      </c>
    </row>
    <row r="27" spans="2:10" x14ac:dyDescent="0.2">
      <c r="B27" s="37">
        <v>44291</v>
      </c>
      <c r="C27" s="38">
        <v>225.300003</v>
      </c>
      <c r="D27" s="39">
        <f t="shared" si="0"/>
        <v>-2.285641601251287E-2</v>
      </c>
    </row>
    <row r="28" spans="2:10" x14ac:dyDescent="0.2">
      <c r="B28" s="37">
        <v>44292</v>
      </c>
      <c r="C28" s="38">
        <v>230.570007</v>
      </c>
      <c r="D28" s="39">
        <f t="shared" si="0"/>
        <v>2.2846282697598141E-2</v>
      </c>
    </row>
    <row r="29" spans="2:10" x14ac:dyDescent="0.2">
      <c r="B29" s="37">
        <v>44293</v>
      </c>
      <c r="C29" s="38">
        <v>225.41999799999999</v>
      </c>
      <c r="D29" s="39">
        <f t="shared" si="0"/>
        <v>-1.2355445751063732E-2</v>
      </c>
    </row>
    <row r="30" spans="2:10" x14ac:dyDescent="0.2">
      <c r="B30" s="37">
        <v>44294</v>
      </c>
      <c r="C30" s="38">
        <v>228.240005</v>
      </c>
      <c r="D30" s="39">
        <f t="shared" si="0"/>
        <v>2.2076964955236811E-2</v>
      </c>
    </row>
    <row r="31" spans="2:10" x14ac:dyDescent="0.2">
      <c r="B31" s="37">
        <v>44295</v>
      </c>
      <c r="C31" s="38">
        <v>223.30999800000001</v>
      </c>
      <c r="D31" s="39">
        <f t="shared" si="0"/>
        <v>-8.4832578272049819E-2</v>
      </c>
      <c r="G31" s="25"/>
    </row>
    <row r="32" spans="2:10" x14ac:dyDescent="0.2">
      <c r="B32" s="37">
        <v>44298</v>
      </c>
      <c r="C32" s="38">
        <v>244.009995</v>
      </c>
      <c r="D32" s="39">
        <f t="shared" si="0"/>
        <v>8.7642978575563912E-3</v>
      </c>
      <c r="G32" s="25"/>
    </row>
    <row r="33" spans="2:4" x14ac:dyDescent="0.2">
      <c r="B33" s="37">
        <v>44299</v>
      </c>
      <c r="C33" s="38">
        <v>241.88999899999999</v>
      </c>
      <c r="D33" s="39">
        <f t="shared" si="0"/>
        <v>1.1119019539673314E-2</v>
      </c>
    </row>
    <row r="34" spans="2:4" x14ac:dyDescent="0.2">
      <c r="B34" s="37">
        <v>44300</v>
      </c>
      <c r="C34" s="38">
        <v>239.229996</v>
      </c>
      <c r="D34" s="39">
        <f t="shared" si="0"/>
        <v>5.8555356703426931E-4</v>
      </c>
    </row>
    <row r="35" spans="2:4" x14ac:dyDescent="0.2">
      <c r="B35" s="37">
        <v>44301</v>
      </c>
      <c r="C35" s="38">
        <v>239.08999600000001</v>
      </c>
      <c r="D35" s="39">
        <f t="shared" si="0"/>
        <v>1.6757886658362864E-3</v>
      </c>
    </row>
    <row r="36" spans="2:4" x14ac:dyDescent="0.2">
      <c r="B36" s="37">
        <v>44302</v>
      </c>
      <c r="C36" s="38">
        <v>238.69000199999999</v>
      </c>
      <c r="D36" s="39">
        <f t="shared" si="0"/>
        <v>1.6653901595765852E-2</v>
      </c>
    </row>
    <row r="37" spans="2:4" x14ac:dyDescent="0.2">
      <c r="B37" s="37">
        <v>44305</v>
      </c>
      <c r="C37" s="38">
        <v>234.779999</v>
      </c>
      <c r="D37" s="39">
        <f t="shared" si="0"/>
        <v>2.1315442376121263E-2</v>
      </c>
    </row>
    <row r="38" spans="2:4" x14ac:dyDescent="0.2">
      <c r="B38" s="37">
        <v>44306</v>
      </c>
      <c r="C38" s="38">
        <v>229.88000500000001</v>
      </c>
      <c r="D38" s="39">
        <f t="shared" si="0"/>
        <v>1.9177257503686373E-3</v>
      </c>
    </row>
    <row r="39" spans="2:4" x14ac:dyDescent="0.2">
      <c r="B39" s="37">
        <v>44307</v>
      </c>
      <c r="C39" s="38">
        <v>229.44000199999999</v>
      </c>
      <c r="D39" s="39">
        <f t="shared" si="0"/>
        <v>3.9239589119510754E-4</v>
      </c>
    </row>
    <row r="40" spans="2:4" x14ac:dyDescent="0.2">
      <c r="B40" s="37">
        <v>44308</v>
      </c>
      <c r="C40" s="38">
        <v>229.35000600000001</v>
      </c>
      <c r="D40" s="39">
        <f t="shared" si="0"/>
        <v>-1.1763167771775551E-2</v>
      </c>
    </row>
    <row r="41" spans="2:4" x14ac:dyDescent="0.2">
      <c r="B41" s="37">
        <v>44309</v>
      </c>
      <c r="C41" s="38">
        <v>232.08000200000001</v>
      </c>
      <c r="D41" s="39">
        <f t="shared" si="0"/>
        <v>-2.6643532788700464E-3</v>
      </c>
    </row>
    <row r="42" spans="2:4" x14ac:dyDescent="0.2">
      <c r="B42" s="37">
        <v>44312</v>
      </c>
      <c r="C42" s="38">
        <v>232.699997</v>
      </c>
      <c r="D42" s="39">
        <f t="shared" si="0"/>
        <v>-1.364869882713371E-2</v>
      </c>
    </row>
    <row r="43" spans="2:4" x14ac:dyDescent="0.2">
      <c r="B43" s="37">
        <v>44313</v>
      </c>
      <c r="C43" s="38">
        <v>235.91999799999999</v>
      </c>
      <c r="D43" s="39">
        <f t="shared" si="0"/>
        <v>-3.3795327670685937E-3</v>
      </c>
    </row>
    <row r="44" spans="2:4" x14ac:dyDescent="0.2">
      <c r="B44" s="37">
        <v>44314</v>
      </c>
      <c r="C44" s="38">
        <v>236.720001</v>
      </c>
      <c r="D44" s="39">
        <f t="shared" si="0"/>
        <v>1.0846391988746928E-2</v>
      </c>
    </row>
    <row r="45" spans="2:4" x14ac:dyDescent="0.2">
      <c r="B45" s="37">
        <v>44315</v>
      </c>
      <c r="C45" s="38">
        <v>234.179993</v>
      </c>
      <c r="D45" s="39">
        <f t="shared" si="0"/>
        <v>1.3985694054804432E-2</v>
      </c>
    </row>
    <row r="46" spans="2:4" x14ac:dyDescent="0.2">
      <c r="B46" s="37">
        <v>44316</v>
      </c>
      <c r="C46" s="38">
        <v>230.949997</v>
      </c>
      <c r="D46" s="39">
        <f t="shared" si="0"/>
        <v>1.0402236258437725E-3</v>
      </c>
    </row>
    <row r="47" spans="2:4" x14ac:dyDescent="0.2">
      <c r="B47" s="37">
        <v>44319</v>
      </c>
      <c r="C47" s="38">
        <v>230.71000699999999</v>
      </c>
      <c r="D47" s="39">
        <f t="shared" si="0"/>
        <v>1.2330026651953263E-2</v>
      </c>
    </row>
    <row r="48" spans="2:4" x14ac:dyDescent="0.2">
      <c r="B48" s="37">
        <v>44320</v>
      </c>
      <c r="C48" s="38">
        <v>227.89999399999999</v>
      </c>
      <c r="D48" s="39">
        <f t="shared" si="0"/>
        <v>4.9386850910073665E-3</v>
      </c>
    </row>
    <row r="49" spans="2:4" x14ac:dyDescent="0.2">
      <c r="B49" s="37">
        <v>44321</v>
      </c>
      <c r="C49" s="38">
        <v>226.779999</v>
      </c>
      <c r="D49" s="39">
        <f t="shared" si="0"/>
        <v>1.5899699813619605E-3</v>
      </c>
    </row>
    <row r="50" spans="2:4" x14ac:dyDescent="0.2">
      <c r="B50" s="37">
        <v>44322</v>
      </c>
      <c r="C50" s="38">
        <v>226.41999799999999</v>
      </c>
      <c r="D50" s="39">
        <f t="shared" si="0"/>
        <v>4.926545691949169E-3</v>
      </c>
    </row>
    <row r="51" spans="2:4" x14ac:dyDescent="0.2">
      <c r="B51" s="37">
        <v>44323</v>
      </c>
      <c r="C51" s="38">
        <v>225.30999800000001</v>
      </c>
      <c r="D51" s="39">
        <f t="shared" si="0"/>
        <v>2.6328971103398047E-2</v>
      </c>
    </row>
    <row r="52" spans="2:4" x14ac:dyDescent="0.2">
      <c r="B52" s="37">
        <v>44326</v>
      </c>
      <c r="C52" s="38">
        <v>219.529999</v>
      </c>
      <c r="D52" s="39">
        <f t="shared" si="0"/>
        <v>-8.3566987000475157E-3</v>
      </c>
    </row>
    <row r="53" spans="2:4" x14ac:dyDescent="0.2">
      <c r="B53" s="37">
        <v>44327</v>
      </c>
      <c r="C53" s="38">
        <v>221.38000500000001</v>
      </c>
      <c r="D53" s="39">
        <f t="shared" si="0"/>
        <v>6.7303821754538529E-3</v>
      </c>
    </row>
    <row r="54" spans="2:4" x14ac:dyDescent="0.2">
      <c r="B54" s="37">
        <v>44328</v>
      </c>
      <c r="C54" s="38">
        <v>219.89999399999999</v>
      </c>
      <c r="D54" s="39">
        <f t="shared" si="0"/>
        <v>6.7061295933023013E-2</v>
      </c>
    </row>
    <row r="55" spans="2:4" x14ac:dyDescent="0.2">
      <c r="B55" s="37">
        <v>44329</v>
      </c>
      <c r="C55" s="38">
        <v>206.08000200000001</v>
      </c>
      <c r="D55" s="39">
        <f t="shared" si="0"/>
        <v>-1.6371500557765706E-2</v>
      </c>
    </row>
    <row r="56" spans="2:4" x14ac:dyDescent="0.2">
      <c r="B56" s="37">
        <v>44330</v>
      </c>
      <c r="C56" s="38">
        <v>209.509995</v>
      </c>
      <c r="D56" s="39">
        <f t="shared" si="0"/>
        <v>-7.2968868898808381E-3</v>
      </c>
    </row>
    <row r="57" spans="2:4" x14ac:dyDescent="0.2">
      <c r="B57" s="37">
        <v>44333</v>
      </c>
      <c r="C57" s="38">
        <v>211.050003</v>
      </c>
      <c r="D57" s="39">
        <f t="shared" si="0"/>
        <v>-1.2492972054590212E-2</v>
      </c>
    </row>
    <row r="58" spans="2:4" x14ac:dyDescent="0.2">
      <c r="B58" s="37">
        <v>44334</v>
      </c>
      <c r="C58" s="38">
        <v>213.720001</v>
      </c>
      <c r="D58" s="39">
        <f t="shared" si="0"/>
        <v>5.5519339364991094E-3</v>
      </c>
    </row>
    <row r="59" spans="2:4" x14ac:dyDescent="0.2">
      <c r="B59" s="37">
        <v>44335</v>
      </c>
      <c r="C59" s="38">
        <v>212.53999300000001</v>
      </c>
      <c r="D59" s="39">
        <f t="shared" si="0"/>
        <v>-2.0507912334487455E-2</v>
      </c>
    </row>
    <row r="60" spans="2:4" x14ac:dyDescent="0.2">
      <c r="B60" s="37">
        <v>44336</v>
      </c>
      <c r="C60" s="38">
        <v>216.990005</v>
      </c>
      <c r="D60" s="39">
        <f t="shared" si="0"/>
        <v>2.809630937265517E-2</v>
      </c>
    </row>
    <row r="61" spans="2:4" x14ac:dyDescent="0.2">
      <c r="B61" s="37">
        <v>44337</v>
      </c>
      <c r="C61" s="38">
        <v>211.05999800000001</v>
      </c>
      <c r="D61" s="39">
        <f t="shared" si="0"/>
        <v>2.9461889094641869E-3</v>
      </c>
    </row>
    <row r="62" spans="2:4" x14ac:dyDescent="0.2">
      <c r="B62" s="37">
        <v>44340</v>
      </c>
      <c r="C62" s="38">
        <v>210.44000199999999</v>
      </c>
      <c r="D62" s="39">
        <f t="shared" si="0"/>
        <v>-3.2681427729801538E-3</v>
      </c>
    </row>
    <row r="63" spans="2:4" x14ac:dyDescent="0.2">
      <c r="B63" s="37">
        <v>44341</v>
      </c>
      <c r="C63" s="38">
        <v>211.13000500000001</v>
      </c>
      <c r="D63" s="39">
        <f t="shared" si="0"/>
        <v>-3.0691944615600653E-3</v>
      </c>
    </row>
    <row r="64" spans="2:4" x14ac:dyDescent="0.2">
      <c r="B64" s="37">
        <v>44342</v>
      </c>
      <c r="C64" s="38">
        <v>211.779999</v>
      </c>
      <c r="D64" s="39">
        <f t="shared" si="0"/>
        <v>-4.5125786285470371E-3</v>
      </c>
    </row>
    <row r="65" spans="2:4" x14ac:dyDescent="0.2">
      <c r="B65" s="37">
        <v>44343</v>
      </c>
      <c r="C65" s="38">
        <v>212.740005</v>
      </c>
      <c r="D65" s="39">
        <f t="shared" si="0"/>
        <v>-5.7020095348940814E-3</v>
      </c>
    </row>
    <row r="66" spans="2:4" x14ac:dyDescent="0.2">
      <c r="B66" s="37">
        <v>44344</v>
      </c>
      <c r="C66" s="38">
        <v>213.96000699999999</v>
      </c>
      <c r="D66" s="39">
        <f t="shared" si="0"/>
        <v>-2.5150305725356481E-2</v>
      </c>
    </row>
    <row r="67" spans="2:4" x14ac:dyDescent="0.2">
      <c r="B67" s="37">
        <v>44348</v>
      </c>
      <c r="C67" s="38">
        <v>219.479996</v>
      </c>
      <c r="D67" s="39">
        <f t="shared" si="0"/>
        <v>-5.009335671194437E-4</v>
      </c>
    </row>
    <row r="68" spans="2:4" x14ac:dyDescent="0.2">
      <c r="B68" s="37">
        <v>44349</v>
      </c>
      <c r="C68" s="38">
        <v>219.58999600000001</v>
      </c>
      <c r="D68" s="39">
        <f t="shared" si="0"/>
        <v>1.1749000563227918E-2</v>
      </c>
    </row>
    <row r="69" spans="2:4" x14ac:dyDescent="0.2">
      <c r="B69" s="37">
        <v>44350</v>
      </c>
      <c r="C69" s="38">
        <v>217.03999300000001</v>
      </c>
      <c r="D69" s="39">
        <f t="shared" ref="D69:D132" si="1">C69/C70-1</f>
        <v>-9.0403203535691645E-3</v>
      </c>
    </row>
    <row r="70" spans="2:4" x14ac:dyDescent="0.2">
      <c r="B70" s="37">
        <v>44351</v>
      </c>
      <c r="C70" s="38">
        <v>219.020004</v>
      </c>
      <c r="D70" s="39">
        <f t="shared" si="1"/>
        <v>9.7741358167120485E-3</v>
      </c>
    </row>
    <row r="71" spans="2:4" x14ac:dyDescent="0.2">
      <c r="B71" s="37">
        <v>44354</v>
      </c>
      <c r="C71" s="38">
        <v>216.89999399999999</v>
      </c>
      <c r="D71" s="39">
        <f t="shared" si="1"/>
        <v>5.0041097440980398E-3</v>
      </c>
    </row>
    <row r="72" spans="2:4" x14ac:dyDescent="0.2">
      <c r="B72" s="37">
        <v>44355</v>
      </c>
      <c r="C72" s="38">
        <v>215.820007</v>
      </c>
      <c r="D72" s="39">
        <f t="shared" si="1"/>
        <v>1.1719482083084598E-2</v>
      </c>
    </row>
    <row r="73" spans="2:4" x14ac:dyDescent="0.2">
      <c r="B73" s="37">
        <v>44356</v>
      </c>
      <c r="C73" s="38">
        <v>213.320007</v>
      </c>
      <c r="D73" s="39">
        <f t="shared" si="1"/>
        <v>1.1733232824271411E-3</v>
      </c>
    </row>
    <row r="74" spans="2:4" x14ac:dyDescent="0.2">
      <c r="B74" s="37">
        <v>44357</v>
      </c>
      <c r="C74" s="38">
        <v>213.070007</v>
      </c>
      <c r="D74" s="39">
        <f t="shared" si="1"/>
        <v>6.7567945887205827E-3</v>
      </c>
    </row>
    <row r="75" spans="2:4" x14ac:dyDescent="0.2">
      <c r="B75" s="37">
        <v>44358</v>
      </c>
      <c r="C75" s="38">
        <v>211.63999899999999</v>
      </c>
      <c r="D75" s="39">
        <f t="shared" si="1"/>
        <v>-1.0750691682240965E-2</v>
      </c>
    </row>
    <row r="76" spans="2:4" x14ac:dyDescent="0.2">
      <c r="B76" s="37">
        <v>44361</v>
      </c>
      <c r="C76" s="38">
        <v>213.94000199999999</v>
      </c>
      <c r="D76" s="39">
        <f t="shared" si="1"/>
        <v>1.8470932290497233E-2</v>
      </c>
    </row>
    <row r="77" spans="2:4" x14ac:dyDescent="0.2">
      <c r="B77" s="37">
        <v>44362</v>
      </c>
      <c r="C77" s="38">
        <v>210.05999800000001</v>
      </c>
      <c r="D77" s="39">
        <f t="shared" si="1"/>
        <v>3.5352139081479272E-3</v>
      </c>
    </row>
    <row r="78" spans="2:4" x14ac:dyDescent="0.2">
      <c r="B78" s="37">
        <v>44363</v>
      </c>
      <c r="C78" s="38">
        <v>209.320007</v>
      </c>
      <c r="D78" s="39">
        <f t="shared" si="1"/>
        <v>-1.0775042227550768E-2</v>
      </c>
    </row>
    <row r="79" spans="2:4" x14ac:dyDescent="0.2">
      <c r="B79" s="37">
        <v>44364</v>
      </c>
      <c r="C79" s="38">
        <v>211.60000600000001</v>
      </c>
      <c r="D79" s="39">
        <f t="shared" si="1"/>
        <v>-3.2972067362617707E-3</v>
      </c>
    </row>
    <row r="80" spans="2:4" x14ac:dyDescent="0.2">
      <c r="B80" s="37">
        <v>44365</v>
      </c>
      <c r="C80" s="38">
        <v>212.300003</v>
      </c>
      <c r="D80" s="39">
        <f t="shared" si="1"/>
        <v>5.8751303503754571E-3</v>
      </c>
    </row>
    <row r="81" spans="2:4" x14ac:dyDescent="0.2">
      <c r="B81" s="37">
        <v>44368</v>
      </c>
      <c r="C81" s="38">
        <v>211.05999800000001</v>
      </c>
      <c r="D81" s="39">
        <f t="shared" si="1"/>
        <v>-1.2304040856859766E-3</v>
      </c>
    </row>
    <row r="82" spans="2:4" x14ac:dyDescent="0.2">
      <c r="B82" s="37">
        <v>44369</v>
      </c>
      <c r="C82" s="38">
        <v>211.320007</v>
      </c>
      <c r="D82" s="39">
        <f t="shared" si="1"/>
        <v>-1.6475816734265014E-2</v>
      </c>
    </row>
    <row r="83" spans="2:4" x14ac:dyDescent="0.2">
      <c r="B83" s="37">
        <v>44370</v>
      </c>
      <c r="C83" s="38">
        <v>214.86000100000001</v>
      </c>
      <c r="D83" s="39">
        <f t="shared" si="1"/>
        <v>-1.6118710135573089E-2</v>
      </c>
    </row>
    <row r="84" spans="2:4" x14ac:dyDescent="0.2">
      <c r="B84" s="37">
        <v>44371</v>
      </c>
      <c r="C84" s="38">
        <v>218.38000500000001</v>
      </c>
      <c r="D84" s="39">
        <f t="shared" si="1"/>
        <v>-4.4288818380743944E-2</v>
      </c>
    </row>
    <row r="85" spans="2:4" x14ac:dyDescent="0.2">
      <c r="B85" s="37">
        <v>44372</v>
      </c>
      <c r="C85" s="38">
        <v>228.5</v>
      </c>
      <c r="D85" s="39">
        <f t="shared" si="1"/>
        <v>-3.9370051872267275E-4</v>
      </c>
    </row>
    <row r="86" spans="2:4" x14ac:dyDescent="0.2">
      <c r="B86" s="37">
        <v>44375</v>
      </c>
      <c r="C86" s="38">
        <v>228.58999600000001</v>
      </c>
      <c r="D86" s="39">
        <f t="shared" si="1"/>
        <v>-3.7046983638013842E-3</v>
      </c>
    </row>
    <row r="87" spans="2:4" x14ac:dyDescent="0.2">
      <c r="B87" s="37">
        <v>44376</v>
      </c>
      <c r="C87" s="38">
        <v>229.44000199999999</v>
      </c>
      <c r="D87" s="39">
        <f t="shared" si="1"/>
        <v>1.1729442683346969E-2</v>
      </c>
    </row>
    <row r="88" spans="2:4" x14ac:dyDescent="0.2">
      <c r="B88" s="37">
        <v>44377</v>
      </c>
      <c r="C88" s="38">
        <v>226.779999</v>
      </c>
      <c r="D88" s="39">
        <f t="shared" si="1"/>
        <v>2.2130094698023628E-2</v>
      </c>
    </row>
    <row r="89" spans="2:4" x14ac:dyDescent="0.2">
      <c r="B89" s="37">
        <v>44378</v>
      </c>
      <c r="C89" s="38">
        <v>221.86999499999999</v>
      </c>
      <c r="D89" s="39">
        <f t="shared" si="1"/>
        <v>1.8920757749713024E-2</v>
      </c>
    </row>
    <row r="90" spans="2:4" x14ac:dyDescent="0.2">
      <c r="B90" s="37">
        <v>44379</v>
      </c>
      <c r="C90" s="38">
        <v>217.75</v>
      </c>
      <c r="D90" s="39">
        <f t="shared" si="1"/>
        <v>2.9064243032204784E-2</v>
      </c>
    </row>
    <row r="91" spans="2:4" x14ac:dyDescent="0.2">
      <c r="B91" s="37">
        <v>44383</v>
      </c>
      <c r="C91" s="38">
        <v>211.60000600000001</v>
      </c>
      <c r="D91" s="39">
        <f t="shared" si="1"/>
        <v>1.7307721153846156E-2</v>
      </c>
    </row>
    <row r="92" spans="2:4" x14ac:dyDescent="0.2">
      <c r="B92" s="37">
        <v>44384</v>
      </c>
      <c r="C92" s="38">
        <v>208</v>
      </c>
      <c r="D92" s="39">
        <f t="shared" si="1"/>
        <v>4.0780554192227481E-2</v>
      </c>
    </row>
    <row r="93" spans="2:4" x14ac:dyDescent="0.2">
      <c r="B93" s="37">
        <v>44385</v>
      </c>
      <c r="C93" s="38">
        <v>199.85000600000001</v>
      </c>
      <c r="D93" s="39">
        <f t="shared" si="1"/>
        <v>-2.9571700208102292E-2</v>
      </c>
    </row>
    <row r="94" spans="2:4" x14ac:dyDescent="0.2">
      <c r="B94" s="37">
        <v>44386</v>
      </c>
      <c r="C94" s="38">
        <v>205.94000199999999</v>
      </c>
      <c r="D94" s="39">
        <f t="shared" si="1"/>
        <v>2.2386899404065463E-3</v>
      </c>
    </row>
    <row r="95" spans="2:4" x14ac:dyDescent="0.2">
      <c r="B95" s="37">
        <v>44389</v>
      </c>
      <c r="C95" s="38">
        <v>205.479996</v>
      </c>
      <c r="D95" s="39">
        <f t="shared" si="1"/>
        <v>-1.9235354380109704E-2</v>
      </c>
    </row>
    <row r="96" spans="2:4" x14ac:dyDescent="0.2">
      <c r="B96" s="37">
        <v>44390</v>
      </c>
      <c r="C96" s="38">
        <v>209.509995</v>
      </c>
      <c r="D96" s="39">
        <f t="shared" si="1"/>
        <v>-9.4090070921986069E-3</v>
      </c>
    </row>
    <row r="97" spans="2:4" x14ac:dyDescent="0.2">
      <c r="B97" s="37">
        <v>44391</v>
      </c>
      <c r="C97" s="38">
        <v>211.5</v>
      </c>
      <c r="D97" s="39">
        <f t="shared" si="1"/>
        <v>-1.5179712590326688E-2</v>
      </c>
    </row>
    <row r="98" spans="2:4" x14ac:dyDescent="0.2">
      <c r="B98" s="37">
        <v>44392</v>
      </c>
      <c r="C98" s="38">
        <v>214.759995</v>
      </c>
      <c r="D98" s="39">
        <f t="shared" si="1"/>
        <v>1.2541201908311095E-2</v>
      </c>
    </row>
    <row r="99" spans="2:4" x14ac:dyDescent="0.2">
      <c r="B99" s="37">
        <v>44393</v>
      </c>
      <c r="C99" s="38">
        <v>212.10000600000001</v>
      </c>
      <c r="D99" s="39">
        <f t="shared" si="1"/>
        <v>1.5269742659140606E-2</v>
      </c>
    </row>
    <row r="100" spans="2:4" x14ac:dyDescent="0.2">
      <c r="B100" s="37">
        <v>44396</v>
      </c>
      <c r="C100" s="38">
        <v>208.91000399999999</v>
      </c>
      <c r="D100" s="39">
        <f t="shared" si="1"/>
        <v>-7.9775489430182756E-3</v>
      </c>
    </row>
    <row r="101" spans="2:4" x14ac:dyDescent="0.2">
      <c r="B101" s="37">
        <v>44397</v>
      </c>
      <c r="C101" s="38">
        <v>210.58999600000001</v>
      </c>
      <c r="D101" s="39">
        <f t="shared" si="1"/>
        <v>-2.3214231351010861E-3</v>
      </c>
    </row>
    <row r="102" spans="2:4" x14ac:dyDescent="0.2">
      <c r="B102" s="37">
        <v>44398</v>
      </c>
      <c r="C102" s="38">
        <v>211.08000200000001</v>
      </c>
      <c r="D102" s="39">
        <f t="shared" si="1"/>
        <v>-1.3829149209512503E-2</v>
      </c>
    </row>
    <row r="103" spans="2:4" x14ac:dyDescent="0.2">
      <c r="B103" s="37">
        <v>44399</v>
      </c>
      <c r="C103" s="38">
        <v>214.03999300000001</v>
      </c>
      <c r="D103" s="39">
        <f t="shared" si="1"/>
        <v>3.6362727140670792E-2</v>
      </c>
    </row>
    <row r="104" spans="2:4" x14ac:dyDescent="0.2">
      <c r="B104" s="37">
        <v>44400</v>
      </c>
      <c r="C104" s="38">
        <v>206.529999</v>
      </c>
      <c r="D104" s="39">
        <f t="shared" si="1"/>
        <v>7.7023385404239253E-2</v>
      </c>
    </row>
    <row r="105" spans="2:4" x14ac:dyDescent="0.2">
      <c r="B105" s="37">
        <v>44403</v>
      </c>
      <c r="C105" s="38">
        <v>191.759995</v>
      </c>
      <c r="D105" s="39">
        <f t="shared" si="1"/>
        <v>3.0579823646698756E-2</v>
      </c>
    </row>
    <row r="106" spans="2:4" x14ac:dyDescent="0.2">
      <c r="B106" s="37">
        <v>44404</v>
      </c>
      <c r="C106" s="38">
        <v>186.070007</v>
      </c>
      <c r="D106" s="39">
        <f t="shared" si="1"/>
        <v>-5.0711638454967511E-2</v>
      </c>
    </row>
    <row r="107" spans="2:4" x14ac:dyDescent="0.2">
      <c r="B107" s="37">
        <v>44405</v>
      </c>
      <c r="C107" s="38">
        <v>196.009995</v>
      </c>
      <c r="D107" s="39">
        <f t="shared" si="1"/>
        <v>-7.7452569313395392E-3</v>
      </c>
    </row>
    <row r="108" spans="2:4" x14ac:dyDescent="0.2">
      <c r="B108" s="37">
        <v>44406</v>
      </c>
      <c r="C108" s="38">
        <v>197.53999300000001</v>
      </c>
      <c r="D108" s="39">
        <f t="shared" si="1"/>
        <v>1.2039504974235449E-2</v>
      </c>
    </row>
    <row r="109" spans="2:4" x14ac:dyDescent="0.2">
      <c r="B109" s="37">
        <v>44407</v>
      </c>
      <c r="C109" s="38">
        <v>195.19000199999999</v>
      </c>
      <c r="D109" s="39">
        <f t="shared" si="1"/>
        <v>-2.4488950462071224E-2</v>
      </c>
    </row>
    <row r="110" spans="2:4" x14ac:dyDescent="0.2">
      <c r="B110" s="37">
        <v>44410</v>
      </c>
      <c r="C110" s="38">
        <v>200.08999600000001</v>
      </c>
      <c r="D110" s="39">
        <f t="shared" si="1"/>
        <v>1.3729815236350751E-2</v>
      </c>
    </row>
    <row r="111" spans="2:4" x14ac:dyDescent="0.2">
      <c r="B111" s="37">
        <v>44411</v>
      </c>
      <c r="C111" s="38">
        <v>197.38000500000001</v>
      </c>
      <c r="D111" s="39">
        <f t="shared" si="1"/>
        <v>-1.6591110975348489E-2</v>
      </c>
    </row>
    <row r="112" spans="2:4" x14ac:dyDescent="0.2">
      <c r="B112" s="37">
        <v>44412</v>
      </c>
      <c r="C112" s="38">
        <v>200.71000699999999</v>
      </c>
      <c r="D112" s="39">
        <f t="shared" si="1"/>
        <v>7.1758731793247765E-3</v>
      </c>
    </row>
    <row r="113" spans="2:4" x14ac:dyDescent="0.2">
      <c r="B113" s="37">
        <v>44413</v>
      </c>
      <c r="C113" s="38">
        <v>199.279999</v>
      </c>
      <c r="D113" s="39">
        <f t="shared" si="1"/>
        <v>1.4715616959700695E-2</v>
      </c>
    </row>
    <row r="114" spans="2:4" x14ac:dyDescent="0.2">
      <c r="B114" s="37">
        <v>44414</v>
      </c>
      <c r="C114" s="38">
        <v>196.38999899999999</v>
      </c>
      <c r="D114" s="39">
        <f t="shared" si="1"/>
        <v>5.8386632522406945E-3</v>
      </c>
    </row>
    <row r="115" spans="2:4" x14ac:dyDescent="0.2">
      <c r="B115" s="37">
        <v>44417</v>
      </c>
      <c r="C115" s="38">
        <v>195.25</v>
      </c>
      <c r="D115" s="39">
        <f t="shared" si="1"/>
        <v>-2.4523374536828957E-3</v>
      </c>
    </row>
    <row r="116" spans="2:4" x14ac:dyDescent="0.2">
      <c r="B116" s="37">
        <v>44418</v>
      </c>
      <c r="C116" s="38">
        <v>195.729996</v>
      </c>
      <c r="D116" s="39">
        <f t="shared" si="1"/>
        <v>4.4647182363506399E-3</v>
      </c>
    </row>
    <row r="117" spans="2:4" x14ac:dyDescent="0.2">
      <c r="B117" s="37">
        <v>44419</v>
      </c>
      <c r="C117" s="38">
        <v>194.86000100000001</v>
      </c>
      <c r="D117" s="39">
        <f t="shared" si="1"/>
        <v>1.6696216911276096E-2</v>
      </c>
    </row>
    <row r="118" spans="2:4" x14ac:dyDescent="0.2">
      <c r="B118" s="37">
        <v>44420</v>
      </c>
      <c r="C118" s="38">
        <v>191.66000399999999</v>
      </c>
      <c r="D118" s="39">
        <f t="shared" si="1"/>
        <v>1.6117108899297738E-2</v>
      </c>
    </row>
    <row r="119" spans="2:4" x14ac:dyDescent="0.2">
      <c r="B119" s="37">
        <v>44421</v>
      </c>
      <c r="C119" s="38">
        <v>188.61999499999999</v>
      </c>
      <c r="D119" s="39">
        <f t="shared" si="1"/>
        <v>3.2346274279328346E-2</v>
      </c>
    </row>
    <row r="120" spans="2:4" x14ac:dyDescent="0.2">
      <c r="B120" s="37">
        <v>44424</v>
      </c>
      <c r="C120" s="38">
        <v>182.71000699999999</v>
      </c>
      <c r="D120" s="39">
        <f t="shared" si="1"/>
        <v>5.1689467603510453E-2</v>
      </c>
    </row>
    <row r="121" spans="2:4" x14ac:dyDescent="0.2">
      <c r="B121" s="37">
        <v>44425</v>
      </c>
      <c r="C121" s="38">
        <v>173.729996</v>
      </c>
      <c r="D121" s="39">
        <f t="shared" si="1"/>
        <v>8.0069042759418618E-3</v>
      </c>
    </row>
    <row r="122" spans="2:4" x14ac:dyDescent="0.2">
      <c r="B122" s="37">
        <v>44426</v>
      </c>
      <c r="C122" s="38">
        <v>172.35000600000001</v>
      </c>
      <c r="D122" s="39">
        <f t="shared" si="1"/>
        <v>7.3497370161992537E-2</v>
      </c>
    </row>
    <row r="123" spans="2:4" x14ac:dyDescent="0.2">
      <c r="B123" s="37">
        <v>44427</v>
      </c>
      <c r="C123" s="38">
        <v>160.550003</v>
      </c>
      <c r="D123" s="39">
        <f t="shared" si="1"/>
        <v>1.6396530040670543E-2</v>
      </c>
    </row>
    <row r="124" spans="2:4" x14ac:dyDescent="0.2">
      <c r="B124" s="37">
        <v>44428</v>
      </c>
      <c r="C124" s="38">
        <v>157.96000699999999</v>
      </c>
      <c r="D124" s="39">
        <f t="shared" si="1"/>
        <v>-1.9247429768377455E-2</v>
      </c>
    </row>
    <row r="125" spans="2:4" x14ac:dyDescent="0.2">
      <c r="B125" s="37">
        <v>44431</v>
      </c>
      <c r="C125" s="38">
        <v>161.05999800000001</v>
      </c>
      <c r="D125" s="39">
        <f t="shared" si="1"/>
        <v>-6.1968545054779445E-2</v>
      </c>
    </row>
    <row r="126" spans="2:4" x14ac:dyDescent="0.2">
      <c r="B126" s="37">
        <v>44432</v>
      </c>
      <c r="C126" s="38">
        <v>171.699997</v>
      </c>
      <c r="D126" s="39">
        <f t="shared" si="1"/>
        <v>1.5375463676801981E-2</v>
      </c>
    </row>
    <row r="127" spans="2:4" x14ac:dyDescent="0.2">
      <c r="B127" s="37">
        <v>44433</v>
      </c>
      <c r="C127" s="38">
        <v>169.10000600000001</v>
      </c>
      <c r="D127" s="39">
        <f t="shared" si="1"/>
        <v>2.3359966613411887E-2</v>
      </c>
    </row>
    <row r="128" spans="2:4" x14ac:dyDescent="0.2">
      <c r="B128" s="37">
        <v>44434</v>
      </c>
      <c r="C128" s="38">
        <v>165.240005</v>
      </c>
      <c r="D128" s="39">
        <f t="shared" si="1"/>
        <v>3.6182378903979462E-2</v>
      </c>
    </row>
    <row r="129" spans="2:4" x14ac:dyDescent="0.2">
      <c r="B129" s="37">
        <v>44435</v>
      </c>
      <c r="C129" s="38">
        <v>159.470001</v>
      </c>
      <c r="D129" s="39">
        <f t="shared" si="1"/>
        <v>-1.737625313718516E-2</v>
      </c>
    </row>
    <row r="130" spans="2:4" x14ac:dyDescent="0.2">
      <c r="B130" s="37">
        <v>44438</v>
      </c>
      <c r="C130" s="38">
        <v>162.28999300000001</v>
      </c>
      <c r="D130" s="39">
        <f t="shared" si="1"/>
        <v>-2.814546894588088E-2</v>
      </c>
    </row>
    <row r="131" spans="2:4" x14ac:dyDescent="0.2">
      <c r="B131" s="37">
        <v>44439</v>
      </c>
      <c r="C131" s="38">
        <v>166.990005</v>
      </c>
      <c r="D131" s="39">
        <f t="shared" si="1"/>
        <v>-3.6299596239032783E-2</v>
      </c>
    </row>
    <row r="132" spans="2:4" x14ac:dyDescent="0.2">
      <c r="B132" s="37">
        <v>44440</v>
      </c>
      <c r="C132" s="38">
        <v>173.279999</v>
      </c>
      <c r="D132" s="39">
        <f t="shared" si="1"/>
        <v>7.4418546511627603E-3</v>
      </c>
    </row>
    <row r="133" spans="2:4" x14ac:dyDescent="0.2">
      <c r="B133" s="37">
        <v>44441</v>
      </c>
      <c r="C133" s="38">
        <v>172</v>
      </c>
      <c r="D133" s="39">
        <f t="shared" ref="D133:D196" si="2">C133/C134-1</f>
        <v>9.9823662363647259E-3</v>
      </c>
    </row>
    <row r="134" spans="2:4" x14ac:dyDescent="0.2">
      <c r="B134" s="37">
        <v>44442</v>
      </c>
      <c r="C134" s="38">
        <v>170.300003</v>
      </c>
      <c r="D134" s="39">
        <f t="shared" si="2"/>
        <v>-2.774606581991157E-2</v>
      </c>
    </row>
    <row r="135" spans="2:4" x14ac:dyDescent="0.2">
      <c r="B135" s="37">
        <v>44446</v>
      </c>
      <c r="C135" s="38">
        <v>175.16000399999999</v>
      </c>
      <c r="D135" s="39">
        <f t="shared" si="2"/>
        <v>2.6067581380861959E-2</v>
      </c>
    </row>
    <row r="136" spans="2:4" x14ac:dyDescent="0.2">
      <c r="B136" s="37">
        <v>44447</v>
      </c>
      <c r="C136" s="38">
        <v>170.71000699999999</v>
      </c>
      <c r="D136" s="39">
        <f t="shared" si="2"/>
        <v>2.0260577684532377E-2</v>
      </c>
    </row>
    <row r="137" spans="2:4" x14ac:dyDescent="0.2">
      <c r="B137" s="37">
        <v>44448</v>
      </c>
      <c r="C137" s="38">
        <v>167.320007</v>
      </c>
      <c r="D137" s="39">
        <f t="shared" si="2"/>
        <v>-4.6400890669807682E-3</v>
      </c>
    </row>
    <row r="138" spans="2:4" x14ac:dyDescent="0.2">
      <c r="B138" s="37">
        <v>44449</v>
      </c>
      <c r="C138" s="38">
        <v>168.10000600000001</v>
      </c>
      <c r="D138" s="39">
        <f t="shared" si="2"/>
        <v>1.626263185387522E-2</v>
      </c>
    </row>
    <row r="139" spans="2:4" x14ac:dyDescent="0.2">
      <c r="B139" s="37">
        <v>44452</v>
      </c>
      <c r="C139" s="38">
        <v>165.41000399999999</v>
      </c>
      <c r="D139" s="39">
        <f t="shared" si="2"/>
        <v>3.2844272226447924E-2</v>
      </c>
    </row>
    <row r="140" spans="2:4" x14ac:dyDescent="0.2">
      <c r="B140" s="37">
        <v>44453</v>
      </c>
      <c r="C140" s="38">
        <v>160.14999399999999</v>
      </c>
      <c r="D140" s="39">
        <f t="shared" si="2"/>
        <v>1.4506480333798866E-2</v>
      </c>
    </row>
    <row r="141" spans="2:4" x14ac:dyDescent="0.2">
      <c r="B141" s="37">
        <v>44454</v>
      </c>
      <c r="C141" s="38">
        <v>157.86000100000001</v>
      </c>
      <c r="D141" s="39">
        <f t="shared" si="2"/>
        <v>1.023938340712216E-2</v>
      </c>
    </row>
    <row r="142" spans="2:4" x14ac:dyDescent="0.2">
      <c r="B142" s="37">
        <v>44455</v>
      </c>
      <c r="C142" s="38">
        <v>156.259995</v>
      </c>
      <c r="D142" s="39">
        <f t="shared" si="2"/>
        <v>-2.368014950927555E-2</v>
      </c>
    </row>
    <row r="143" spans="2:4" x14ac:dyDescent="0.2">
      <c r="B143" s="37">
        <v>44456</v>
      </c>
      <c r="C143" s="38">
        <v>160.050003</v>
      </c>
      <c r="D143" s="39">
        <f t="shared" si="2"/>
        <v>5.6505364825884197E-2</v>
      </c>
    </row>
    <row r="144" spans="2:4" x14ac:dyDescent="0.2">
      <c r="B144" s="37">
        <v>44459</v>
      </c>
      <c r="C144" s="38">
        <v>151.490005</v>
      </c>
      <c r="D144" s="39">
        <f t="shared" si="2"/>
        <v>8.7229462049582818E-3</v>
      </c>
    </row>
    <row r="145" spans="2:4" x14ac:dyDescent="0.2">
      <c r="B145" s="37">
        <v>44460</v>
      </c>
      <c r="C145" s="38">
        <v>150.179993</v>
      </c>
      <c r="D145" s="39">
        <f t="shared" si="2"/>
        <v>-1.1258186919864244E-2</v>
      </c>
    </row>
    <row r="146" spans="2:4" x14ac:dyDescent="0.2">
      <c r="B146" s="37">
        <v>44461</v>
      </c>
      <c r="C146" s="38">
        <v>151.88999899999999</v>
      </c>
      <c r="D146" s="39">
        <f t="shared" si="2"/>
        <v>4.6299159384890487E-3</v>
      </c>
    </row>
    <row r="147" spans="2:4" x14ac:dyDescent="0.2">
      <c r="B147" s="37">
        <v>44462</v>
      </c>
      <c r="C147" s="38">
        <v>151.19000199999999</v>
      </c>
      <c r="D147" s="39">
        <f t="shared" si="2"/>
        <v>4.2114694759929572E-2</v>
      </c>
    </row>
    <row r="148" spans="2:4" x14ac:dyDescent="0.2">
      <c r="B148" s="37">
        <v>44463</v>
      </c>
      <c r="C148" s="38">
        <v>145.08000200000001</v>
      </c>
      <c r="D148" s="39">
        <f t="shared" si="2"/>
        <v>-3.3959190556094865E-2</v>
      </c>
    </row>
    <row r="149" spans="2:4" x14ac:dyDescent="0.2">
      <c r="B149" s="37">
        <v>44466</v>
      </c>
      <c r="C149" s="38">
        <v>150.179993</v>
      </c>
      <c r="D149" s="39">
        <f t="shared" si="2"/>
        <v>-1.450230339590719E-2</v>
      </c>
    </row>
    <row r="150" spans="2:4" x14ac:dyDescent="0.2">
      <c r="B150" s="37">
        <v>44467</v>
      </c>
      <c r="C150" s="38">
        <v>152.38999899999999</v>
      </c>
      <c r="D150" s="39">
        <f t="shared" si="2"/>
        <v>3.2592471437966175E-2</v>
      </c>
    </row>
    <row r="151" spans="2:4" x14ac:dyDescent="0.2">
      <c r="B151" s="37">
        <v>44468</v>
      </c>
      <c r="C151" s="38">
        <v>147.58000200000001</v>
      </c>
      <c r="D151" s="39">
        <f t="shared" si="2"/>
        <v>-3.1746098647494891E-3</v>
      </c>
    </row>
    <row r="152" spans="2:4" x14ac:dyDescent="0.2">
      <c r="B152" s="37">
        <v>44469</v>
      </c>
      <c r="C152" s="38">
        <v>148.050003</v>
      </c>
      <c r="D152" s="39">
        <f t="shared" si="2"/>
        <v>2.6699071290549492E-2</v>
      </c>
    </row>
    <row r="153" spans="2:4" x14ac:dyDescent="0.2">
      <c r="B153" s="37">
        <v>44470</v>
      </c>
      <c r="C153" s="38">
        <v>144.199997</v>
      </c>
      <c r="D153" s="39">
        <f t="shared" si="2"/>
        <v>3.2729297689275239E-2</v>
      </c>
    </row>
    <row r="154" spans="2:4" x14ac:dyDescent="0.2">
      <c r="B154" s="37">
        <v>44473</v>
      </c>
      <c r="C154" s="38">
        <v>139.63000500000001</v>
      </c>
      <c r="D154" s="39">
        <f t="shared" si="2"/>
        <v>-2.4521405788189066E-2</v>
      </c>
    </row>
    <row r="155" spans="2:4" x14ac:dyDescent="0.2">
      <c r="B155" s="37">
        <v>44474</v>
      </c>
      <c r="C155" s="38">
        <v>143.13999899999999</v>
      </c>
      <c r="D155" s="39">
        <f t="shared" si="2"/>
        <v>-6.6620885498090976E-3</v>
      </c>
    </row>
    <row r="156" spans="2:4" x14ac:dyDescent="0.2">
      <c r="B156" s="37">
        <v>44475</v>
      </c>
      <c r="C156" s="38">
        <v>144.10000600000001</v>
      </c>
      <c r="D156" s="39">
        <f t="shared" si="2"/>
        <v>-7.6282012820512723E-2</v>
      </c>
    </row>
    <row r="157" spans="2:4" x14ac:dyDescent="0.2">
      <c r="B157" s="37">
        <v>44476</v>
      </c>
      <c r="C157" s="38">
        <v>156</v>
      </c>
      <c r="D157" s="39">
        <f t="shared" si="2"/>
        <v>-3.4175358242314102E-2</v>
      </c>
    </row>
    <row r="158" spans="2:4" x14ac:dyDescent="0.2">
      <c r="B158" s="37">
        <v>44477</v>
      </c>
      <c r="C158" s="38">
        <v>161.520004</v>
      </c>
      <c r="D158" s="39">
        <f t="shared" si="2"/>
        <v>-1.4821549524029587E-2</v>
      </c>
    </row>
    <row r="159" spans="2:4" x14ac:dyDescent="0.2">
      <c r="B159" s="37">
        <v>44480</v>
      </c>
      <c r="C159" s="38">
        <v>163.949997</v>
      </c>
      <c r="D159" s="39">
        <f t="shared" si="2"/>
        <v>5.8282024539877408E-3</v>
      </c>
    </row>
    <row r="160" spans="2:4" x14ac:dyDescent="0.2">
      <c r="B160" s="37">
        <v>44481</v>
      </c>
      <c r="C160" s="38">
        <v>163</v>
      </c>
      <c r="D160" s="39">
        <f t="shared" si="2"/>
        <v>-2.628431396479014E-2</v>
      </c>
    </row>
    <row r="161" spans="2:4" x14ac:dyDescent="0.2">
      <c r="B161" s="37">
        <v>44482</v>
      </c>
      <c r="C161" s="38">
        <v>167.39999399999999</v>
      </c>
      <c r="D161" s="39">
        <f t="shared" si="2"/>
        <v>3.7174421616346098E-3</v>
      </c>
    </row>
    <row r="162" spans="2:4" x14ac:dyDescent="0.2">
      <c r="B162" s="37">
        <v>44483</v>
      </c>
      <c r="C162" s="38">
        <v>166.779999</v>
      </c>
      <c r="D162" s="39">
        <f t="shared" si="2"/>
        <v>-7.2619107142857242E-3</v>
      </c>
    </row>
    <row r="163" spans="2:4" x14ac:dyDescent="0.2">
      <c r="B163" s="37">
        <v>44484</v>
      </c>
      <c r="C163" s="38">
        <v>168</v>
      </c>
      <c r="D163" s="39">
        <f t="shared" si="2"/>
        <v>7.0734501287965657E-3</v>
      </c>
    </row>
    <row r="164" spans="2:4" x14ac:dyDescent="0.2">
      <c r="B164" s="37">
        <v>44487</v>
      </c>
      <c r="C164" s="38">
        <v>166.820007</v>
      </c>
      <c r="D164" s="39">
        <f t="shared" si="2"/>
        <v>-5.7514084745762695E-2</v>
      </c>
    </row>
    <row r="165" spans="2:4" x14ac:dyDescent="0.2">
      <c r="B165" s="37">
        <v>44488</v>
      </c>
      <c r="C165" s="38">
        <v>177</v>
      </c>
      <c r="D165" s="39">
        <f t="shared" si="2"/>
        <v>-1.0158765498992084E-3</v>
      </c>
    </row>
    <row r="166" spans="2:4" x14ac:dyDescent="0.2">
      <c r="B166" s="37">
        <v>44489</v>
      </c>
      <c r="C166" s="38">
        <v>177.179993</v>
      </c>
      <c r="D166" s="39">
        <f t="shared" si="2"/>
        <v>-1.3527505507017201E-3</v>
      </c>
    </row>
    <row r="167" spans="2:4" x14ac:dyDescent="0.2">
      <c r="B167" s="37">
        <v>44490</v>
      </c>
      <c r="C167" s="38">
        <v>177.41999799999999</v>
      </c>
      <c r="D167" s="39">
        <f t="shared" si="2"/>
        <v>-1.5756837632361353E-3</v>
      </c>
    </row>
    <row r="168" spans="2:4" x14ac:dyDescent="0.2">
      <c r="B168" s="37">
        <v>44491</v>
      </c>
      <c r="C168" s="38">
        <v>177.699997</v>
      </c>
      <c r="D168" s="39">
        <f t="shared" si="2"/>
        <v>8.6847875198363678E-3</v>
      </c>
    </row>
    <row r="169" spans="2:4" x14ac:dyDescent="0.2">
      <c r="B169" s="37">
        <v>44494</v>
      </c>
      <c r="C169" s="38">
        <v>176.16999799999999</v>
      </c>
      <c r="D169" s="39">
        <f t="shared" si="2"/>
        <v>3.6355037462349582E-2</v>
      </c>
    </row>
    <row r="170" spans="2:4" x14ac:dyDescent="0.2">
      <c r="B170" s="37">
        <v>44495</v>
      </c>
      <c r="C170" s="38">
        <v>169.990005</v>
      </c>
      <c r="D170" s="39">
        <f t="shared" si="2"/>
        <v>4.4909827924359824E-3</v>
      </c>
    </row>
    <row r="171" spans="2:4" x14ac:dyDescent="0.2">
      <c r="B171" s="37">
        <v>44496</v>
      </c>
      <c r="C171" s="38">
        <v>169.229996</v>
      </c>
      <c r="D171" s="39">
        <f t="shared" si="2"/>
        <v>-3.2981743511821815E-3</v>
      </c>
    </row>
    <row r="172" spans="2:4" x14ac:dyDescent="0.2">
      <c r="B172" s="37">
        <v>44497</v>
      </c>
      <c r="C172" s="38">
        <v>169.78999300000001</v>
      </c>
      <c r="D172" s="39">
        <f t="shared" si="2"/>
        <v>2.9404577065544224E-2</v>
      </c>
    </row>
    <row r="173" spans="2:4" x14ac:dyDescent="0.2">
      <c r="B173" s="37">
        <v>44498</v>
      </c>
      <c r="C173" s="38">
        <v>164.94000199999999</v>
      </c>
      <c r="D173" s="39">
        <f t="shared" si="2"/>
        <v>-3.0733948765751307E-2</v>
      </c>
    </row>
    <row r="174" spans="2:4" x14ac:dyDescent="0.2">
      <c r="B174" s="37">
        <v>44501</v>
      </c>
      <c r="C174" s="38">
        <v>170.16999799999999</v>
      </c>
      <c r="D174" s="39">
        <f t="shared" si="2"/>
        <v>4.4628632705781435E-2</v>
      </c>
    </row>
    <row r="175" spans="2:4" x14ac:dyDescent="0.2">
      <c r="B175" s="37">
        <v>44502</v>
      </c>
      <c r="C175" s="38">
        <v>162.89999399999999</v>
      </c>
      <c r="D175" s="39">
        <f t="shared" si="2"/>
        <v>-2.0091499636324062E-2</v>
      </c>
    </row>
    <row r="176" spans="2:4" x14ac:dyDescent="0.2">
      <c r="B176" s="37">
        <v>44503</v>
      </c>
      <c r="C176" s="38">
        <v>166.240005</v>
      </c>
      <c r="D176" s="39">
        <f t="shared" si="2"/>
        <v>8.7991508076585845E-3</v>
      </c>
    </row>
    <row r="177" spans="2:4" x14ac:dyDescent="0.2">
      <c r="B177" s="37">
        <v>44504</v>
      </c>
      <c r="C177" s="38">
        <v>164.78999300000001</v>
      </c>
      <c r="D177" s="39">
        <f t="shared" si="2"/>
        <v>3.8178020240106303E-2</v>
      </c>
    </row>
    <row r="178" spans="2:4" x14ac:dyDescent="0.2">
      <c r="B178" s="37">
        <v>44505</v>
      </c>
      <c r="C178" s="38">
        <v>158.729996</v>
      </c>
      <c r="D178" s="39">
        <f t="shared" si="2"/>
        <v>-2.1151997504884057E-2</v>
      </c>
    </row>
    <row r="179" spans="2:4" x14ac:dyDescent="0.2">
      <c r="B179" s="37">
        <v>44508</v>
      </c>
      <c r="C179" s="38">
        <v>162.16000399999999</v>
      </c>
      <c r="D179" s="39">
        <f t="shared" si="2"/>
        <v>1.2297908579837591E-2</v>
      </c>
    </row>
    <row r="180" spans="2:4" x14ac:dyDescent="0.2">
      <c r="B180" s="37">
        <v>44509</v>
      </c>
      <c r="C180" s="38">
        <v>160.19000199999999</v>
      </c>
      <c r="D180" s="39">
        <f t="shared" si="2"/>
        <v>-2.305299126027327E-2</v>
      </c>
    </row>
    <row r="181" spans="2:4" x14ac:dyDescent="0.2">
      <c r="B181" s="37">
        <v>44510</v>
      </c>
      <c r="C181" s="38">
        <v>163.970001</v>
      </c>
      <c r="D181" s="39">
        <f t="shared" si="2"/>
        <v>-2.3115906233569072E-2</v>
      </c>
    </row>
    <row r="182" spans="2:4" x14ac:dyDescent="0.2">
      <c r="B182" s="37">
        <v>44511</v>
      </c>
      <c r="C182" s="38">
        <v>167.85000600000001</v>
      </c>
      <c r="D182" s="39">
        <f t="shared" si="2"/>
        <v>6.2346862446458484E-3</v>
      </c>
    </row>
    <row r="183" spans="2:4" x14ac:dyDescent="0.2">
      <c r="B183" s="37">
        <v>44512</v>
      </c>
      <c r="C183" s="38">
        <v>166.80999800000001</v>
      </c>
      <c r="D183" s="39">
        <f t="shared" si="2"/>
        <v>1.6212622273859001E-3</v>
      </c>
    </row>
    <row r="184" spans="2:4" x14ac:dyDescent="0.2">
      <c r="B184" s="37">
        <v>44515</v>
      </c>
      <c r="C184" s="38">
        <v>166.53999300000001</v>
      </c>
      <c r="D184" s="39">
        <f t="shared" si="2"/>
        <v>-1.1221279335919654E-2</v>
      </c>
    </row>
    <row r="185" spans="2:4" x14ac:dyDescent="0.2">
      <c r="B185" s="37">
        <v>44516</v>
      </c>
      <c r="C185" s="38">
        <v>168.429993</v>
      </c>
      <c r="D185" s="39">
        <f t="shared" si="2"/>
        <v>4.2393804401611446E-2</v>
      </c>
    </row>
    <row r="186" spans="2:4" x14ac:dyDescent="0.2">
      <c r="B186" s="37">
        <v>44517</v>
      </c>
      <c r="C186" s="38">
        <v>161.58000200000001</v>
      </c>
      <c r="D186" s="39">
        <f t="shared" si="2"/>
        <v>0.12520888056230306</v>
      </c>
    </row>
    <row r="187" spans="2:4" x14ac:dyDescent="0.2">
      <c r="B187" s="37">
        <v>44518</v>
      </c>
      <c r="C187" s="38">
        <v>143.60000600000001</v>
      </c>
      <c r="D187" s="39">
        <f t="shared" si="2"/>
        <v>2.3229372188381614E-2</v>
      </c>
    </row>
    <row r="188" spans="2:4" x14ac:dyDescent="0.2">
      <c r="B188" s="37">
        <v>44519</v>
      </c>
      <c r="C188" s="38">
        <v>140.33999600000001</v>
      </c>
      <c r="D188" s="39">
        <f t="shared" si="2"/>
        <v>2.722881815359468E-2</v>
      </c>
    </row>
    <row r="189" spans="2:4" x14ac:dyDescent="0.2">
      <c r="B189" s="37">
        <v>44522</v>
      </c>
      <c r="C189" s="38">
        <v>136.61999499999999</v>
      </c>
      <c r="D189" s="39">
        <f t="shared" si="2"/>
        <v>2.2145674932046333E-2</v>
      </c>
    </row>
    <row r="190" spans="2:4" x14ac:dyDescent="0.2">
      <c r="B190" s="37">
        <v>44523</v>
      </c>
      <c r="C190" s="38">
        <v>133.66000399999999</v>
      </c>
      <c r="D190" s="39">
        <f t="shared" si="2"/>
        <v>-2.0949310842387714E-2</v>
      </c>
    </row>
    <row r="191" spans="2:4" x14ac:dyDescent="0.2">
      <c r="B191" s="37">
        <v>44524</v>
      </c>
      <c r="C191" s="38">
        <v>136.520004</v>
      </c>
      <c r="D191" s="39">
        <f t="shared" si="2"/>
        <v>2.3772012428705747E-2</v>
      </c>
    </row>
    <row r="192" spans="2:4" x14ac:dyDescent="0.2">
      <c r="B192" s="37">
        <v>44526</v>
      </c>
      <c r="C192" s="38">
        <v>133.35000600000001</v>
      </c>
      <c r="D192" s="39">
        <f t="shared" si="2"/>
        <v>1.3220917762928996E-2</v>
      </c>
    </row>
    <row r="193" spans="2:4" x14ac:dyDescent="0.2">
      <c r="B193" s="37">
        <v>44529</v>
      </c>
      <c r="C193" s="38">
        <v>131.61000100000001</v>
      </c>
      <c r="D193" s="39">
        <f t="shared" si="2"/>
        <v>3.1992488292891919E-2</v>
      </c>
    </row>
    <row r="194" spans="2:4" x14ac:dyDescent="0.2">
      <c r="B194" s="37">
        <v>44530</v>
      </c>
      <c r="C194" s="38">
        <v>127.529999</v>
      </c>
      <c r="D194" s="39">
        <f t="shared" si="2"/>
        <v>4.1146224853395807E-2</v>
      </c>
    </row>
    <row r="195" spans="2:4" x14ac:dyDescent="0.2">
      <c r="B195" s="37">
        <v>44531</v>
      </c>
      <c r="C195" s="38">
        <v>122.489998</v>
      </c>
      <c r="D195" s="39">
        <f t="shared" si="2"/>
        <v>4.0163770491803419E-3</v>
      </c>
    </row>
    <row r="196" spans="2:4" x14ac:dyDescent="0.2">
      <c r="B196" s="37">
        <v>44532</v>
      </c>
      <c r="C196" s="38">
        <v>122</v>
      </c>
      <c r="D196" s="39">
        <f t="shared" si="2"/>
        <v>8.9674893619818619E-2</v>
      </c>
    </row>
    <row r="197" spans="2:4" x14ac:dyDescent="0.2">
      <c r="B197" s="37">
        <v>44533</v>
      </c>
      <c r="C197" s="38">
        <v>111.959999</v>
      </c>
      <c r="D197" s="39">
        <f t="shared" ref="D197:D256" si="3">C197/C198-1</f>
        <v>-9.4174750714801858E-2</v>
      </c>
    </row>
    <row r="198" spans="2:4" x14ac:dyDescent="0.2">
      <c r="B198" s="37">
        <v>44536</v>
      </c>
      <c r="C198" s="38">
        <v>123.599998</v>
      </c>
      <c r="D198" s="39">
        <f t="shared" si="3"/>
        <v>-1.5453265768255009E-2</v>
      </c>
    </row>
    <row r="199" spans="2:4" x14ac:dyDescent="0.2">
      <c r="B199" s="37">
        <v>44537</v>
      </c>
      <c r="C199" s="38">
        <v>125.540001</v>
      </c>
      <c r="D199" s="39">
        <f t="shared" si="3"/>
        <v>3.6776382526761964E-3</v>
      </c>
    </row>
    <row r="200" spans="2:4" x14ac:dyDescent="0.2">
      <c r="B200" s="37">
        <v>44538</v>
      </c>
      <c r="C200" s="38">
        <v>125.08000199999999</v>
      </c>
      <c r="D200" s="39">
        <f t="shared" si="3"/>
        <v>9.4423207346518989E-3</v>
      </c>
    </row>
    <row r="201" spans="2:4" x14ac:dyDescent="0.2">
      <c r="B201" s="37">
        <v>44539</v>
      </c>
      <c r="C201" s="38">
        <v>123.910004</v>
      </c>
      <c r="D201" s="39">
        <f t="shared" si="3"/>
        <v>-9.1955382887499715E-3</v>
      </c>
    </row>
    <row r="202" spans="2:4" x14ac:dyDescent="0.2">
      <c r="B202" s="37">
        <v>44540</v>
      </c>
      <c r="C202" s="38">
        <v>125.05999799999999</v>
      </c>
      <c r="D202" s="39">
        <f t="shared" si="3"/>
        <v>2.3069372105192443E-2</v>
      </c>
    </row>
    <row r="203" spans="2:4" x14ac:dyDescent="0.2">
      <c r="B203" s="37">
        <v>44543</v>
      </c>
      <c r="C203" s="38">
        <v>122.239998</v>
      </c>
      <c r="D203" s="39">
        <f t="shared" si="3"/>
        <v>-3.4286648217938809E-2</v>
      </c>
    </row>
    <row r="204" spans="2:4" x14ac:dyDescent="0.2">
      <c r="B204" s="37">
        <v>44544</v>
      </c>
      <c r="C204" s="38">
        <v>126.58000199999999</v>
      </c>
      <c r="D204" s="39">
        <f t="shared" si="3"/>
        <v>3.3559246888550165E-2</v>
      </c>
    </row>
    <row r="205" spans="2:4" x14ac:dyDescent="0.2">
      <c r="B205" s="37">
        <v>44545</v>
      </c>
      <c r="C205" s="38">
        <v>122.470001</v>
      </c>
      <c r="D205" s="39">
        <f t="shared" si="3"/>
        <v>1.8461546777546856E-2</v>
      </c>
    </row>
    <row r="206" spans="2:4" x14ac:dyDescent="0.2">
      <c r="B206" s="37">
        <v>44546</v>
      </c>
      <c r="C206" s="38">
        <v>120.25</v>
      </c>
      <c r="D206" s="39">
        <f t="shared" si="3"/>
        <v>-1.5151499019680603E-2</v>
      </c>
    </row>
    <row r="207" spans="2:4" x14ac:dyDescent="0.2">
      <c r="B207" s="37">
        <v>44547</v>
      </c>
      <c r="C207" s="38">
        <v>122.099998</v>
      </c>
      <c r="D207" s="39">
        <f t="shared" si="3"/>
        <v>6.1739113043478344E-2</v>
      </c>
    </row>
    <row r="208" spans="2:4" x14ac:dyDescent="0.2">
      <c r="B208" s="37">
        <v>44550</v>
      </c>
      <c r="C208" s="38">
        <v>115</v>
      </c>
      <c r="D208" s="39">
        <f t="shared" si="3"/>
        <v>-6.4888622583624378E-2</v>
      </c>
    </row>
    <row r="209" spans="2:4" x14ac:dyDescent="0.2">
      <c r="B209" s="37">
        <v>44551</v>
      </c>
      <c r="C209" s="38">
        <v>122.980003</v>
      </c>
      <c r="D209" s="39">
        <f t="shared" si="3"/>
        <v>4.3884263541028146E-2</v>
      </c>
    </row>
    <row r="210" spans="2:4" x14ac:dyDescent="0.2">
      <c r="B210" s="37">
        <v>44552</v>
      </c>
      <c r="C210" s="38">
        <v>117.80999799999999</v>
      </c>
      <c r="D210" s="39">
        <f t="shared" si="3"/>
        <v>-7.1633741053979127E-3</v>
      </c>
    </row>
    <row r="211" spans="2:4" x14ac:dyDescent="0.2">
      <c r="B211" s="37">
        <v>44553</v>
      </c>
      <c r="C211" s="38">
        <v>118.660004</v>
      </c>
      <c r="D211" s="39">
        <f t="shared" si="3"/>
        <v>1.7754593627398396E-2</v>
      </c>
    </row>
    <row r="212" spans="2:4" x14ac:dyDescent="0.2">
      <c r="B212" s="37">
        <v>44557</v>
      </c>
      <c r="C212" s="38">
        <v>116.589996</v>
      </c>
      <c r="D212" s="39">
        <f t="shared" si="3"/>
        <v>1.5592273111700194E-2</v>
      </c>
    </row>
    <row r="213" spans="2:4" x14ac:dyDescent="0.2">
      <c r="B213" s="37">
        <v>44558</v>
      </c>
      <c r="C213" s="38">
        <v>114.800003</v>
      </c>
      <c r="D213" s="39">
        <f t="shared" si="3"/>
        <v>2.4177063937088628E-2</v>
      </c>
    </row>
    <row r="214" spans="2:4" x14ac:dyDescent="0.2">
      <c r="B214" s="37">
        <v>44559</v>
      </c>
      <c r="C214" s="38">
        <v>112.089996</v>
      </c>
      <c r="D214" s="39">
        <f t="shared" si="3"/>
        <v>-8.8625109173511851E-2</v>
      </c>
    </row>
    <row r="215" spans="2:4" x14ac:dyDescent="0.2">
      <c r="B215" s="37">
        <v>44560</v>
      </c>
      <c r="C215" s="38">
        <v>122.989998</v>
      </c>
      <c r="D215" s="39">
        <f t="shared" si="3"/>
        <v>3.5356485938576654E-2</v>
      </c>
    </row>
    <row r="216" spans="2:4" x14ac:dyDescent="0.2">
      <c r="B216" s="37">
        <v>44561</v>
      </c>
      <c r="C216" s="38">
        <v>118.790001</v>
      </c>
      <c r="D216" s="39">
        <f t="shared" si="3"/>
        <v>-1.3208141216351721E-2</v>
      </c>
    </row>
    <row r="217" spans="2:4" x14ac:dyDescent="0.2">
      <c r="B217" s="37">
        <v>44564</v>
      </c>
      <c r="C217" s="38">
        <v>120.379997</v>
      </c>
      <c r="D217" s="39">
        <f t="shared" si="3"/>
        <v>6.8584728480842738E-3</v>
      </c>
    </row>
    <row r="218" spans="2:4" x14ac:dyDescent="0.2">
      <c r="B218" s="37">
        <v>44565</v>
      </c>
      <c r="C218" s="38">
        <v>119.55999799999999</v>
      </c>
      <c r="D218" s="39">
        <f t="shared" si="3"/>
        <v>-1.3205727527047739E-2</v>
      </c>
    </row>
    <row r="219" spans="2:4" x14ac:dyDescent="0.2">
      <c r="B219" s="37">
        <v>44566</v>
      </c>
      <c r="C219" s="38">
        <v>121.160004</v>
      </c>
      <c r="D219" s="39">
        <f t="shared" si="3"/>
        <v>-4.3196660582721202E-2</v>
      </c>
    </row>
    <row r="220" spans="2:4" x14ac:dyDescent="0.2">
      <c r="B220" s="37">
        <v>44567</v>
      </c>
      <c r="C220" s="38">
        <v>126.629997</v>
      </c>
      <c r="D220" s="39">
        <f t="shared" si="3"/>
        <v>-2.4497350350471514E-2</v>
      </c>
    </row>
    <row r="221" spans="2:4" x14ac:dyDescent="0.2">
      <c r="B221" s="37">
        <v>44568</v>
      </c>
      <c r="C221" s="38">
        <v>129.80999800000001</v>
      </c>
      <c r="D221" s="39">
        <f t="shared" si="3"/>
        <v>1.1769251478505494E-2</v>
      </c>
    </row>
    <row r="222" spans="2:4" x14ac:dyDescent="0.2">
      <c r="B222" s="37">
        <v>44571</v>
      </c>
      <c r="C222" s="38">
        <v>128.300003</v>
      </c>
      <c r="D222" s="39">
        <f t="shared" si="3"/>
        <v>-2.9427331425564196E-2</v>
      </c>
    </row>
    <row r="223" spans="2:4" x14ac:dyDescent="0.2">
      <c r="B223" s="37">
        <v>44572</v>
      </c>
      <c r="C223" s="38">
        <v>132.19000199999999</v>
      </c>
      <c r="D223" s="39">
        <f t="shared" si="3"/>
        <v>-3.798851501379763E-2</v>
      </c>
    </row>
    <row r="224" spans="2:4" x14ac:dyDescent="0.2">
      <c r="B224" s="37">
        <v>44573</v>
      </c>
      <c r="C224" s="38">
        <v>137.41000399999999</v>
      </c>
      <c r="D224" s="39">
        <f t="shared" si="3"/>
        <v>4.5977081752952786E-2</v>
      </c>
    </row>
    <row r="225" spans="2:4" x14ac:dyDescent="0.2">
      <c r="B225" s="37">
        <v>44574</v>
      </c>
      <c r="C225" s="38">
        <v>131.36999499999999</v>
      </c>
      <c r="D225" s="39">
        <f t="shared" si="3"/>
        <v>-1.5201944923513011E-3</v>
      </c>
    </row>
    <row r="226" spans="2:4" x14ac:dyDescent="0.2">
      <c r="B226" s="37">
        <v>44575</v>
      </c>
      <c r="C226" s="38">
        <v>131.570007</v>
      </c>
      <c r="D226" s="39">
        <f t="shared" si="3"/>
        <v>2.3094874505682261E-2</v>
      </c>
    </row>
    <row r="227" spans="2:4" x14ac:dyDescent="0.2">
      <c r="B227" s="37">
        <v>44579</v>
      </c>
      <c r="C227" s="38">
        <v>128.60000600000001</v>
      </c>
      <c r="D227" s="39">
        <f t="shared" si="3"/>
        <v>6.7324879713870356E-3</v>
      </c>
    </row>
    <row r="228" spans="2:4" x14ac:dyDescent="0.2">
      <c r="B228" s="37">
        <v>44580</v>
      </c>
      <c r="C228" s="38">
        <v>127.739998</v>
      </c>
      <c r="D228" s="39">
        <f t="shared" si="3"/>
        <v>-2.5108761543988112E-2</v>
      </c>
    </row>
    <row r="229" spans="2:4" x14ac:dyDescent="0.2">
      <c r="B229" s="37">
        <v>44581</v>
      </c>
      <c r="C229" s="38">
        <v>131.029999</v>
      </c>
      <c r="D229" s="39">
        <f t="shared" si="3"/>
        <v>6.3296241257090768E-2</v>
      </c>
    </row>
    <row r="230" spans="2:4" x14ac:dyDescent="0.2">
      <c r="B230" s="37">
        <v>44582</v>
      </c>
      <c r="C230" s="38">
        <v>123.230003</v>
      </c>
      <c r="D230" s="39">
        <f t="shared" si="3"/>
        <v>2.3760072515741415E-2</v>
      </c>
    </row>
    <row r="231" spans="2:4" x14ac:dyDescent="0.2">
      <c r="B231" s="37">
        <v>44585</v>
      </c>
      <c r="C231" s="38">
        <v>120.370003</v>
      </c>
      <c r="D231" s="39">
        <f t="shared" si="3"/>
        <v>1.0324022245459252E-2</v>
      </c>
    </row>
    <row r="232" spans="2:4" x14ac:dyDescent="0.2">
      <c r="B232" s="37">
        <v>44586</v>
      </c>
      <c r="C232" s="38">
        <v>119.139999</v>
      </c>
      <c r="D232" s="39">
        <f t="shared" si="3"/>
        <v>5.0895261950376858E-2</v>
      </c>
    </row>
    <row r="233" spans="2:4" x14ac:dyDescent="0.2">
      <c r="B233" s="37">
        <v>44587</v>
      </c>
      <c r="C233" s="38">
        <v>113.370003</v>
      </c>
      <c r="D233" s="39">
        <f t="shared" si="3"/>
        <v>1.4133661202847536E-2</v>
      </c>
    </row>
    <row r="234" spans="2:4" x14ac:dyDescent="0.2">
      <c r="B234" s="37">
        <v>44588</v>
      </c>
      <c r="C234" s="38">
        <v>111.790001</v>
      </c>
      <c r="D234" s="39">
        <f t="shared" si="3"/>
        <v>-2.9853353384013959E-2</v>
      </c>
    </row>
    <row r="235" spans="2:4" x14ac:dyDescent="0.2">
      <c r="B235" s="37">
        <v>44589</v>
      </c>
      <c r="C235" s="38">
        <v>115.230003</v>
      </c>
      <c r="D235" s="39">
        <f t="shared" si="3"/>
        <v>-8.394942297520136E-2</v>
      </c>
    </row>
    <row r="236" spans="2:4" x14ac:dyDescent="0.2">
      <c r="B236" s="37">
        <v>44592</v>
      </c>
      <c r="C236" s="38">
        <v>125.790001</v>
      </c>
      <c r="D236" s="39">
        <f t="shared" si="3"/>
        <v>-1.1240370922493526E-2</v>
      </c>
    </row>
    <row r="237" spans="2:4" x14ac:dyDescent="0.2">
      <c r="B237" s="37">
        <v>44593</v>
      </c>
      <c r="C237" s="38">
        <v>127.220001</v>
      </c>
      <c r="D237" s="39">
        <f t="shared" si="3"/>
        <v>3.5319043831031349E-2</v>
      </c>
    </row>
    <row r="238" spans="2:4" x14ac:dyDescent="0.2">
      <c r="B238" s="37">
        <v>44594</v>
      </c>
      <c r="C238" s="38">
        <v>122.879997</v>
      </c>
      <c r="D238" s="39">
        <f t="shared" si="3"/>
        <v>-4.7785210595405747E-3</v>
      </c>
    </row>
    <row r="239" spans="2:4" x14ac:dyDescent="0.2">
      <c r="B239" s="37">
        <v>44595</v>
      </c>
      <c r="C239" s="38">
        <v>123.470001</v>
      </c>
      <c r="D239" s="39">
        <f t="shared" si="3"/>
        <v>1.0227458597386274E-2</v>
      </c>
    </row>
    <row r="240" spans="2:4" x14ac:dyDescent="0.2">
      <c r="B240" s="37">
        <v>44596</v>
      </c>
      <c r="C240" s="38">
        <v>122.220001</v>
      </c>
      <c r="D240" s="39">
        <f t="shared" si="3"/>
        <v>6.4448711025953731E-2</v>
      </c>
    </row>
    <row r="241" spans="2:4" x14ac:dyDescent="0.2">
      <c r="B241" s="37">
        <v>44599</v>
      </c>
      <c r="C241" s="38">
        <v>114.82</v>
      </c>
      <c r="D241" s="39">
        <f t="shared" si="3"/>
        <v>-5.8080409219353424E-2</v>
      </c>
    </row>
    <row r="242" spans="2:4" x14ac:dyDescent="0.2">
      <c r="B242" s="37">
        <v>44600</v>
      </c>
      <c r="C242" s="38">
        <v>121.900002</v>
      </c>
      <c r="D242" s="39">
        <f t="shared" si="3"/>
        <v>-3.6363620553359732E-2</v>
      </c>
    </row>
    <row r="243" spans="2:4" x14ac:dyDescent="0.2">
      <c r="B243" s="37">
        <v>44601</v>
      </c>
      <c r="C243" s="38">
        <v>126.5</v>
      </c>
      <c r="D243" s="39">
        <f t="shared" si="3"/>
        <v>2.0325834320233049E-2</v>
      </c>
    </row>
    <row r="244" spans="2:4" x14ac:dyDescent="0.2">
      <c r="B244" s="37">
        <v>44602</v>
      </c>
      <c r="C244" s="38">
        <v>123.980003</v>
      </c>
      <c r="D244" s="39">
        <f t="shared" si="3"/>
        <v>1.4151353783230958E-2</v>
      </c>
    </row>
    <row r="245" spans="2:4" x14ac:dyDescent="0.2">
      <c r="B245" s="37">
        <v>44603</v>
      </c>
      <c r="C245" s="38">
        <v>122.25</v>
      </c>
      <c r="D245" s="39">
        <f t="shared" si="3"/>
        <v>2.7067093619865812E-3</v>
      </c>
    </row>
    <row r="246" spans="2:4" x14ac:dyDescent="0.2">
      <c r="B246" s="37">
        <v>44606</v>
      </c>
      <c r="C246" s="38">
        <v>121.91999800000001</v>
      </c>
      <c r="D246" s="39">
        <f t="shared" si="3"/>
        <v>-3.422053286154203E-2</v>
      </c>
    </row>
    <row r="247" spans="2:4" x14ac:dyDescent="0.2">
      <c r="B247" s="37">
        <v>44607</v>
      </c>
      <c r="C247" s="38">
        <v>126.239998</v>
      </c>
      <c r="D247" s="39">
        <f t="shared" si="3"/>
        <v>5.4157375822831977E-3</v>
      </c>
    </row>
    <row r="248" spans="2:4" x14ac:dyDescent="0.2">
      <c r="B248" s="37">
        <v>44608</v>
      </c>
      <c r="C248" s="38">
        <v>125.55999799999999</v>
      </c>
      <c r="D248" s="39">
        <f t="shared" si="3"/>
        <v>9.0813951619383992E-3</v>
      </c>
    </row>
    <row r="249" spans="2:4" x14ac:dyDescent="0.2">
      <c r="B249" s="37">
        <v>44609</v>
      </c>
      <c r="C249" s="38">
        <v>124.43</v>
      </c>
      <c r="D249" s="39">
        <f t="shared" si="3"/>
        <v>4.5718145150317691E-2</v>
      </c>
    </row>
    <row r="250" spans="2:4" x14ac:dyDescent="0.2">
      <c r="B250" s="37">
        <v>44610</v>
      </c>
      <c r="C250" s="38">
        <v>118.989998</v>
      </c>
      <c r="D250" s="39">
        <f t="shared" si="3"/>
        <v>5.3661542548481211E-2</v>
      </c>
    </row>
    <row r="251" spans="2:4" x14ac:dyDescent="0.2">
      <c r="B251" s="37">
        <v>44614</v>
      </c>
      <c r="C251" s="38">
        <v>112.93</v>
      </c>
      <c r="D251" s="39">
        <f t="shared" si="3"/>
        <v>2.9256279354208159E-2</v>
      </c>
    </row>
    <row r="252" spans="2:4" x14ac:dyDescent="0.2">
      <c r="B252" s="37">
        <v>44615</v>
      </c>
      <c r="C252" s="38">
        <v>109.720001</v>
      </c>
      <c r="D252" s="39">
        <f t="shared" si="3"/>
        <v>7.2523730836315803E-3</v>
      </c>
    </row>
    <row r="253" spans="2:4" x14ac:dyDescent="0.2">
      <c r="B253" s="37">
        <v>44616</v>
      </c>
      <c r="C253" s="38">
        <v>108.93</v>
      </c>
      <c r="D253" s="39">
        <f t="shared" si="3"/>
        <v>9.1717433912961166E-3</v>
      </c>
    </row>
    <row r="254" spans="2:4" x14ac:dyDescent="0.2">
      <c r="B254" s="37">
        <v>44617</v>
      </c>
      <c r="C254" s="38">
        <v>107.94000200000001</v>
      </c>
      <c r="D254" s="39">
        <f t="shared" si="3"/>
        <v>2.6143169005738764E-2</v>
      </c>
    </row>
    <row r="255" spans="2:4" x14ac:dyDescent="0.2">
      <c r="B255" s="37">
        <v>44620</v>
      </c>
      <c r="C255" s="38">
        <v>105.19000200000001</v>
      </c>
      <c r="D255" s="39">
        <f t="shared" si="3"/>
        <v>-1.7742030730863001E-2</v>
      </c>
    </row>
    <row r="256" spans="2:4" x14ac:dyDescent="0.2">
      <c r="B256" s="37">
        <v>44621</v>
      </c>
      <c r="C256" s="38">
        <v>107.089996</v>
      </c>
      <c r="D256" s="39">
        <f t="shared" si="3"/>
        <v>1.5841358376019743E-2</v>
      </c>
    </row>
    <row r="257" spans="2:4" x14ac:dyDescent="0.2">
      <c r="B257" s="66">
        <v>44622</v>
      </c>
      <c r="C257" s="67">
        <v>105.42</v>
      </c>
      <c r="D257" s="68"/>
    </row>
  </sheetData>
  <pageMargins left="0.7" right="0.7" top="0.75" bottom="0.75" header="0.3" footer="0.3"/>
  <drawing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AB2C-3EA2-9843-9FB0-5BFA7206E858}">
  <dimension ref="B1:AW57"/>
  <sheetViews>
    <sheetView tabSelected="1" topLeftCell="H21" workbookViewId="0">
      <selection activeCell="D40" sqref="D40"/>
    </sheetView>
  </sheetViews>
  <sheetFormatPr baseColWidth="10" defaultColWidth="8.83203125" defaultRowHeight="16" x14ac:dyDescent="0.2"/>
  <cols>
    <col min="2" max="2" width="23.5" bestFit="1" customWidth="1"/>
    <col min="3" max="3" width="24.5" bestFit="1" customWidth="1"/>
    <col min="4" max="4" width="24.33203125" bestFit="1" customWidth="1"/>
    <col min="7" max="7" width="20.1640625" customWidth="1"/>
    <col min="8" max="8" width="25" bestFit="1" customWidth="1"/>
    <col min="9" max="9" width="24.5" bestFit="1" customWidth="1"/>
    <col min="10" max="10" width="14.33203125" bestFit="1" customWidth="1"/>
    <col min="11" max="11" width="11" bestFit="1" customWidth="1"/>
    <col min="12" max="12" width="13.6640625" customWidth="1"/>
    <col min="13" max="13" width="29.1640625" customWidth="1"/>
    <col min="14" max="14" width="34.1640625" customWidth="1"/>
    <col min="15" max="15" width="34" customWidth="1"/>
    <col min="16" max="16" width="22.83203125" bestFit="1" customWidth="1"/>
    <col min="17" max="17" width="26.83203125" customWidth="1"/>
    <col min="18" max="18" width="18.5" bestFit="1" customWidth="1"/>
    <col min="20" max="20" width="8.6640625" customWidth="1"/>
    <col min="21" max="21" width="21.1640625" customWidth="1"/>
    <col min="22" max="22" width="28.5" bestFit="1" customWidth="1"/>
    <col min="23" max="23" width="24.5" bestFit="1" customWidth="1"/>
    <col min="24" max="24" width="14.33203125" bestFit="1" customWidth="1"/>
    <col min="25" max="25" width="15.6640625" customWidth="1"/>
    <col min="26" max="26" width="15.5" customWidth="1"/>
    <col min="27" max="27" width="26" customWidth="1"/>
    <col min="28" max="28" width="36.83203125" customWidth="1"/>
    <col min="29" max="29" width="35.6640625" customWidth="1"/>
    <col min="30" max="30" width="23.1640625" customWidth="1"/>
    <col min="31" max="31" width="31.5" customWidth="1"/>
    <col min="32" max="32" width="21.5" bestFit="1" customWidth="1"/>
    <col min="33" max="33" width="18.6640625" bestFit="1" customWidth="1"/>
    <col min="34" max="34" width="18.5" bestFit="1" customWidth="1"/>
    <col min="35" max="35" width="18.33203125" style="94" customWidth="1"/>
    <col min="36" max="36" width="25" style="94" bestFit="1" customWidth="1"/>
    <col min="37" max="37" width="24.5" style="94" bestFit="1" customWidth="1"/>
    <col min="38" max="38" width="14.33203125" style="94" bestFit="1" customWidth="1"/>
    <col min="39" max="39" width="19" bestFit="1" customWidth="1"/>
    <col min="40" max="40" width="10.83203125" bestFit="1" customWidth="1"/>
    <col min="41" max="41" width="23.1640625" bestFit="1" customWidth="1"/>
    <col min="42" max="42" width="34.5" customWidth="1"/>
    <col min="43" max="43" width="35.33203125" customWidth="1"/>
    <col min="44" max="44" width="15.5" bestFit="1" customWidth="1"/>
    <col min="45" max="45" width="30" customWidth="1"/>
    <col min="46" max="46" width="11.5" bestFit="1" customWidth="1"/>
    <col min="47" max="47" width="19.83203125" bestFit="1" customWidth="1"/>
  </cols>
  <sheetData>
    <row r="1" spans="2:49" ht="26" x14ac:dyDescent="0.3">
      <c r="B1" s="16" t="s">
        <v>104</v>
      </c>
      <c r="F1" s="89"/>
      <c r="G1" s="90" t="s">
        <v>105</v>
      </c>
      <c r="S1" s="91"/>
      <c r="U1" s="92" t="s">
        <v>106</v>
      </c>
      <c r="AH1" s="89"/>
      <c r="AI1" s="93" t="s">
        <v>107</v>
      </c>
      <c r="AW1" s="91"/>
    </row>
    <row r="2" spans="2:49" ht="14.25" customHeight="1" x14ac:dyDescent="0.3">
      <c r="B2" s="95"/>
      <c r="C2" s="95"/>
      <c r="D2" s="95"/>
      <c r="F2" s="89"/>
      <c r="S2" s="91"/>
      <c r="U2" s="1"/>
      <c r="V2" s="96"/>
      <c r="W2" s="96"/>
      <c r="AH2" s="89"/>
      <c r="AJ2" s="97"/>
      <c r="AK2" s="97"/>
      <c r="AW2" s="91"/>
    </row>
    <row r="3" spans="2:49" ht="19" x14ac:dyDescent="0.25">
      <c r="B3" s="122" t="s">
        <v>108</v>
      </c>
      <c r="C3" s="122"/>
      <c r="D3" s="123"/>
      <c r="F3" s="89"/>
      <c r="G3" s="105" t="s">
        <v>5</v>
      </c>
      <c r="H3" s="105" t="s">
        <v>109</v>
      </c>
      <c r="I3" s="105" t="s">
        <v>7</v>
      </c>
      <c r="J3" s="98"/>
      <c r="S3" s="91"/>
      <c r="U3" s="107" t="s">
        <v>110</v>
      </c>
      <c r="V3" s="107" t="s">
        <v>109</v>
      </c>
      <c r="W3" s="107" t="s">
        <v>7</v>
      </c>
      <c r="X3" s="99"/>
      <c r="AH3" s="89"/>
      <c r="AI3" s="106" t="s">
        <v>110</v>
      </c>
      <c r="AJ3" s="106" t="s">
        <v>109</v>
      </c>
      <c r="AK3" s="106" t="s">
        <v>7</v>
      </c>
      <c r="AL3" s="99"/>
      <c r="AW3" s="91"/>
    </row>
    <row r="4" spans="2:49" ht="19" x14ac:dyDescent="0.25">
      <c r="B4" s="104" t="s">
        <v>111</v>
      </c>
      <c r="C4" s="104" t="s">
        <v>112</v>
      </c>
      <c r="D4" s="104" t="s">
        <v>113</v>
      </c>
      <c r="F4" s="89"/>
      <c r="G4" s="110" t="s">
        <v>114</v>
      </c>
      <c r="H4" s="110">
        <f>B10</f>
        <v>1070</v>
      </c>
      <c r="I4" s="110">
        <f>(-D10)*100</f>
        <v>-1274</v>
      </c>
      <c r="J4" s="99"/>
      <c r="S4" s="91"/>
      <c r="U4" s="110" t="s">
        <v>115</v>
      </c>
      <c r="V4" s="110">
        <f>B15</f>
        <v>1095</v>
      </c>
      <c r="W4" s="110">
        <f>(-C15)*2*100</f>
        <v>-3910</v>
      </c>
      <c r="X4" s="99"/>
      <c r="AH4" s="89"/>
      <c r="AI4" s="110" t="s">
        <v>116</v>
      </c>
      <c r="AJ4" s="110">
        <f>B15</f>
        <v>1095</v>
      </c>
      <c r="AK4" s="110">
        <f>(-C15)*100</f>
        <v>-1955</v>
      </c>
      <c r="AL4" s="99"/>
      <c r="AW4" s="91"/>
    </row>
    <row r="5" spans="2:49" ht="19" x14ac:dyDescent="0.25">
      <c r="B5" s="108">
        <v>1045</v>
      </c>
      <c r="C5" s="109">
        <v>53.4</v>
      </c>
      <c r="D5" s="109">
        <v>6.72</v>
      </c>
      <c r="F5" s="89"/>
      <c r="G5" s="110" t="s">
        <v>117</v>
      </c>
      <c r="H5" s="110">
        <f>B20</f>
        <v>1120</v>
      </c>
      <c r="I5" s="110">
        <f>(-C20)*100</f>
        <v>-1015</v>
      </c>
      <c r="J5" s="99"/>
      <c r="S5" s="91"/>
      <c r="U5" s="110" t="s">
        <v>118</v>
      </c>
      <c r="V5" s="110">
        <f>B15</f>
        <v>1095</v>
      </c>
      <c r="W5" s="110">
        <f>(-D15)*100</f>
        <v>-2327</v>
      </c>
      <c r="X5" s="99"/>
      <c r="AH5" s="89"/>
      <c r="AI5" s="110" t="s">
        <v>118</v>
      </c>
      <c r="AJ5" s="110">
        <f>B15</f>
        <v>1095</v>
      </c>
      <c r="AK5" s="110">
        <f>(-D15)*100</f>
        <v>-2327</v>
      </c>
      <c r="AL5" s="99"/>
      <c r="AW5" s="91"/>
    </row>
    <row r="6" spans="2:49" ht="19" x14ac:dyDescent="0.25">
      <c r="B6" s="108">
        <v>1050</v>
      </c>
      <c r="C6" s="109">
        <v>48.38</v>
      </c>
      <c r="D6" s="109">
        <v>7.57</v>
      </c>
      <c r="F6" s="89"/>
      <c r="G6" s="110" t="s">
        <v>119</v>
      </c>
      <c r="H6" s="110"/>
      <c r="I6" s="110">
        <f>I5+I4</f>
        <v>-2289</v>
      </c>
      <c r="J6" s="99"/>
      <c r="S6" s="91"/>
      <c r="U6" s="110" t="s">
        <v>119</v>
      </c>
      <c r="V6" s="110"/>
      <c r="W6" s="110">
        <f>W4+W5</f>
        <v>-6237</v>
      </c>
      <c r="X6" s="99"/>
      <c r="AH6" s="89"/>
      <c r="AI6" s="110" t="s">
        <v>119</v>
      </c>
      <c r="AJ6" s="110"/>
      <c r="AK6" s="110">
        <f>AK4+AK5</f>
        <v>-4282</v>
      </c>
      <c r="AL6" s="99"/>
      <c r="AW6" s="91"/>
    </row>
    <row r="7" spans="2:49" ht="19" x14ac:dyDescent="0.25">
      <c r="B7" s="108">
        <v>1055</v>
      </c>
      <c r="C7" s="109">
        <v>46.3</v>
      </c>
      <c r="D7" s="109">
        <v>8.8000000000000007</v>
      </c>
      <c r="F7" s="89"/>
      <c r="G7" s="99"/>
      <c r="H7" s="99"/>
      <c r="I7" s="99"/>
      <c r="J7" s="99"/>
      <c r="S7" s="91"/>
      <c r="U7" s="99"/>
      <c r="V7" s="99"/>
      <c r="W7" s="99"/>
      <c r="X7" s="99"/>
      <c r="AH7" s="89"/>
      <c r="AI7" s="99"/>
      <c r="AJ7" s="99"/>
      <c r="AK7" s="99"/>
      <c r="AL7" s="99"/>
      <c r="AW7" s="91"/>
    </row>
    <row r="8" spans="2:49" ht="19" x14ac:dyDescent="0.25">
      <c r="B8" s="108">
        <v>1060</v>
      </c>
      <c r="C8" s="109">
        <v>41.16</v>
      </c>
      <c r="D8" s="109">
        <v>9.8000000000000007</v>
      </c>
      <c r="F8" s="89"/>
      <c r="G8" s="106" t="s">
        <v>120</v>
      </c>
      <c r="H8" s="106" t="s">
        <v>22</v>
      </c>
      <c r="I8" s="106" t="s">
        <v>20</v>
      </c>
      <c r="J8" s="106" t="s">
        <v>21</v>
      </c>
      <c r="S8" s="91"/>
      <c r="U8" s="107" t="s">
        <v>120</v>
      </c>
      <c r="V8" s="107" t="s">
        <v>121</v>
      </c>
      <c r="W8" s="107" t="s">
        <v>20</v>
      </c>
      <c r="X8" s="107" t="s">
        <v>21</v>
      </c>
      <c r="AH8" s="89"/>
      <c r="AI8" s="106" t="s">
        <v>120</v>
      </c>
      <c r="AJ8" s="106" t="s">
        <v>22</v>
      </c>
      <c r="AK8" s="106" t="s">
        <v>20</v>
      </c>
      <c r="AL8" s="106" t="s">
        <v>21</v>
      </c>
      <c r="AW8" s="91"/>
    </row>
    <row r="9" spans="2:49" ht="19" x14ac:dyDescent="0.25">
      <c r="B9" s="108">
        <v>1065</v>
      </c>
      <c r="C9" s="109">
        <v>37</v>
      </c>
      <c r="D9" s="109">
        <v>11.59</v>
      </c>
      <c r="F9" s="89"/>
      <c r="G9" s="109">
        <v>1000</v>
      </c>
      <c r="H9" s="111">
        <f t="shared" ref="H9:H49" si="0">(100*IF(G9&gt;$H$5, G9-$H$5, 0))-1015</f>
        <v>-1015</v>
      </c>
      <c r="I9" s="111">
        <f t="shared" ref="I9:I49" si="1">(100*IF(G9&lt;$H$4, $H$4-G9, 0))-1274</f>
        <v>5726</v>
      </c>
      <c r="J9" s="111">
        <f t="shared" ref="J9:J49" si="2">H9+I9</f>
        <v>4711</v>
      </c>
      <c r="S9" s="91"/>
      <c r="U9" s="109">
        <v>1000</v>
      </c>
      <c r="V9" s="110">
        <f t="shared" ref="V9:V49" si="3">(2*100*IF(U9&gt;$V$4, U9-$V$4, 0))-3910</f>
        <v>-3910</v>
      </c>
      <c r="W9" s="110">
        <f t="shared" ref="W9:W49" si="4">(100*IF(U9&lt;$V$5, $V$5-U9, 0))-2327</f>
        <v>7173</v>
      </c>
      <c r="X9" s="110">
        <f t="shared" ref="X9:X49" si="5">V9+W9</f>
        <v>3263</v>
      </c>
      <c r="AH9" s="89"/>
      <c r="AI9" s="109">
        <v>1000</v>
      </c>
      <c r="AJ9" s="110">
        <f t="shared" ref="AJ9:AJ49" si="6">(100*IF(AI9&gt;$AJ$4, AI9-$AJ$4, 0))-1955</f>
        <v>-1955</v>
      </c>
      <c r="AK9" s="110">
        <f t="shared" ref="AK9:AK49" si="7">(100*IF(AI9&lt;$AJ$5, $AJ$5-AI9, 0))-2327</f>
        <v>7173</v>
      </c>
      <c r="AL9" s="110">
        <f t="shared" ref="AL9:AL49" si="8">AJ9+AK9</f>
        <v>5218</v>
      </c>
      <c r="AW9" s="91"/>
    </row>
    <row r="10" spans="2:49" ht="19" x14ac:dyDescent="0.25">
      <c r="B10" s="108">
        <v>1070</v>
      </c>
      <c r="C10" s="109">
        <v>34</v>
      </c>
      <c r="D10" s="109">
        <v>12.74</v>
      </c>
      <c r="F10" s="89"/>
      <c r="G10" s="109">
        <v>1005</v>
      </c>
      <c r="H10" s="111">
        <f t="shared" si="0"/>
        <v>-1015</v>
      </c>
      <c r="I10" s="111">
        <f t="shared" si="1"/>
        <v>5226</v>
      </c>
      <c r="J10" s="111">
        <f t="shared" si="2"/>
        <v>4211</v>
      </c>
      <c r="S10" s="91"/>
      <c r="U10" s="109">
        <v>1005</v>
      </c>
      <c r="V10" s="110">
        <f t="shared" si="3"/>
        <v>-3910</v>
      </c>
      <c r="W10" s="110">
        <f t="shared" si="4"/>
        <v>6673</v>
      </c>
      <c r="X10" s="110">
        <f t="shared" si="5"/>
        <v>2763</v>
      </c>
      <c r="AH10" s="89"/>
      <c r="AI10" s="109">
        <v>1005</v>
      </c>
      <c r="AJ10" s="110">
        <f t="shared" si="6"/>
        <v>-1955</v>
      </c>
      <c r="AK10" s="110">
        <f t="shared" si="7"/>
        <v>6673</v>
      </c>
      <c r="AL10" s="110">
        <f t="shared" si="8"/>
        <v>4718</v>
      </c>
      <c r="AW10" s="91"/>
    </row>
    <row r="11" spans="2:49" ht="19" x14ac:dyDescent="0.25">
      <c r="B11" s="108">
        <v>1075</v>
      </c>
      <c r="C11" s="109">
        <v>30.87</v>
      </c>
      <c r="D11" s="109">
        <v>14.45</v>
      </c>
      <c r="F11" s="89"/>
      <c r="G11" s="109">
        <v>1010</v>
      </c>
      <c r="H11" s="111">
        <f t="shared" si="0"/>
        <v>-1015</v>
      </c>
      <c r="I11" s="111">
        <f t="shared" si="1"/>
        <v>4726</v>
      </c>
      <c r="J11" s="111">
        <f t="shared" si="2"/>
        <v>3711</v>
      </c>
      <c r="S11" s="91"/>
      <c r="U11" s="109">
        <v>1010</v>
      </c>
      <c r="V11" s="110">
        <f t="shared" si="3"/>
        <v>-3910</v>
      </c>
      <c r="W11" s="110">
        <f t="shared" si="4"/>
        <v>6173</v>
      </c>
      <c r="X11" s="110">
        <f t="shared" si="5"/>
        <v>2263</v>
      </c>
      <c r="AH11" s="89"/>
      <c r="AI11" s="109">
        <v>1010</v>
      </c>
      <c r="AJ11" s="110">
        <f t="shared" si="6"/>
        <v>-1955</v>
      </c>
      <c r="AK11" s="110">
        <f t="shared" si="7"/>
        <v>6173</v>
      </c>
      <c r="AL11" s="110">
        <f t="shared" si="8"/>
        <v>4218</v>
      </c>
      <c r="AW11" s="91"/>
    </row>
    <row r="12" spans="2:49" ht="19" x14ac:dyDescent="0.25">
      <c r="B12" s="108">
        <v>1080</v>
      </c>
      <c r="C12" s="109">
        <v>27.5</v>
      </c>
      <c r="D12" s="109">
        <v>16.3</v>
      </c>
      <c r="F12" s="89"/>
      <c r="G12" s="109">
        <v>1015</v>
      </c>
      <c r="H12" s="111">
        <f t="shared" si="0"/>
        <v>-1015</v>
      </c>
      <c r="I12" s="111">
        <f t="shared" si="1"/>
        <v>4226</v>
      </c>
      <c r="J12" s="111">
        <f t="shared" si="2"/>
        <v>3211</v>
      </c>
      <c r="S12" s="91"/>
      <c r="U12" s="109">
        <v>1015</v>
      </c>
      <c r="V12" s="110">
        <f t="shared" si="3"/>
        <v>-3910</v>
      </c>
      <c r="W12" s="110">
        <f t="shared" si="4"/>
        <v>5673</v>
      </c>
      <c r="X12" s="110">
        <f t="shared" si="5"/>
        <v>1763</v>
      </c>
      <c r="AH12" s="89"/>
      <c r="AI12" s="109">
        <v>1015</v>
      </c>
      <c r="AJ12" s="110">
        <f t="shared" si="6"/>
        <v>-1955</v>
      </c>
      <c r="AK12" s="110">
        <f t="shared" si="7"/>
        <v>5673</v>
      </c>
      <c r="AL12" s="110">
        <f t="shared" si="8"/>
        <v>3718</v>
      </c>
      <c r="AW12" s="91"/>
    </row>
    <row r="13" spans="2:49" ht="19" x14ac:dyDescent="0.25">
      <c r="B13" s="108">
        <v>1085</v>
      </c>
      <c r="C13" s="109">
        <v>24.55</v>
      </c>
      <c r="D13" s="109">
        <v>18.41</v>
      </c>
      <c r="F13" s="89"/>
      <c r="G13" s="109">
        <v>1020</v>
      </c>
      <c r="H13" s="111">
        <f t="shared" si="0"/>
        <v>-1015</v>
      </c>
      <c r="I13" s="111">
        <f t="shared" si="1"/>
        <v>3726</v>
      </c>
      <c r="J13" s="111">
        <f t="shared" si="2"/>
        <v>2711</v>
      </c>
      <c r="S13" s="91"/>
      <c r="U13" s="109">
        <v>1020</v>
      </c>
      <c r="V13" s="110">
        <f t="shared" si="3"/>
        <v>-3910</v>
      </c>
      <c r="W13" s="110">
        <f t="shared" si="4"/>
        <v>5173</v>
      </c>
      <c r="X13" s="110">
        <f t="shared" si="5"/>
        <v>1263</v>
      </c>
      <c r="AH13" s="89"/>
      <c r="AI13" s="109">
        <v>1020</v>
      </c>
      <c r="AJ13" s="110">
        <f t="shared" si="6"/>
        <v>-1955</v>
      </c>
      <c r="AK13" s="110">
        <f t="shared" si="7"/>
        <v>5173</v>
      </c>
      <c r="AL13" s="110">
        <f t="shared" si="8"/>
        <v>3218</v>
      </c>
      <c r="AW13" s="91"/>
    </row>
    <row r="14" spans="2:49" ht="19" x14ac:dyDescent="0.25">
      <c r="B14" s="108">
        <v>1090</v>
      </c>
      <c r="C14" s="109">
        <v>22.05</v>
      </c>
      <c r="D14" s="109">
        <v>20.25</v>
      </c>
      <c r="F14" s="89"/>
      <c r="G14" s="109">
        <v>1025</v>
      </c>
      <c r="H14" s="111">
        <f t="shared" si="0"/>
        <v>-1015</v>
      </c>
      <c r="I14" s="111">
        <f t="shared" si="1"/>
        <v>3226</v>
      </c>
      <c r="J14" s="111">
        <f t="shared" si="2"/>
        <v>2211</v>
      </c>
      <c r="S14" s="91"/>
      <c r="U14" s="109">
        <v>1025</v>
      </c>
      <c r="V14" s="110">
        <f t="shared" si="3"/>
        <v>-3910</v>
      </c>
      <c r="W14" s="110">
        <f t="shared" si="4"/>
        <v>4673</v>
      </c>
      <c r="X14" s="110">
        <f t="shared" si="5"/>
        <v>763</v>
      </c>
      <c r="AH14" s="89"/>
      <c r="AI14" s="109">
        <v>1025</v>
      </c>
      <c r="AJ14" s="110">
        <f t="shared" si="6"/>
        <v>-1955</v>
      </c>
      <c r="AK14" s="110">
        <f t="shared" si="7"/>
        <v>4673</v>
      </c>
      <c r="AL14" s="110">
        <f t="shared" si="8"/>
        <v>2718</v>
      </c>
      <c r="AW14" s="91"/>
    </row>
    <row r="15" spans="2:49" ht="19" x14ac:dyDescent="0.25">
      <c r="B15" s="108">
        <v>1095</v>
      </c>
      <c r="C15" s="109">
        <v>19.55</v>
      </c>
      <c r="D15" s="109">
        <v>23.27</v>
      </c>
      <c r="F15" s="89"/>
      <c r="G15" s="109">
        <v>1030</v>
      </c>
      <c r="H15" s="111">
        <f t="shared" si="0"/>
        <v>-1015</v>
      </c>
      <c r="I15" s="111">
        <f t="shared" si="1"/>
        <v>2726</v>
      </c>
      <c r="J15" s="111">
        <f t="shared" si="2"/>
        <v>1711</v>
      </c>
      <c r="S15" s="91"/>
      <c r="U15" s="109">
        <v>1030</v>
      </c>
      <c r="V15" s="110">
        <f t="shared" si="3"/>
        <v>-3910</v>
      </c>
      <c r="W15" s="110">
        <f t="shared" si="4"/>
        <v>4173</v>
      </c>
      <c r="X15" s="110">
        <f t="shared" si="5"/>
        <v>263</v>
      </c>
      <c r="AH15" s="89"/>
      <c r="AI15" s="109">
        <v>1030</v>
      </c>
      <c r="AJ15" s="110">
        <f t="shared" si="6"/>
        <v>-1955</v>
      </c>
      <c r="AK15" s="110">
        <f t="shared" si="7"/>
        <v>4173</v>
      </c>
      <c r="AL15" s="110">
        <f t="shared" si="8"/>
        <v>2218</v>
      </c>
      <c r="AW15" s="91"/>
    </row>
    <row r="16" spans="2:49" ht="19" x14ac:dyDescent="0.25">
      <c r="B16" s="108">
        <v>1100</v>
      </c>
      <c r="C16" s="109">
        <v>17.350000000000001</v>
      </c>
      <c r="D16" s="109">
        <v>26.15</v>
      </c>
      <c r="F16" s="89"/>
      <c r="G16" s="109">
        <v>1035</v>
      </c>
      <c r="H16" s="111">
        <f t="shared" si="0"/>
        <v>-1015</v>
      </c>
      <c r="I16" s="111">
        <f t="shared" si="1"/>
        <v>2226</v>
      </c>
      <c r="J16" s="111">
        <f t="shared" si="2"/>
        <v>1211</v>
      </c>
      <c r="S16" s="91"/>
      <c r="U16" s="109">
        <v>1035</v>
      </c>
      <c r="V16" s="110">
        <f t="shared" si="3"/>
        <v>-3910</v>
      </c>
      <c r="W16" s="110">
        <f t="shared" si="4"/>
        <v>3673</v>
      </c>
      <c r="X16" s="110">
        <f t="shared" si="5"/>
        <v>-237</v>
      </c>
      <c r="AH16" s="89"/>
      <c r="AI16" s="109">
        <v>1035</v>
      </c>
      <c r="AJ16" s="110">
        <f t="shared" si="6"/>
        <v>-1955</v>
      </c>
      <c r="AK16" s="110">
        <f t="shared" si="7"/>
        <v>3673</v>
      </c>
      <c r="AL16" s="110">
        <f t="shared" si="8"/>
        <v>1718</v>
      </c>
      <c r="AW16" s="91"/>
    </row>
    <row r="17" spans="2:49" ht="19" x14ac:dyDescent="0.25">
      <c r="B17" s="108">
        <v>1105</v>
      </c>
      <c r="C17" s="109">
        <v>15.08</v>
      </c>
      <c r="D17" s="109">
        <v>29</v>
      </c>
      <c r="F17" s="89"/>
      <c r="G17" s="109">
        <v>1040</v>
      </c>
      <c r="H17" s="111">
        <f t="shared" si="0"/>
        <v>-1015</v>
      </c>
      <c r="I17" s="111">
        <f t="shared" si="1"/>
        <v>1726</v>
      </c>
      <c r="J17" s="111">
        <f t="shared" si="2"/>
        <v>711</v>
      </c>
      <c r="S17" s="91"/>
      <c r="U17" s="109">
        <v>1040</v>
      </c>
      <c r="V17" s="110">
        <f t="shared" si="3"/>
        <v>-3910</v>
      </c>
      <c r="W17" s="110">
        <f t="shared" si="4"/>
        <v>3173</v>
      </c>
      <c r="X17" s="110">
        <f t="shared" si="5"/>
        <v>-737</v>
      </c>
      <c r="AH17" s="89"/>
      <c r="AI17" s="109">
        <v>1040</v>
      </c>
      <c r="AJ17" s="110">
        <f t="shared" si="6"/>
        <v>-1955</v>
      </c>
      <c r="AK17" s="110">
        <f t="shared" si="7"/>
        <v>3173</v>
      </c>
      <c r="AL17" s="110">
        <f t="shared" si="8"/>
        <v>1218</v>
      </c>
      <c r="AW17" s="91"/>
    </row>
    <row r="18" spans="2:49" ht="19" x14ac:dyDescent="0.25">
      <c r="B18" s="108">
        <v>1110</v>
      </c>
      <c r="C18" s="109">
        <v>13.3</v>
      </c>
      <c r="D18" s="109">
        <v>31.6</v>
      </c>
      <c r="F18" s="89"/>
      <c r="G18" s="108">
        <v>1045</v>
      </c>
      <c r="H18" s="111">
        <f t="shared" si="0"/>
        <v>-1015</v>
      </c>
      <c r="I18" s="111">
        <f t="shared" si="1"/>
        <v>1226</v>
      </c>
      <c r="J18" s="111">
        <f t="shared" si="2"/>
        <v>211</v>
      </c>
      <c r="S18" s="91"/>
      <c r="U18" s="108">
        <v>1045</v>
      </c>
      <c r="V18" s="110">
        <f t="shared" si="3"/>
        <v>-3910</v>
      </c>
      <c r="W18" s="110">
        <f t="shared" si="4"/>
        <v>2673</v>
      </c>
      <c r="X18" s="110">
        <f t="shared" si="5"/>
        <v>-1237</v>
      </c>
      <c r="AH18" s="89"/>
      <c r="AI18" s="108">
        <v>1045</v>
      </c>
      <c r="AJ18" s="110">
        <f t="shared" si="6"/>
        <v>-1955</v>
      </c>
      <c r="AK18" s="110">
        <f t="shared" si="7"/>
        <v>2673</v>
      </c>
      <c r="AL18" s="110">
        <f t="shared" si="8"/>
        <v>718</v>
      </c>
      <c r="AW18" s="91"/>
    </row>
    <row r="19" spans="2:49" ht="19" x14ac:dyDescent="0.25">
      <c r="B19" s="108">
        <v>1115</v>
      </c>
      <c r="C19" s="109">
        <v>11.76</v>
      </c>
      <c r="D19" s="109">
        <v>35.4</v>
      </c>
      <c r="F19" s="89"/>
      <c r="G19" s="108">
        <v>1050</v>
      </c>
      <c r="H19" s="111">
        <f t="shared" si="0"/>
        <v>-1015</v>
      </c>
      <c r="I19" s="111">
        <f t="shared" si="1"/>
        <v>726</v>
      </c>
      <c r="J19" s="111">
        <f t="shared" si="2"/>
        <v>-289</v>
      </c>
      <c r="S19" s="91"/>
      <c r="U19" s="108">
        <v>1050</v>
      </c>
      <c r="V19" s="110">
        <f t="shared" si="3"/>
        <v>-3910</v>
      </c>
      <c r="W19" s="110">
        <f t="shared" si="4"/>
        <v>2173</v>
      </c>
      <c r="X19" s="110">
        <f t="shared" si="5"/>
        <v>-1737</v>
      </c>
      <c r="AH19" s="89"/>
      <c r="AI19" s="108">
        <v>1050</v>
      </c>
      <c r="AJ19" s="110">
        <f t="shared" si="6"/>
        <v>-1955</v>
      </c>
      <c r="AK19" s="110">
        <f t="shared" si="7"/>
        <v>2173</v>
      </c>
      <c r="AL19" s="110">
        <f t="shared" si="8"/>
        <v>218</v>
      </c>
      <c r="AW19" s="91"/>
    </row>
    <row r="20" spans="2:49" ht="19" x14ac:dyDescent="0.25">
      <c r="B20" s="108">
        <v>1120</v>
      </c>
      <c r="C20" s="109">
        <v>10.15</v>
      </c>
      <c r="D20" s="109">
        <v>39.15</v>
      </c>
      <c r="F20" s="89"/>
      <c r="G20" s="108">
        <v>1055</v>
      </c>
      <c r="H20" s="111">
        <f t="shared" si="0"/>
        <v>-1015</v>
      </c>
      <c r="I20" s="111">
        <f t="shared" si="1"/>
        <v>226</v>
      </c>
      <c r="J20" s="111">
        <f t="shared" si="2"/>
        <v>-789</v>
      </c>
      <c r="S20" s="91"/>
      <c r="U20" s="108">
        <v>1055</v>
      </c>
      <c r="V20" s="110">
        <f t="shared" si="3"/>
        <v>-3910</v>
      </c>
      <c r="W20" s="110">
        <f t="shared" si="4"/>
        <v>1673</v>
      </c>
      <c r="X20" s="110">
        <f t="shared" si="5"/>
        <v>-2237</v>
      </c>
      <c r="AH20" s="89"/>
      <c r="AI20" s="108">
        <v>1055</v>
      </c>
      <c r="AJ20" s="110">
        <f t="shared" si="6"/>
        <v>-1955</v>
      </c>
      <c r="AK20" s="110">
        <f t="shared" si="7"/>
        <v>1673</v>
      </c>
      <c r="AL20" s="110">
        <f t="shared" si="8"/>
        <v>-282</v>
      </c>
      <c r="AW20" s="91"/>
    </row>
    <row r="21" spans="2:49" ht="19" x14ac:dyDescent="0.25">
      <c r="B21" s="108">
        <v>1125</v>
      </c>
      <c r="C21" s="109">
        <v>9</v>
      </c>
      <c r="D21" s="109">
        <v>42.48</v>
      </c>
      <c r="F21" s="89"/>
      <c r="G21" s="108">
        <v>1060</v>
      </c>
      <c r="H21" s="111">
        <f t="shared" si="0"/>
        <v>-1015</v>
      </c>
      <c r="I21" s="111">
        <f t="shared" si="1"/>
        <v>-274</v>
      </c>
      <c r="J21" s="111">
        <f t="shared" si="2"/>
        <v>-1289</v>
      </c>
      <c r="S21" s="91"/>
      <c r="U21" s="108">
        <v>1060</v>
      </c>
      <c r="V21" s="110">
        <f t="shared" si="3"/>
        <v>-3910</v>
      </c>
      <c r="W21" s="110">
        <f t="shared" si="4"/>
        <v>1173</v>
      </c>
      <c r="X21" s="110">
        <f t="shared" si="5"/>
        <v>-2737</v>
      </c>
      <c r="AH21" s="89"/>
      <c r="AI21" s="108">
        <v>1060</v>
      </c>
      <c r="AJ21" s="110">
        <f t="shared" si="6"/>
        <v>-1955</v>
      </c>
      <c r="AK21" s="110">
        <f t="shared" si="7"/>
        <v>1173</v>
      </c>
      <c r="AL21" s="110">
        <f t="shared" si="8"/>
        <v>-782</v>
      </c>
      <c r="AW21" s="91"/>
    </row>
    <row r="22" spans="2:49" ht="19" x14ac:dyDescent="0.25">
      <c r="B22" s="108">
        <v>1130</v>
      </c>
      <c r="C22" s="109">
        <v>7.55</v>
      </c>
      <c r="D22" s="109">
        <v>47.4</v>
      </c>
      <c r="F22" s="89"/>
      <c r="G22" s="108">
        <v>1065</v>
      </c>
      <c r="H22" s="111">
        <f t="shared" si="0"/>
        <v>-1015</v>
      </c>
      <c r="I22" s="111">
        <f t="shared" si="1"/>
        <v>-774</v>
      </c>
      <c r="J22" s="111">
        <f t="shared" si="2"/>
        <v>-1789</v>
      </c>
      <c r="S22" s="91"/>
      <c r="U22" s="108">
        <v>1065</v>
      </c>
      <c r="V22" s="110">
        <f t="shared" si="3"/>
        <v>-3910</v>
      </c>
      <c r="W22" s="110">
        <f t="shared" si="4"/>
        <v>673</v>
      </c>
      <c r="X22" s="110">
        <f t="shared" si="5"/>
        <v>-3237</v>
      </c>
      <c r="AH22" s="89"/>
      <c r="AI22" s="108">
        <v>1065</v>
      </c>
      <c r="AJ22" s="110">
        <f t="shared" si="6"/>
        <v>-1955</v>
      </c>
      <c r="AK22" s="110">
        <f t="shared" si="7"/>
        <v>673</v>
      </c>
      <c r="AL22" s="110">
        <f t="shared" si="8"/>
        <v>-1282</v>
      </c>
      <c r="AW22" s="91"/>
    </row>
    <row r="23" spans="2:49" ht="19" x14ac:dyDescent="0.25">
      <c r="B23" s="108">
        <v>1135</v>
      </c>
      <c r="C23" s="109">
        <v>6.67</v>
      </c>
      <c r="D23" s="109">
        <v>50.52</v>
      </c>
      <c r="F23" s="89"/>
      <c r="G23" s="108">
        <v>1070</v>
      </c>
      <c r="H23" s="111">
        <f t="shared" si="0"/>
        <v>-1015</v>
      </c>
      <c r="I23" s="111">
        <f t="shared" si="1"/>
        <v>-1274</v>
      </c>
      <c r="J23" s="111">
        <f t="shared" si="2"/>
        <v>-2289</v>
      </c>
      <c r="S23" s="91"/>
      <c r="U23" s="108">
        <v>1070</v>
      </c>
      <c r="V23" s="110">
        <f t="shared" si="3"/>
        <v>-3910</v>
      </c>
      <c r="W23" s="110">
        <f t="shared" si="4"/>
        <v>173</v>
      </c>
      <c r="X23" s="110">
        <f t="shared" si="5"/>
        <v>-3737</v>
      </c>
      <c r="AH23" s="89"/>
      <c r="AI23" s="108">
        <v>1070</v>
      </c>
      <c r="AJ23" s="110">
        <f t="shared" si="6"/>
        <v>-1955</v>
      </c>
      <c r="AK23" s="110">
        <f t="shared" si="7"/>
        <v>173</v>
      </c>
      <c r="AL23" s="110">
        <f t="shared" si="8"/>
        <v>-1782</v>
      </c>
      <c r="AW23" s="91"/>
    </row>
    <row r="24" spans="2:49" ht="19" x14ac:dyDescent="0.25">
      <c r="B24" s="108">
        <v>1140</v>
      </c>
      <c r="C24" s="109">
        <v>5.82</v>
      </c>
      <c r="D24" s="109">
        <v>54.66</v>
      </c>
      <c r="F24" s="89"/>
      <c r="G24" s="108">
        <v>1075</v>
      </c>
      <c r="H24" s="111">
        <f t="shared" si="0"/>
        <v>-1015</v>
      </c>
      <c r="I24" s="111">
        <f t="shared" si="1"/>
        <v>-1274</v>
      </c>
      <c r="J24" s="111">
        <f t="shared" si="2"/>
        <v>-2289</v>
      </c>
      <c r="S24" s="91"/>
      <c r="U24" s="108">
        <v>1075</v>
      </c>
      <c r="V24" s="110">
        <f t="shared" si="3"/>
        <v>-3910</v>
      </c>
      <c r="W24" s="110">
        <f t="shared" si="4"/>
        <v>-327</v>
      </c>
      <c r="X24" s="110">
        <f t="shared" si="5"/>
        <v>-4237</v>
      </c>
      <c r="AH24" s="89"/>
      <c r="AI24" s="108">
        <v>1075</v>
      </c>
      <c r="AJ24" s="110">
        <f t="shared" si="6"/>
        <v>-1955</v>
      </c>
      <c r="AK24" s="110">
        <f t="shared" si="7"/>
        <v>-327</v>
      </c>
      <c r="AL24" s="110">
        <f t="shared" si="8"/>
        <v>-2282</v>
      </c>
      <c r="AW24" s="91"/>
    </row>
    <row r="25" spans="2:49" ht="19" x14ac:dyDescent="0.25">
      <c r="B25" s="100"/>
      <c r="F25" s="89"/>
      <c r="G25" s="108">
        <v>1080</v>
      </c>
      <c r="H25" s="111">
        <f t="shared" si="0"/>
        <v>-1015</v>
      </c>
      <c r="I25" s="111">
        <f t="shared" si="1"/>
        <v>-1274</v>
      </c>
      <c r="J25" s="111">
        <f t="shared" si="2"/>
        <v>-2289</v>
      </c>
      <c r="S25" s="91"/>
      <c r="U25" s="108">
        <v>1080</v>
      </c>
      <c r="V25" s="110">
        <f t="shared" si="3"/>
        <v>-3910</v>
      </c>
      <c r="W25" s="110">
        <f t="shared" si="4"/>
        <v>-827</v>
      </c>
      <c r="X25" s="110">
        <f t="shared" si="5"/>
        <v>-4737</v>
      </c>
      <c r="AH25" s="89"/>
      <c r="AI25" s="108">
        <v>1080</v>
      </c>
      <c r="AJ25" s="110">
        <f t="shared" si="6"/>
        <v>-1955</v>
      </c>
      <c r="AK25" s="110">
        <f t="shared" si="7"/>
        <v>-827</v>
      </c>
      <c r="AL25" s="110">
        <f t="shared" si="8"/>
        <v>-2782</v>
      </c>
      <c r="AW25" s="91"/>
    </row>
    <row r="26" spans="2:49" ht="19" x14ac:dyDescent="0.25">
      <c r="B26" s="98"/>
      <c r="C26" s="98"/>
      <c r="D26" s="98"/>
      <c r="F26" s="89"/>
      <c r="G26" s="108">
        <v>1085</v>
      </c>
      <c r="H26" s="111">
        <f t="shared" si="0"/>
        <v>-1015</v>
      </c>
      <c r="I26" s="111">
        <f t="shared" si="1"/>
        <v>-1274</v>
      </c>
      <c r="J26" s="111">
        <f t="shared" si="2"/>
        <v>-2289</v>
      </c>
      <c r="S26" s="91"/>
      <c r="U26" s="108">
        <v>1085</v>
      </c>
      <c r="V26" s="110">
        <f t="shared" si="3"/>
        <v>-3910</v>
      </c>
      <c r="W26" s="110">
        <f t="shared" si="4"/>
        <v>-1327</v>
      </c>
      <c r="X26" s="110">
        <f t="shared" si="5"/>
        <v>-5237</v>
      </c>
      <c r="AH26" s="89"/>
      <c r="AI26" s="108">
        <v>1085</v>
      </c>
      <c r="AJ26" s="110">
        <f t="shared" si="6"/>
        <v>-1955</v>
      </c>
      <c r="AK26" s="110">
        <f t="shared" si="7"/>
        <v>-1327</v>
      </c>
      <c r="AL26" s="110">
        <f t="shared" si="8"/>
        <v>-3282</v>
      </c>
      <c r="AW26" s="91"/>
    </row>
    <row r="27" spans="2:49" ht="19" x14ac:dyDescent="0.25">
      <c r="B27" s="101" t="s">
        <v>122</v>
      </c>
      <c r="C27" s="102">
        <v>44657</v>
      </c>
      <c r="D27" s="103">
        <v>1091.26</v>
      </c>
      <c r="F27" s="89"/>
      <c r="G27" s="108">
        <v>1090</v>
      </c>
      <c r="H27" s="111">
        <f t="shared" si="0"/>
        <v>-1015</v>
      </c>
      <c r="I27" s="111">
        <f t="shared" si="1"/>
        <v>-1274</v>
      </c>
      <c r="J27" s="111">
        <f t="shared" si="2"/>
        <v>-2289</v>
      </c>
      <c r="S27" s="91"/>
      <c r="U27" s="108">
        <v>1090</v>
      </c>
      <c r="V27" s="110">
        <f t="shared" si="3"/>
        <v>-3910</v>
      </c>
      <c r="W27" s="110">
        <f t="shared" si="4"/>
        <v>-1827</v>
      </c>
      <c r="X27" s="110">
        <f t="shared" si="5"/>
        <v>-5737</v>
      </c>
      <c r="AH27" s="89"/>
      <c r="AI27" s="108">
        <v>1090</v>
      </c>
      <c r="AJ27" s="110">
        <f t="shared" si="6"/>
        <v>-1955</v>
      </c>
      <c r="AK27" s="110">
        <f t="shared" si="7"/>
        <v>-1827</v>
      </c>
      <c r="AL27" s="110">
        <f t="shared" si="8"/>
        <v>-3782</v>
      </c>
      <c r="AW27" s="91"/>
    </row>
    <row r="28" spans="2:49" ht="19" x14ac:dyDescent="0.25">
      <c r="B28" s="101" t="s">
        <v>123</v>
      </c>
      <c r="C28" s="102">
        <v>44659</v>
      </c>
      <c r="D28" s="101"/>
      <c r="F28" s="89"/>
      <c r="G28" s="108">
        <v>1095</v>
      </c>
      <c r="H28" s="111">
        <f t="shared" si="0"/>
        <v>-1015</v>
      </c>
      <c r="I28" s="111">
        <f t="shared" si="1"/>
        <v>-1274</v>
      </c>
      <c r="J28" s="111">
        <f t="shared" si="2"/>
        <v>-2289</v>
      </c>
      <c r="S28" s="91"/>
      <c r="U28" s="108">
        <v>1095</v>
      </c>
      <c r="V28" s="110">
        <f t="shared" si="3"/>
        <v>-3910</v>
      </c>
      <c r="W28" s="110">
        <f t="shared" si="4"/>
        <v>-2327</v>
      </c>
      <c r="X28" s="110">
        <f t="shared" si="5"/>
        <v>-6237</v>
      </c>
      <c r="AH28" s="89"/>
      <c r="AI28" s="108">
        <v>1095</v>
      </c>
      <c r="AJ28" s="110">
        <f t="shared" si="6"/>
        <v>-1955</v>
      </c>
      <c r="AK28" s="110">
        <f t="shared" si="7"/>
        <v>-2327</v>
      </c>
      <c r="AL28" s="110">
        <f t="shared" si="8"/>
        <v>-4282</v>
      </c>
      <c r="AW28" s="91"/>
    </row>
    <row r="29" spans="2:49" ht="19" x14ac:dyDescent="0.25">
      <c r="B29" s="98"/>
      <c r="C29" s="98"/>
      <c r="D29" s="98"/>
      <c r="F29" s="89"/>
      <c r="G29" s="108">
        <v>1100</v>
      </c>
      <c r="H29" s="111">
        <f t="shared" si="0"/>
        <v>-1015</v>
      </c>
      <c r="I29" s="111">
        <f t="shared" si="1"/>
        <v>-1274</v>
      </c>
      <c r="J29" s="111">
        <f t="shared" si="2"/>
        <v>-2289</v>
      </c>
      <c r="S29" s="91"/>
      <c r="U29" s="108">
        <v>1100</v>
      </c>
      <c r="V29" s="110">
        <f t="shared" si="3"/>
        <v>-2910</v>
      </c>
      <c r="W29" s="110">
        <f t="shared" si="4"/>
        <v>-2327</v>
      </c>
      <c r="X29" s="110">
        <f t="shared" si="5"/>
        <v>-5237</v>
      </c>
      <c r="AH29" s="89"/>
      <c r="AI29" s="108">
        <v>1100</v>
      </c>
      <c r="AJ29" s="110">
        <f t="shared" si="6"/>
        <v>-1455</v>
      </c>
      <c r="AK29" s="110">
        <f t="shared" si="7"/>
        <v>-2327</v>
      </c>
      <c r="AL29" s="110">
        <f t="shared" si="8"/>
        <v>-3782</v>
      </c>
      <c r="AW29" s="91"/>
    </row>
    <row r="30" spans="2:49" ht="19" x14ac:dyDescent="0.25">
      <c r="B30" s="98"/>
      <c r="C30" s="98"/>
      <c r="D30" s="98"/>
      <c r="F30" s="89"/>
      <c r="G30" s="108">
        <v>1105</v>
      </c>
      <c r="H30" s="111">
        <f t="shared" si="0"/>
        <v>-1015</v>
      </c>
      <c r="I30" s="111">
        <f t="shared" si="1"/>
        <v>-1274</v>
      </c>
      <c r="J30" s="111">
        <f t="shared" si="2"/>
        <v>-2289</v>
      </c>
      <c r="S30" s="91"/>
      <c r="U30" s="108">
        <v>1105</v>
      </c>
      <c r="V30" s="110">
        <f t="shared" si="3"/>
        <v>-1910</v>
      </c>
      <c r="W30" s="110">
        <f t="shared" si="4"/>
        <v>-2327</v>
      </c>
      <c r="X30" s="110">
        <f t="shared" si="5"/>
        <v>-4237</v>
      </c>
      <c r="AH30" s="89"/>
      <c r="AI30" s="108">
        <v>1105</v>
      </c>
      <c r="AJ30" s="110">
        <f t="shared" si="6"/>
        <v>-955</v>
      </c>
      <c r="AK30" s="110">
        <f t="shared" si="7"/>
        <v>-2327</v>
      </c>
      <c r="AL30" s="110">
        <f t="shared" si="8"/>
        <v>-3282</v>
      </c>
      <c r="AW30" s="91"/>
    </row>
    <row r="31" spans="2:49" ht="19" x14ac:dyDescent="0.25">
      <c r="B31" s="98"/>
      <c r="C31" s="98"/>
      <c r="D31" s="98"/>
      <c r="F31" s="89"/>
      <c r="G31" s="108">
        <v>1110</v>
      </c>
      <c r="H31" s="111">
        <f t="shared" si="0"/>
        <v>-1015</v>
      </c>
      <c r="I31" s="111">
        <f t="shared" si="1"/>
        <v>-1274</v>
      </c>
      <c r="J31" s="111">
        <f t="shared" si="2"/>
        <v>-2289</v>
      </c>
      <c r="S31" s="91"/>
      <c r="U31" s="108">
        <v>1110</v>
      </c>
      <c r="V31" s="110">
        <f t="shared" si="3"/>
        <v>-910</v>
      </c>
      <c r="W31" s="110">
        <f t="shared" si="4"/>
        <v>-2327</v>
      </c>
      <c r="X31" s="110">
        <f t="shared" si="5"/>
        <v>-3237</v>
      </c>
      <c r="AH31" s="89"/>
      <c r="AI31" s="108">
        <v>1110</v>
      </c>
      <c r="AJ31" s="110">
        <f t="shared" si="6"/>
        <v>-455</v>
      </c>
      <c r="AK31" s="110">
        <f t="shared" si="7"/>
        <v>-2327</v>
      </c>
      <c r="AL31" s="110">
        <f t="shared" si="8"/>
        <v>-2782</v>
      </c>
      <c r="AW31" s="91"/>
    </row>
    <row r="32" spans="2:49" ht="19" x14ac:dyDescent="0.25">
      <c r="B32" s="98"/>
      <c r="C32" s="98"/>
      <c r="D32" s="98"/>
      <c r="F32" s="89"/>
      <c r="G32" s="108">
        <v>1115</v>
      </c>
      <c r="H32" s="111">
        <f t="shared" si="0"/>
        <v>-1015</v>
      </c>
      <c r="I32" s="111">
        <f t="shared" si="1"/>
        <v>-1274</v>
      </c>
      <c r="J32" s="111">
        <f t="shared" si="2"/>
        <v>-2289</v>
      </c>
      <c r="S32" s="91"/>
      <c r="U32" s="108">
        <v>1115</v>
      </c>
      <c r="V32" s="110">
        <f t="shared" si="3"/>
        <v>90</v>
      </c>
      <c r="W32" s="110">
        <f t="shared" si="4"/>
        <v>-2327</v>
      </c>
      <c r="X32" s="110">
        <f t="shared" si="5"/>
        <v>-2237</v>
      </c>
      <c r="AH32" s="89"/>
      <c r="AI32" s="108">
        <v>1115</v>
      </c>
      <c r="AJ32" s="110">
        <f t="shared" si="6"/>
        <v>45</v>
      </c>
      <c r="AK32" s="110">
        <f t="shared" si="7"/>
        <v>-2327</v>
      </c>
      <c r="AL32" s="110">
        <f t="shared" si="8"/>
        <v>-2282</v>
      </c>
      <c r="AW32" s="91"/>
    </row>
    <row r="33" spans="2:49" ht="19" x14ac:dyDescent="0.25">
      <c r="B33" s="98"/>
      <c r="C33" s="98"/>
      <c r="D33" s="98"/>
      <c r="F33" s="89"/>
      <c r="G33" s="108">
        <v>1120</v>
      </c>
      <c r="H33" s="111">
        <f t="shared" si="0"/>
        <v>-1015</v>
      </c>
      <c r="I33" s="111">
        <f t="shared" si="1"/>
        <v>-1274</v>
      </c>
      <c r="J33" s="111">
        <f t="shared" si="2"/>
        <v>-2289</v>
      </c>
      <c r="S33" s="91"/>
      <c r="U33" s="108">
        <v>1120</v>
      </c>
      <c r="V33" s="110">
        <f t="shared" si="3"/>
        <v>1090</v>
      </c>
      <c r="W33" s="110">
        <f t="shared" si="4"/>
        <v>-2327</v>
      </c>
      <c r="X33" s="110">
        <f t="shared" si="5"/>
        <v>-1237</v>
      </c>
      <c r="AH33" s="89"/>
      <c r="AI33" s="108">
        <v>1120</v>
      </c>
      <c r="AJ33" s="110">
        <f t="shared" si="6"/>
        <v>545</v>
      </c>
      <c r="AK33" s="110">
        <f t="shared" si="7"/>
        <v>-2327</v>
      </c>
      <c r="AL33" s="110">
        <f t="shared" si="8"/>
        <v>-1782</v>
      </c>
      <c r="AW33" s="91"/>
    </row>
    <row r="34" spans="2:49" ht="19" x14ac:dyDescent="0.25">
      <c r="F34" s="89"/>
      <c r="G34" s="108">
        <v>1125</v>
      </c>
      <c r="H34" s="111">
        <f t="shared" si="0"/>
        <v>-515</v>
      </c>
      <c r="I34" s="111">
        <f t="shared" si="1"/>
        <v>-1274</v>
      </c>
      <c r="J34" s="111">
        <f t="shared" si="2"/>
        <v>-1789</v>
      </c>
      <c r="S34" s="91"/>
      <c r="U34" s="108">
        <v>1125</v>
      </c>
      <c r="V34" s="110">
        <f t="shared" si="3"/>
        <v>2090</v>
      </c>
      <c r="W34" s="110">
        <f t="shared" si="4"/>
        <v>-2327</v>
      </c>
      <c r="X34" s="110">
        <f t="shared" si="5"/>
        <v>-237</v>
      </c>
      <c r="AH34" s="89"/>
      <c r="AI34" s="108">
        <v>1125</v>
      </c>
      <c r="AJ34" s="110">
        <f t="shared" si="6"/>
        <v>1045</v>
      </c>
      <c r="AK34" s="110">
        <f t="shared" si="7"/>
        <v>-2327</v>
      </c>
      <c r="AL34" s="110">
        <f t="shared" si="8"/>
        <v>-1282</v>
      </c>
      <c r="AW34" s="91"/>
    </row>
    <row r="35" spans="2:49" ht="19" x14ac:dyDescent="0.25">
      <c r="F35" s="89"/>
      <c r="G35" s="108">
        <v>1130</v>
      </c>
      <c r="H35" s="111">
        <f t="shared" si="0"/>
        <v>-15</v>
      </c>
      <c r="I35" s="111">
        <f t="shared" si="1"/>
        <v>-1274</v>
      </c>
      <c r="J35" s="111">
        <f t="shared" si="2"/>
        <v>-1289</v>
      </c>
      <c r="S35" s="91"/>
      <c r="U35" s="108">
        <v>1130</v>
      </c>
      <c r="V35" s="110">
        <f t="shared" si="3"/>
        <v>3090</v>
      </c>
      <c r="W35" s="110">
        <f t="shared" si="4"/>
        <v>-2327</v>
      </c>
      <c r="X35" s="110">
        <f t="shared" si="5"/>
        <v>763</v>
      </c>
      <c r="AH35" s="89"/>
      <c r="AI35" s="108">
        <v>1130</v>
      </c>
      <c r="AJ35" s="110">
        <f t="shared" si="6"/>
        <v>1545</v>
      </c>
      <c r="AK35" s="110">
        <f t="shared" si="7"/>
        <v>-2327</v>
      </c>
      <c r="AL35" s="110">
        <f t="shared" si="8"/>
        <v>-782</v>
      </c>
      <c r="AW35" s="91"/>
    </row>
    <row r="36" spans="2:49" ht="19" x14ac:dyDescent="0.25">
      <c r="F36" s="89"/>
      <c r="G36" s="108">
        <v>1135</v>
      </c>
      <c r="H36" s="111">
        <f t="shared" si="0"/>
        <v>485</v>
      </c>
      <c r="I36" s="111">
        <f t="shared" si="1"/>
        <v>-1274</v>
      </c>
      <c r="J36" s="111">
        <f t="shared" si="2"/>
        <v>-789</v>
      </c>
      <c r="S36" s="91"/>
      <c r="U36" s="108">
        <v>1135</v>
      </c>
      <c r="V36" s="110">
        <f t="shared" si="3"/>
        <v>4090</v>
      </c>
      <c r="W36" s="110">
        <f t="shared" si="4"/>
        <v>-2327</v>
      </c>
      <c r="X36" s="110">
        <f t="shared" si="5"/>
        <v>1763</v>
      </c>
      <c r="AH36" s="89"/>
      <c r="AI36" s="108">
        <v>1135</v>
      </c>
      <c r="AJ36" s="110">
        <f t="shared" si="6"/>
        <v>2045</v>
      </c>
      <c r="AK36" s="110">
        <f t="shared" si="7"/>
        <v>-2327</v>
      </c>
      <c r="AL36" s="110">
        <f t="shared" si="8"/>
        <v>-282</v>
      </c>
      <c r="AW36" s="91"/>
    </row>
    <row r="37" spans="2:49" ht="19" x14ac:dyDescent="0.25">
      <c r="F37" s="89"/>
      <c r="G37" s="108">
        <v>1140</v>
      </c>
      <c r="H37" s="111">
        <f t="shared" si="0"/>
        <v>985</v>
      </c>
      <c r="I37" s="111">
        <f t="shared" si="1"/>
        <v>-1274</v>
      </c>
      <c r="J37" s="111">
        <f t="shared" si="2"/>
        <v>-289</v>
      </c>
      <c r="S37" s="91"/>
      <c r="U37" s="108">
        <v>1140</v>
      </c>
      <c r="V37" s="110">
        <f t="shared" si="3"/>
        <v>5090</v>
      </c>
      <c r="W37" s="110">
        <f t="shared" si="4"/>
        <v>-2327</v>
      </c>
      <c r="X37" s="110">
        <f t="shared" si="5"/>
        <v>2763</v>
      </c>
      <c r="AH37" s="89"/>
      <c r="AI37" s="108">
        <v>1140</v>
      </c>
      <c r="AJ37" s="110">
        <f t="shared" si="6"/>
        <v>2545</v>
      </c>
      <c r="AK37" s="110">
        <f t="shared" si="7"/>
        <v>-2327</v>
      </c>
      <c r="AL37" s="110">
        <f t="shared" si="8"/>
        <v>218</v>
      </c>
      <c r="AW37" s="91"/>
    </row>
    <row r="38" spans="2:49" ht="19" x14ac:dyDescent="0.25">
      <c r="F38" s="89"/>
      <c r="G38" s="109">
        <v>1145</v>
      </c>
      <c r="H38" s="111">
        <f t="shared" si="0"/>
        <v>1485</v>
      </c>
      <c r="I38" s="111">
        <f t="shared" si="1"/>
        <v>-1274</v>
      </c>
      <c r="J38" s="111">
        <f t="shared" si="2"/>
        <v>211</v>
      </c>
      <c r="S38" s="91"/>
      <c r="U38" s="109">
        <v>1145</v>
      </c>
      <c r="V38" s="110">
        <f t="shared" si="3"/>
        <v>6090</v>
      </c>
      <c r="W38" s="110">
        <f t="shared" si="4"/>
        <v>-2327</v>
      </c>
      <c r="X38" s="110">
        <f t="shared" si="5"/>
        <v>3763</v>
      </c>
      <c r="AH38" s="89"/>
      <c r="AI38" s="109">
        <v>1145</v>
      </c>
      <c r="AJ38" s="110">
        <f t="shared" si="6"/>
        <v>3045</v>
      </c>
      <c r="AK38" s="110">
        <f t="shared" si="7"/>
        <v>-2327</v>
      </c>
      <c r="AL38" s="110">
        <f t="shared" si="8"/>
        <v>718</v>
      </c>
      <c r="AW38" s="91"/>
    </row>
    <row r="39" spans="2:49" ht="19" x14ac:dyDescent="0.25">
      <c r="F39" s="89"/>
      <c r="G39" s="109">
        <v>1150</v>
      </c>
      <c r="H39" s="111">
        <f t="shared" si="0"/>
        <v>1985</v>
      </c>
      <c r="I39" s="111">
        <f t="shared" si="1"/>
        <v>-1274</v>
      </c>
      <c r="J39" s="111">
        <f t="shared" si="2"/>
        <v>711</v>
      </c>
      <c r="S39" s="91"/>
      <c r="U39" s="109">
        <v>1150</v>
      </c>
      <c r="V39" s="110">
        <f t="shared" si="3"/>
        <v>7090</v>
      </c>
      <c r="W39" s="110">
        <f t="shared" si="4"/>
        <v>-2327</v>
      </c>
      <c r="X39" s="110">
        <f t="shared" si="5"/>
        <v>4763</v>
      </c>
      <c r="AH39" s="89"/>
      <c r="AI39" s="109">
        <v>1150</v>
      </c>
      <c r="AJ39" s="110">
        <f t="shared" si="6"/>
        <v>3545</v>
      </c>
      <c r="AK39" s="110">
        <f t="shared" si="7"/>
        <v>-2327</v>
      </c>
      <c r="AL39" s="110">
        <f t="shared" si="8"/>
        <v>1218</v>
      </c>
      <c r="AW39" s="91"/>
    </row>
    <row r="40" spans="2:49" ht="19" x14ac:dyDescent="0.25">
      <c r="F40" s="89"/>
      <c r="G40" s="109">
        <v>1155</v>
      </c>
      <c r="H40" s="111">
        <f t="shared" si="0"/>
        <v>2485</v>
      </c>
      <c r="I40" s="111">
        <f t="shared" si="1"/>
        <v>-1274</v>
      </c>
      <c r="J40" s="111">
        <f t="shared" si="2"/>
        <v>1211</v>
      </c>
      <c r="S40" s="91"/>
      <c r="U40" s="109">
        <v>1155</v>
      </c>
      <c r="V40" s="110">
        <f t="shared" si="3"/>
        <v>8090</v>
      </c>
      <c r="W40" s="110">
        <f t="shared" si="4"/>
        <v>-2327</v>
      </c>
      <c r="X40" s="110">
        <f t="shared" si="5"/>
        <v>5763</v>
      </c>
      <c r="AH40" s="89"/>
      <c r="AI40" s="109">
        <v>1155</v>
      </c>
      <c r="AJ40" s="110">
        <f t="shared" si="6"/>
        <v>4045</v>
      </c>
      <c r="AK40" s="110">
        <f t="shared" si="7"/>
        <v>-2327</v>
      </c>
      <c r="AL40" s="110">
        <f t="shared" si="8"/>
        <v>1718</v>
      </c>
      <c r="AW40" s="91"/>
    </row>
    <row r="41" spans="2:49" ht="19" x14ac:dyDescent="0.25">
      <c r="F41" s="89"/>
      <c r="G41" s="109">
        <v>1160</v>
      </c>
      <c r="H41" s="111">
        <f t="shared" si="0"/>
        <v>2985</v>
      </c>
      <c r="I41" s="111">
        <f t="shared" si="1"/>
        <v>-1274</v>
      </c>
      <c r="J41" s="111">
        <f t="shared" si="2"/>
        <v>1711</v>
      </c>
      <c r="S41" s="91"/>
      <c r="U41" s="109">
        <v>1160</v>
      </c>
      <c r="V41" s="110">
        <f t="shared" si="3"/>
        <v>9090</v>
      </c>
      <c r="W41" s="110">
        <f t="shared" si="4"/>
        <v>-2327</v>
      </c>
      <c r="X41" s="110">
        <f t="shared" si="5"/>
        <v>6763</v>
      </c>
      <c r="AH41" s="89"/>
      <c r="AI41" s="109">
        <v>1160</v>
      </c>
      <c r="AJ41" s="110">
        <f t="shared" si="6"/>
        <v>4545</v>
      </c>
      <c r="AK41" s="110">
        <f t="shared" si="7"/>
        <v>-2327</v>
      </c>
      <c r="AL41" s="110">
        <f t="shared" si="8"/>
        <v>2218</v>
      </c>
      <c r="AW41" s="91"/>
    </row>
    <row r="42" spans="2:49" ht="19" x14ac:dyDescent="0.25">
      <c r="F42" s="89"/>
      <c r="G42" s="109">
        <v>1165</v>
      </c>
      <c r="H42" s="111">
        <f t="shared" si="0"/>
        <v>3485</v>
      </c>
      <c r="I42" s="111">
        <f t="shared" si="1"/>
        <v>-1274</v>
      </c>
      <c r="J42" s="111">
        <f t="shared" si="2"/>
        <v>2211</v>
      </c>
      <c r="S42" s="91"/>
      <c r="U42" s="109">
        <v>1165</v>
      </c>
      <c r="V42" s="110">
        <f t="shared" si="3"/>
        <v>10090</v>
      </c>
      <c r="W42" s="110">
        <f t="shared" si="4"/>
        <v>-2327</v>
      </c>
      <c r="X42" s="110">
        <f t="shared" si="5"/>
        <v>7763</v>
      </c>
      <c r="AH42" s="89"/>
      <c r="AI42" s="109">
        <v>1165</v>
      </c>
      <c r="AJ42" s="110">
        <f t="shared" si="6"/>
        <v>5045</v>
      </c>
      <c r="AK42" s="110">
        <f t="shared" si="7"/>
        <v>-2327</v>
      </c>
      <c r="AL42" s="110">
        <f t="shared" si="8"/>
        <v>2718</v>
      </c>
      <c r="AW42" s="91"/>
    </row>
    <row r="43" spans="2:49" ht="19" x14ac:dyDescent="0.25">
      <c r="F43" s="89"/>
      <c r="G43" s="109">
        <v>1170</v>
      </c>
      <c r="H43" s="111">
        <f t="shared" si="0"/>
        <v>3985</v>
      </c>
      <c r="I43" s="111">
        <f t="shared" si="1"/>
        <v>-1274</v>
      </c>
      <c r="J43" s="111">
        <f t="shared" si="2"/>
        <v>2711</v>
      </c>
      <c r="S43" s="91"/>
      <c r="U43" s="109">
        <v>1170</v>
      </c>
      <c r="V43" s="110">
        <f t="shared" si="3"/>
        <v>11090</v>
      </c>
      <c r="W43" s="110">
        <f t="shared" si="4"/>
        <v>-2327</v>
      </c>
      <c r="X43" s="110">
        <f t="shared" si="5"/>
        <v>8763</v>
      </c>
      <c r="AH43" s="89"/>
      <c r="AI43" s="109">
        <v>1170</v>
      </c>
      <c r="AJ43" s="110">
        <f t="shared" si="6"/>
        <v>5545</v>
      </c>
      <c r="AK43" s="110">
        <f t="shared" si="7"/>
        <v>-2327</v>
      </c>
      <c r="AL43" s="110">
        <f t="shared" si="8"/>
        <v>3218</v>
      </c>
      <c r="AW43" s="91"/>
    </row>
    <row r="44" spans="2:49" ht="19" x14ac:dyDescent="0.25">
      <c r="F44" s="89"/>
      <c r="G44" s="109">
        <v>1175</v>
      </c>
      <c r="H44" s="111">
        <f t="shared" si="0"/>
        <v>4485</v>
      </c>
      <c r="I44" s="111">
        <f t="shared" si="1"/>
        <v>-1274</v>
      </c>
      <c r="J44" s="111">
        <f t="shared" si="2"/>
        <v>3211</v>
      </c>
      <c r="S44" s="91"/>
      <c r="U44" s="109">
        <v>1175</v>
      </c>
      <c r="V44" s="110">
        <f t="shared" si="3"/>
        <v>12090</v>
      </c>
      <c r="W44" s="110">
        <f t="shared" si="4"/>
        <v>-2327</v>
      </c>
      <c r="X44" s="110">
        <f t="shared" si="5"/>
        <v>9763</v>
      </c>
      <c r="AH44" s="89"/>
      <c r="AI44" s="109">
        <v>1175</v>
      </c>
      <c r="AJ44" s="110">
        <f t="shared" si="6"/>
        <v>6045</v>
      </c>
      <c r="AK44" s="110">
        <f t="shared" si="7"/>
        <v>-2327</v>
      </c>
      <c r="AL44" s="110">
        <f t="shared" si="8"/>
        <v>3718</v>
      </c>
      <c r="AW44" s="91"/>
    </row>
    <row r="45" spans="2:49" ht="19" x14ac:dyDescent="0.25">
      <c r="F45" s="89"/>
      <c r="G45" s="109">
        <v>1180</v>
      </c>
      <c r="H45" s="111">
        <f t="shared" si="0"/>
        <v>4985</v>
      </c>
      <c r="I45" s="111">
        <f t="shared" si="1"/>
        <v>-1274</v>
      </c>
      <c r="J45" s="111">
        <f t="shared" si="2"/>
        <v>3711</v>
      </c>
      <c r="S45" s="91"/>
      <c r="U45" s="109">
        <v>1180</v>
      </c>
      <c r="V45" s="110">
        <f t="shared" si="3"/>
        <v>13090</v>
      </c>
      <c r="W45" s="110">
        <f t="shared" si="4"/>
        <v>-2327</v>
      </c>
      <c r="X45" s="110">
        <f t="shared" si="5"/>
        <v>10763</v>
      </c>
      <c r="AH45" s="89"/>
      <c r="AI45" s="109">
        <v>1180</v>
      </c>
      <c r="AJ45" s="110">
        <f t="shared" si="6"/>
        <v>6545</v>
      </c>
      <c r="AK45" s="110">
        <f t="shared" si="7"/>
        <v>-2327</v>
      </c>
      <c r="AL45" s="110">
        <f t="shared" si="8"/>
        <v>4218</v>
      </c>
      <c r="AW45" s="91"/>
    </row>
    <row r="46" spans="2:49" ht="19" x14ac:dyDescent="0.25">
      <c r="F46" s="89"/>
      <c r="G46" s="109">
        <v>1185</v>
      </c>
      <c r="H46" s="111">
        <f t="shared" si="0"/>
        <v>5485</v>
      </c>
      <c r="I46" s="111">
        <f t="shared" si="1"/>
        <v>-1274</v>
      </c>
      <c r="J46" s="111">
        <f t="shared" si="2"/>
        <v>4211</v>
      </c>
      <c r="S46" s="91"/>
      <c r="U46" s="109">
        <v>1185</v>
      </c>
      <c r="V46" s="110">
        <f t="shared" si="3"/>
        <v>14090</v>
      </c>
      <c r="W46" s="110">
        <f t="shared" si="4"/>
        <v>-2327</v>
      </c>
      <c r="X46" s="110">
        <f t="shared" si="5"/>
        <v>11763</v>
      </c>
      <c r="AH46" s="89"/>
      <c r="AI46" s="109">
        <v>1185</v>
      </c>
      <c r="AJ46" s="110">
        <f t="shared" si="6"/>
        <v>7045</v>
      </c>
      <c r="AK46" s="110">
        <f t="shared" si="7"/>
        <v>-2327</v>
      </c>
      <c r="AL46" s="110">
        <f t="shared" si="8"/>
        <v>4718</v>
      </c>
      <c r="AW46" s="91"/>
    </row>
    <row r="47" spans="2:49" ht="19" x14ac:dyDescent="0.25">
      <c r="F47" s="89"/>
      <c r="G47" s="109">
        <v>1190</v>
      </c>
      <c r="H47" s="111">
        <f t="shared" si="0"/>
        <v>5985</v>
      </c>
      <c r="I47" s="111">
        <f t="shared" si="1"/>
        <v>-1274</v>
      </c>
      <c r="J47" s="111">
        <f t="shared" si="2"/>
        <v>4711</v>
      </c>
      <c r="S47" s="91"/>
      <c r="U47" s="109">
        <v>1190</v>
      </c>
      <c r="V47" s="110">
        <f t="shared" si="3"/>
        <v>15090</v>
      </c>
      <c r="W47" s="110">
        <f t="shared" si="4"/>
        <v>-2327</v>
      </c>
      <c r="X47" s="110">
        <f t="shared" si="5"/>
        <v>12763</v>
      </c>
      <c r="AA47" s="124" t="s">
        <v>28</v>
      </c>
      <c r="AB47" s="125"/>
      <c r="AC47" s="125"/>
      <c r="AD47" s="125"/>
      <c r="AE47" s="126"/>
      <c r="AH47" s="89"/>
      <c r="AI47" s="109">
        <v>1190</v>
      </c>
      <c r="AJ47" s="110">
        <f t="shared" si="6"/>
        <v>7545</v>
      </c>
      <c r="AK47" s="110">
        <f t="shared" si="7"/>
        <v>-2327</v>
      </c>
      <c r="AL47" s="110">
        <f t="shared" si="8"/>
        <v>5218</v>
      </c>
      <c r="AW47" s="91"/>
    </row>
    <row r="48" spans="2:49" ht="19" x14ac:dyDescent="0.25">
      <c r="F48" s="89"/>
      <c r="G48" s="109">
        <v>1195</v>
      </c>
      <c r="H48" s="111">
        <f t="shared" si="0"/>
        <v>6485</v>
      </c>
      <c r="I48" s="111">
        <f t="shared" si="1"/>
        <v>-1274</v>
      </c>
      <c r="J48" s="111">
        <f t="shared" si="2"/>
        <v>5211</v>
      </c>
      <c r="S48" s="91"/>
      <c r="U48" s="109">
        <v>1195</v>
      </c>
      <c r="V48" s="110">
        <f t="shared" si="3"/>
        <v>16090</v>
      </c>
      <c r="W48" s="110">
        <f t="shared" si="4"/>
        <v>-2327</v>
      </c>
      <c r="X48" s="110">
        <f t="shared" si="5"/>
        <v>13763</v>
      </c>
      <c r="AA48" s="104" t="s">
        <v>29</v>
      </c>
      <c r="AB48" s="104" t="s">
        <v>124</v>
      </c>
      <c r="AC48" s="104" t="s">
        <v>32</v>
      </c>
      <c r="AD48" s="104" t="s">
        <v>30</v>
      </c>
      <c r="AE48" s="104" t="s">
        <v>31</v>
      </c>
      <c r="AH48" s="89"/>
      <c r="AI48" s="109">
        <v>1195</v>
      </c>
      <c r="AJ48" s="110">
        <f t="shared" si="6"/>
        <v>8045</v>
      </c>
      <c r="AK48" s="110">
        <f t="shared" si="7"/>
        <v>-2327</v>
      </c>
      <c r="AL48" s="110">
        <f t="shared" si="8"/>
        <v>5718</v>
      </c>
      <c r="AW48" s="91"/>
    </row>
    <row r="49" spans="6:49" ht="19" x14ac:dyDescent="0.25">
      <c r="F49" s="89"/>
      <c r="G49" s="109">
        <v>1200</v>
      </c>
      <c r="H49" s="111">
        <f t="shared" si="0"/>
        <v>6985</v>
      </c>
      <c r="I49" s="111">
        <f t="shared" si="1"/>
        <v>-1274</v>
      </c>
      <c r="J49" s="111">
        <f t="shared" si="2"/>
        <v>5711</v>
      </c>
      <c r="M49" s="124" t="s">
        <v>28</v>
      </c>
      <c r="N49" s="125"/>
      <c r="O49" s="125"/>
      <c r="P49" s="125"/>
      <c r="Q49" s="126"/>
      <c r="S49" s="91"/>
      <c r="U49" s="109">
        <v>1200</v>
      </c>
      <c r="V49" s="110">
        <f t="shared" si="3"/>
        <v>17090</v>
      </c>
      <c r="W49" s="110">
        <f t="shared" si="4"/>
        <v>-2327</v>
      </c>
      <c r="X49" s="110">
        <f t="shared" si="5"/>
        <v>14763</v>
      </c>
      <c r="AA49" s="112" t="s">
        <v>125</v>
      </c>
      <c r="AB49" s="112">
        <v>0</v>
      </c>
      <c r="AC49" s="112" t="s">
        <v>126</v>
      </c>
      <c r="AD49" s="112" t="s">
        <v>126</v>
      </c>
      <c r="AE49" s="112" t="s">
        <v>127</v>
      </c>
      <c r="AH49" s="89"/>
      <c r="AI49" s="109">
        <v>1200</v>
      </c>
      <c r="AJ49" s="110">
        <f t="shared" si="6"/>
        <v>8545</v>
      </c>
      <c r="AK49" s="110">
        <f t="shared" si="7"/>
        <v>-2327</v>
      </c>
      <c r="AL49" s="110">
        <f t="shared" si="8"/>
        <v>6218</v>
      </c>
      <c r="AW49" s="91"/>
    </row>
    <row r="50" spans="6:49" ht="19" x14ac:dyDescent="0.25">
      <c r="F50" s="89"/>
      <c r="M50" s="104" t="s">
        <v>29</v>
      </c>
      <c r="N50" s="104" t="s">
        <v>34</v>
      </c>
      <c r="O50" s="104" t="s">
        <v>32</v>
      </c>
      <c r="P50" s="104" t="s">
        <v>30</v>
      </c>
      <c r="Q50" s="104" t="s">
        <v>31</v>
      </c>
      <c r="S50" s="91"/>
      <c r="AA50" s="112" t="s">
        <v>128</v>
      </c>
      <c r="AB50" s="112" t="s">
        <v>129</v>
      </c>
      <c r="AC50" s="112">
        <v>0</v>
      </c>
      <c r="AD50" s="112" t="s">
        <v>130</v>
      </c>
      <c r="AE50" s="112" t="s">
        <v>131</v>
      </c>
      <c r="AH50" s="89"/>
      <c r="AI50"/>
      <c r="AJ50"/>
      <c r="AK50"/>
      <c r="AL50"/>
      <c r="AW50" s="91"/>
    </row>
    <row r="51" spans="6:49" ht="19" x14ac:dyDescent="0.25">
      <c r="F51" s="89"/>
      <c r="M51" s="112" t="s">
        <v>132</v>
      </c>
      <c r="N51" s="112">
        <v>0</v>
      </c>
      <c r="O51" s="112" t="s">
        <v>133</v>
      </c>
      <c r="P51" s="112" t="s">
        <v>134</v>
      </c>
      <c r="Q51" s="113" t="s">
        <v>135</v>
      </c>
      <c r="S51" s="91"/>
      <c r="AH51" s="89"/>
      <c r="AI51"/>
      <c r="AJ51"/>
      <c r="AK51"/>
      <c r="AL51"/>
      <c r="AO51" s="124" t="s">
        <v>28</v>
      </c>
      <c r="AP51" s="125"/>
      <c r="AQ51" s="125"/>
      <c r="AR51" s="125"/>
      <c r="AS51" s="126"/>
      <c r="AW51" s="91"/>
    </row>
    <row r="52" spans="6:49" ht="19" x14ac:dyDescent="0.25">
      <c r="F52" s="89"/>
      <c r="H52" s="99"/>
      <c r="I52" s="99"/>
      <c r="J52" s="99"/>
      <c r="M52" s="112" t="s">
        <v>136</v>
      </c>
      <c r="N52" s="112">
        <v>0</v>
      </c>
      <c r="O52" s="112">
        <v>0</v>
      </c>
      <c r="P52" s="112">
        <v>0</v>
      </c>
      <c r="Q52" s="113" t="s">
        <v>137</v>
      </c>
      <c r="S52" s="91"/>
      <c r="U52" s="99"/>
      <c r="V52" s="99"/>
      <c r="W52" s="99"/>
      <c r="X52" s="99"/>
      <c r="AH52" s="89"/>
      <c r="AI52" s="99"/>
      <c r="AJ52" s="99"/>
      <c r="AK52" s="99"/>
      <c r="AL52" s="99"/>
      <c r="AO52" s="104" t="s">
        <v>29</v>
      </c>
      <c r="AP52" s="104" t="s">
        <v>34</v>
      </c>
      <c r="AQ52" s="104" t="s">
        <v>32</v>
      </c>
      <c r="AR52" s="104" t="s">
        <v>30</v>
      </c>
      <c r="AS52" s="104" t="s">
        <v>31</v>
      </c>
      <c r="AW52" s="91"/>
    </row>
    <row r="53" spans="6:49" ht="19" x14ac:dyDescent="0.25">
      <c r="F53" s="89"/>
      <c r="H53" s="99"/>
      <c r="I53" s="99"/>
      <c r="J53" s="99"/>
      <c r="M53" s="112" t="s">
        <v>138</v>
      </c>
      <c r="N53" s="112" t="s">
        <v>139</v>
      </c>
      <c r="O53" s="112">
        <v>0</v>
      </c>
      <c r="P53" s="112" t="s">
        <v>139</v>
      </c>
      <c r="Q53" s="112" t="s">
        <v>140</v>
      </c>
      <c r="S53" s="91"/>
      <c r="U53" s="99"/>
      <c r="V53" s="99"/>
      <c r="W53" s="99"/>
      <c r="X53" s="99"/>
      <c r="AH53" s="89"/>
      <c r="AI53" s="99"/>
      <c r="AJ53" s="99"/>
      <c r="AK53" s="99"/>
      <c r="AL53" s="99"/>
      <c r="AO53" s="112" t="s">
        <v>125</v>
      </c>
      <c r="AP53" s="112">
        <v>0</v>
      </c>
      <c r="AQ53" s="112" t="s">
        <v>126</v>
      </c>
      <c r="AR53" s="112" t="s">
        <v>126</v>
      </c>
      <c r="AS53" s="112" t="s">
        <v>141</v>
      </c>
      <c r="AW53" s="91"/>
    </row>
    <row r="54" spans="6:49" ht="19" x14ac:dyDescent="0.25">
      <c r="F54" s="89"/>
      <c r="H54" s="99"/>
      <c r="I54" s="99"/>
      <c r="J54" s="99"/>
      <c r="S54" s="91"/>
      <c r="U54" s="99"/>
      <c r="V54" s="99"/>
      <c r="W54" s="99"/>
      <c r="X54" s="99"/>
      <c r="AH54" s="89"/>
      <c r="AI54" s="99"/>
      <c r="AJ54" s="99"/>
      <c r="AK54" s="99"/>
      <c r="AL54" s="99"/>
      <c r="AO54" s="112" t="s">
        <v>128</v>
      </c>
      <c r="AP54" s="112" t="s">
        <v>130</v>
      </c>
      <c r="AQ54" s="112">
        <v>0</v>
      </c>
      <c r="AR54" s="112" t="s">
        <v>130</v>
      </c>
      <c r="AS54" s="112" t="s">
        <v>142</v>
      </c>
      <c r="AW54" s="91"/>
    </row>
    <row r="55" spans="6:49" ht="19" x14ac:dyDescent="0.25">
      <c r="F55" s="89"/>
      <c r="H55" s="99"/>
      <c r="I55" s="99"/>
      <c r="J55" s="99"/>
      <c r="S55" s="91"/>
      <c r="U55" s="99"/>
      <c r="V55" s="99"/>
      <c r="W55" s="99"/>
      <c r="X55" s="99"/>
      <c r="AH55" s="89"/>
      <c r="AI55" s="99"/>
      <c r="AJ55" s="99"/>
      <c r="AK55" s="99"/>
      <c r="AL55" s="99"/>
      <c r="AW55" s="91"/>
    </row>
    <row r="56" spans="6:49" ht="19" x14ac:dyDescent="0.25">
      <c r="F56" s="89"/>
      <c r="H56" s="99"/>
      <c r="I56" s="99"/>
      <c r="J56" s="99"/>
      <c r="S56" s="91"/>
      <c r="U56" s="94"/>
      <c r="V56" s="94"/>
      <c r="W56" s="94"/>
      <c r="X56" s="94"/>
      <c r="AH56" s="89"/>
      <c r="AI56" s="99"/>
      <c r="AJ56" s="99"/>
      <c r="AK56" s="99"/>
      <c r="AL56" s="99"/>
      <c r="AW56" s="91"/>
    </row>
    <row r="57" spans="6:49" ht="19" x14ac:dyDescent="0.25">
      <c r="F57" s="89"/>
      <c r="H57" s="99"/>
      <c r="I57" s="99"/>
      <c r="J57" s="99"/>
      <c r="M57" s="98"/>
      <c r="N57" s="98"/>
      <c r="O57" s="98"/>
      <c r="P57" s="98"/>
      <c r="Q57" s="98"/>
      <c r="S57" s="91"/>
      <c r="AH57" s="89"/>
      <c r="AW57" s="91"/>
    </row>
  </sheetData>
  <mergeCells count="4">
    <mergeCell ref="B3:D3"/>
    <mergeCell ref="AO51:AS51"/>
    <mergeCell ref="AA47:AE47"/>
    <mergeCell ref="M49:Q4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B63B-C185-5B47-93D6-2CC9E22F0298}">
  <dimension ref="B1:T24"/>
  <sheetViews>
    <sheetView zoomScale="61" zoomScaleNormal="50" workbookViewId="0">
      <selection activeCell="R3" sqref="R3:T9"/>
    </sheetView>
  </sheetViews>
  <sheetFormatPr baseColWidth="10" defaultColWidth="8.83203125" defaultRowHeight="16" x14ac:dyDescent="0.2"/>
  <cols>
    <col min="16" max="16" width="14.33203125" customWidth="1"/>
    <col min="17" max="17" width="15.5" customWidth="1"/>
    <col min="18" max="18" width="40" customWidth="1"/>
    <col min="19" max="19" width="34.5" customWidth="1"/>
    <col min="20" max="20" width="19.6640625" bestFit="1" customWidth="1"/>
    <col min="21" max="21" width="17" customWidth="1"/>
    <col min="22" max="22" width="18.6640625" customWidth="1"/>
    <col min="23" max="23" width="18.5" customWidth="1"/>
    <col min="24" max="24" width="16" customWidth="1"/>
  </cols>
  <sheetData>
    <row r="1" spans="2:20" ht="26" x14ac:dyDescent="0.3">
      <c r="B1" s="16" t="s">
        <v>62</v>
      </c>
      <c r="Q1" s="17"/>
    </row>
    <row r="3" spans="2:20" ht="21" x14ac:dyDescent="0.2">
      <c r="R3" s="70"/>
      <c r="S3" s="69" t="s">
        <v>63</v>
      </c>
      <c r="T3" s="69" t="s">
        <v>64</v>
      </c>
    </row>
    <row r="4" spans="2:20" ht="19" x14ac:dyDescent="0.2">
      <c r="R4" s="71" t="s">
        <v>69</v>
      </c>
      <c r="S4" s="71" t="s">
        <v>71</v>
      </c>
      <c r="T4" s="71" t="s">
        <v>72</v>
      </c>
    </row>
    <row r="5" spans="2:20" ht="19" x14ac:dyDescent="0.2">
      <c r="R5" s="71" t="s">
        <v>65</v>
      </c>
      <c r="S5" s="72">
        <v>0.19439999999999999</v>
      </c>
      <c r="T5" s="72">
        <v>3.1300000000000001E-2</v>
      </c>
    </row>
    <row r="6" spans="2:20" ht="19" x14ac:dyDescent="0.2">
      <c r="R6" s="71"/>
      <c r="S6" s="71"/>
      <c r="T6" s="71"/>
    </row>
    <row r="7" spans="2:20" ht="19" x14ac:dyDescent="0.2">
      <c r="R7" s="71" t="s">
        <v>66</v>
      </c>
      <c r="S7" s="71">
        <v>0.20499999999999999</v>
      </c>
      <c r="T7" s="71"/>
    </row>
    <row r="8" spans="2:20" ht="19" x14ac:dyDescent="0.2">
      <c r="R8" s="71" t="s">
        <v>67</v>
      </c>
      <c r="S8" s="71">
        <v>0.158</v>
      </c>
      <c r="T8" s="71"/>
    </row>
    <row r="9" spans="2:20" ht="19" x14ac:dyDescent="0.2">
      <c r="R9" s="71" t="s">
        <v>68</v>
      </c>
      <c r="S9" s="71">
        <v>2.63E-2</v>
      </c>
      <c r="T9" s="71"/>
    </row>
    <row r="15" spans="2:20" x14ac:dyDescent="0.2">
      <c r="B15" s="18" t="s">
        <v>61</v>
      </c>
    </row>
    <row r="24" spans="2:2" x14ac:dyDescent="0.2">
      <c r="B24" s="18" t="s">
        <v>70</v>
      </c>
    </row>
  </sheetData>
  <hyperlinks>
    <hyperlink ref="B15" r:id="rId1" xr:uid="{2BE0B32D-4B37-7F4F-B172-3F2CFBAC106E}"/>
    <hyperlink ref="B24" r:id="rId2" xr:uid="{D6A04FD3-AF7A-574D-9D55-E4C0070939E4}"/>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Q3. Visa</vt:lpstr>
      <vt:lpstr>Q4. Alibaba</vt:lpstr>
      <vt:lpstr>Q5. Tesla</vt:lpstr>
      <vt:lpstr>Q6. Cocacola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2022-04-05T18:32:35Z</dcterms:created>
  <dcterms:modified xsi:type="dcterms:W3CDTF">2022-04-07T10:18:30Z</dcterms:modified>
</cp:coreProperties>
</file>