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Engineering\Y5\Capstone\"/>
    </mc:Choice>
  </mc:AlternateContent>
  <bookViews>
    <workbookView xWindow="0" yWindow="0" windowWidth="17256" windowHeight="58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4" i="1"/>
  <c r="C5" i="1"/>
  <c r="C6" i="1"/>
  <c r="C7" i="1"/>
  <c r="C3" i="1"/>
  <c r="H24" i="1" l="1"/>
  <c r="H25" i="1"/>
  <c r="H26" i="1"/>
  <c r="H27" i="1"/>
  <c r="H28" i="1"/>
  <c r="G24" i="1"/>
  <c r="G25" i="1"/>
  <c r="G26" i="1"/>
  <c r="G27" i="1"/>
  <c r="G28" i="1"/>
  <c r="F6" i="1" l="1"/>
  <c r="B22" i="1" s="1"/>
  <c r="F7" i="1"/>
  <c r="B23" i="1" s="1"/>
  <c r="D8" i="1"/>
  <c r="D9" i="1"/>
  <c r="D10" i="1"/>
  <c r="D11" i="1"/>
  <c r="D12" i="1"/>
  <c r="E5" i="1"/>
  <c r="A21" i="1" s="1"/>
  <c r="E6" i="1"/>
  <c r="A22" i="1" s="1"/>
  <c r="E7" i="1"/>
  <c r="A23" i="1" s="1"/>
  <c r="C8" i="1"/>
  <c r="E8" i="1" s="1"/>
  <c r="A24" i="1" s="1"/>
  <c r="C9" i="1"/>
  <c r="C10" i="1"/>
  <c r="C11" i="1"/>
  <c r="C12" i="1"/>
  <c r="E3" i="1"/>
  <c r="A19" i="1" s="1"/>
  <c r="B15" i="1"/>
  <c r="I15" i="1" s="1"/>
  <c r="F8" i="1" l="1"/>
  <c r="B24" i="1" s="1"/>
  <c r="F9" i="1"/>
  <c r="B25" i="1" s="1"/>
  <c r="E12" i="1"/>
  <c r="A28" i="1" s="1"/>
  <c r="E11" i="1"/>
  <c r="A27" i="1" s="1"/>
  <c r="F4" i="1"/>
  <c r="B20" i="1" s="1"/>
  <c r="F11" i="1"/>
  <c r="B27" i="1" s="1"/>
  <c r="F27" i="1" s="1"/>
  <c r="E27" i="1" s="1"/>
  <c r="F3" i="1"/>
  <c r="B19" i="1" s="1"/>
  <c r="H15" i="1"/>
  <c r="D23" i="1" s="1"/>
  <c r="C23" i="1" s="1"/>
  <c r="E4" i="1"/>
  <c r="A20" i="1" s="1"/>
  <c r="F5" i="1"/>
  <c r="B21" i="1" s="1"/>
  <c r="F12" i="1"/>
  <c r="B28" i="1" s="1"/>
  <c r="E10" i="1"/>
  <c r="A26" i="1" s="1"/>
  <c r="E9" i="1"/>
  <c r="A25" i="1" s="1"/>
  <c r="F10" i="1"/>
  <c r="B26" i="1" s="1"/>
  <c r="F26" i="1" s="1"/>
  <c r="E26" i="1" s="1"/>
  <c r="F23" i="1"/>
  <c r="F22" i="1"/>
  <c r="E22" i="1" l="1"/>
  <c r="G22" i="1" s="1"/>
  <c r="H22" i="1"/>
  <c r="E23" i="1"/>
  <c r="G23" i="1" s="1"/>
  <c r="H23" i="1"/>
  <c r="D25" i="1"/>
  <c r="C25" i="1" s="1"/>
  <c r="D27" i="1"/>
  <c r="C27" i="1" s="1"/>
  <c r="D28" i="1"/>
  <c r="C28" i="1" s="1"/>
  <c r="F20" i="1"/>
  <c r="D26" i="1"/>
  <c r="C26" i="1" s="1"/>
  <c r="D19" i="1"/>
  <c r="C19" i="1" s="1"/>
  <c r="F19" i="1"/>
  <c r="F21" i="1"/>
  <c r="D21" i="1"/>
  <c r="C21" i="1" s="1"/>
  <c r="F25" i="1"/>
  <c r="E25" i="1" s="1"/>
  <c r="F28" i="1"/>
  <c r="E28" i="1" s="1"/>
  <c r="D20" i="1"/>
  <c r="C20" i="1" s="1"/>
  <c r="D24" i="1"/>
  <c r="C24" i="1" s="1"/>
  <c r="F24" i="1"/>
  <c r="E24" i="1" s="1"/>
  <c r="D22" i="1"/>
  <c r="C22" i="1" s="1"/>
  <c r="E21" i="1" l="1"/>
  <c r="G21" i="1" s="1"/>
  <c r="H21" i="1"/>
  <c r="E20" i="1"/>
  <c r="G20" i="1" s="1"/>
  <c r="H20" i="1"/>
  <c r="E19" i="1"/>
  <c r="G19" i="1" s="1"/>
  <c r="H19" i="1"/>
</calcChain>
</file>

<file path=xl/sharedStrings.xml><?xml version="1.0" encoding="utf-8"?>
<sst xmlns="http://schemas.openxmlformats.org/spreadsheetml/2006/main" count="38" uniqueCount="36">
  <si>
    <t>Widths</t>
  </si>
  <si>
    <t>Lengths</t>
  </si>
  <si>
    <t xml:space="preserve">Permittivity </t>
  </si>
  <si>
    <t>Free Space Permittivity</t>
  </si>
  <si>
    <t>Citation</t>
  </si>
  <si>
    <t>Graphene mono permittivity</t>
  </si>
  <si>
    <t>https://arxiv.org/ftp/arxiv/papers/1309/1309.0990.pdf</t>
  </si>
  <si>
    <t>Width (m)</t>
  </si>
  <si>
    <t>Width (um)</t>
  </si>
  <si>
    <t>Length (um)</t>
  </si>
  <si>
    <t>Length (m)</t>
  </si>
  <si>
    <t>Cox=e0*eR/tox</t>
  </si>
  <si>
    <t>Gate thickness (screen transfer)</t>
  </si>
  <si>
    <t>Gate Thickness (Presumed Fab)</t>
  </si>
  <si>
    <t>15nm thickness</t>
  </si>
  <si>
    <t>3D Printing graphene ink from project sharepoint</t>
  </si>
  <si>
    <t>=0.345nm</t>
  </si>
  <si>
    <t>=15nm</t>
  </si>
  <si>
    <t>Gate Cap per m2 (Printed</t>
  </si>
  <si>
    <t>Gate Cap per m2 (screen transfer)</t>
  </si>
  <si>
    <t>0.345nm thickness</t>
  </si>
  <si>
    <t>Easy Transfer Monolayer Graphene product (Graphenea, in project sharepoint)</t>
  </si>
  <si>
    <t>model used</t>
  </si>
  <si>
    <t>https://www.mitre.org/sites/default/files/pdf/12_0133.pdf</t>
  </si>
  <si>
    <t>oxide cap formulae</t>
  </si>
  <si>
    <t>http://people.seas.harvard.edu/~jones/es154/lectures/lecture_4/pdfs/6.152J.FT01.MOSCap01.pdf</t>
  </si>
  <si>
    <t>http://web.mit.edu/6.012/www/SP07-L10.pdf</t>
  </si>
  <si>
    <t>CapGD (Printed) (F/m2)</t>
  </si>
  <si>
    <t>Cgd=WLCox</t>
  </si>
  <si>
    <t>Cgs=(2/3)*WLCox+Wcox</t>
  </si>
  <si>
    <t>CapGS (Screen Transferred) (F/m2)</t>
  </si>
  <si>
    <t>CapGD (Screen Transferred) (F/m2)</t>
  </si>
  <si>
    <t>CapGS (Printed)  (F/m2)</t>
  </si>
  <si>
    <t>Gate capacitances</t>
  </si>
  <si>
    <t>CapGS (Screen Transferred) (nF/cm2)2</t>
  </si>
  <si>
    <t>CapGD (Screen Transferred) (nF/cm2)2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</si>
</sst>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/>
    <xf numFmtId="164" fontId="0" fillId="0" borderId="0" xfId="0" applyNumberFormat="1"/>
  </cellXfs>
  <cellStyles count="2">
    <cellStyle name="Hyperlink" xfId="1" builtinId="8"/>
    <cellStyle name="Normal" xfId="0" builtinId="0"/>
  </cellStyles>
  <dxfs count="16">
    <dxf>
      <numFmt numFmtId="164" formatCode="0.0000E+00"/>
    </dxf>
    <dxf>
      <numFmt numFmtId="164" formatCode="0.0000E+00"/>
    </dxf>
    <dxf>
      <numFmt numFmtId="164" formatCode="0.0000E+00"/>
    </dxf>
    <dxf>
      <numFmt numFmtId="164" formatCode="0.0000E+00"/>
    </dxf>
    <dxf>
      <numFmt numFmtId="164" formatCode="0.00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2" totalsRowShown="0" headerRowDxfId="15" dataDxfId="14">
  <autoFilter ref="A2:F12"/>
  <tableColumns count="6">
    <tableColumn id="1" name="Widths" dataDxfId="13"/>
    <tableColumn id="2" name="Lengths" dataDxfId="12"/>
    <tableColumn id="3" name="Width (um)" dataDxfId="11">
      <calculatedColumnFormula>A3*2.4</calculatedColumnFormula>
    </tableColumn>
    <tableColumn id="4" name="Length (um)" dataDxfId="10">
      <calculatedColumnFormula>B3*2.4</calculatedColumnFormula>
    </tableColumn>
    <tableColumn id="5" name="Width (m)" dataDxfId="9">
      <calculatedColumnFormula>C3*0.000001</calculatedColumnFormula>
    </tableColumn>
    <tableColumn id="6" name="Length (m)" dataDxfId="8">
      <calculatedColumnFormula>D3*0.000001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8:H28" totalsRowShown="0">
  <autoFilter ref="A18:H28"/>
  <tableColumns count="8">
    <tableColumn id="1" name="Width (m)" dataDxfId="7">
      <calculatedColumnFormula>E3</calculatedColumnFormula>
    </tableColumn>
    <tableColumn id="2" name="Length (m)" dataDxfId="6">
      <calculatedColumnFormula>F3</calculatedColumnFormula>
    </tableColumn>
    <tableColumn id="5" name="CapGS (Printed)  (F/m2)" dataDxfId="5">
      <calculatedColumnFormula>(2/3)*D19+A19*H15</calculatedColumnFormula>
    </tableColumn>
    <tableColumn id="3" name="CapGD (Printed) (F/m2)" dataDxfId="4">
      <calculatedColumnFormula>A19*B19*H15</calculatedColumnFormula>
    </tableColumn>
    <tableColumn id="6" name="CapGS (Screen Transferred) (F/m2)" dataDxfId="3">
      <calculatedColumnFormula>(2/3)*F19+A19*H16</calculatedColumnFormula>
    </tableColumn>
    <tableColumn id="4" name="CapGD (Screen Transferred) (F/m2)" dataDxfId="2">
      <calculatedColumnFormula>B19*A19*I14</calculatedColumnFormula>
    </tableColumn>
    <tableColumn id="7" name="CapGS (Screen Transferred) (nF/cm2)2" dataDxfId="1">
      <calculatedColumnFormula>E19*1000*1000000000</calculatedColumnFormula>
    </tableColumn>
    <tableColumn id="8" name="CapGD (Screen Transferred) (nF/cm2)2" dataDxfId="0">
      <calculatedColumnFormula>F19*1000*1000000000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eople.seas.harvard.edu/~jones/es154/lectures/lecture_4/pdfs/6.152J.FT01.MOSCap01.pdf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mitre.org/sites/default/files/pdf/12_0133.pdf" TargetMode="External"/><Relationship Id="rId1" Type="http://schemas.openxmlformats.org/officeDocument/2006/relationships/hyperlink" Target="https://arxiv.org/ftp/arxiv/papers/1309/1309.0990.pdf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eb.mit.edu/6.012/www/SP07-L1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topLeftCell="F1" workbookViewId="0">
      <selection activeCell="G19" sqref="G19:H23"/>
    </sheetView>
  </sheetViews>
  <sheetFormatPr defaultRowHeight="14.4" x14ac:dyDescent="0.3"/>
  <cols>
    <col min="1" max="1" width="28" customWidth="1"/>
    <col min="2" max="2" width="19.77734375" customWidth="1"/>
    <col min="3" max="3" width="20.109375" customWidth="1"/>
    <col min="4" max="4" width="23.6640625" customWidth="1"/>
    <col min="5" max="5" width="17.5546875" customWidth="1"/>
    <col min="6" max="6" width="17.109375" customWidth="1"/>
    <col min="7" max="7" width="33.33203125" customWidth="1"/>
    <col min="8" max="8" width="33.6640625" customWidth="1"/>
    <col min="9" max="9" width="19.109375" customWidth="1"/>
  </cols>
  <sheetData>
    <row r="2" spans="1:9" x14ac:dyDescent="0.3">
      <c r="A2" s="3" t="s">
        <v>0</v>
      </c>
      <c r="B2" s="3" t="s">
        <v>1</v>
      </c>
      <c r="C2" s="3" t="s">
        <v>8</v>
      </c>
      <c r="D2" s="3" t="s">
        <v>9</v>
      </c>
      <c r="E2" s="3" t="s">
        <v>7</v>
      </c>
      <c r="F2" s="3" t="s">
        <v>10</v>
      </c>
    </row>
    <row r="3" spans="1:9" x14ac:dyDescent="0.3">
      <c r="A3" s="3">
        <v>40</v>
      </c>
      <c r="B3" s="3">
        <v>4</v>
      </c>
      <c r="C3" s="3">
        <f>242.2</f>
        <v>242.2</v>
      </c>
      <c r="D3" s="3">
        <f>7.2</f>
        <v>7.2</v>
      </c>
      <c r="E3" s="4">
        <f>C3*0.000001</f>
        <v>2.4219999999999998E-4</v>
      </c>
      <c r="F3" s="4">
        <f>D3*0.000001</f>
        <v>7.1999999999999997E-6</v>
      </c>
    </row>
    <row r="4" spans="1:9" x14ac:dyDescent="0.3">
      <c r="A4" s="3">
        <v>30</v>
      </c>
      <c r="B4" s="3">
        <v>4</v>
      </c>
      <c r="C4" s="3">
        <f t="shared" ref="C4:C7" si="0">242.2</f>
        <v>242.2</v>
      </c>
      <c r="D4" s="3">
        <v>9.6</v>
      </c>
      <c r="E4" s="4">
        <f t="shared" ref="E4:E12" si="1">C4*0.000001</f>
        <v>2.4219999999999998E-4</v>
      </c>
      <c r="F4" s="4">
        <f t="shared" ref="F4:F12" si="2">D4*0.000001</f>
        <v>9.5999999999999996E-6</v>
      </c>
    </row>
    <row r="5" spans="1:9" x14ac:dyDescent="0.3">
      <c r="A5" s="3">
        <v>20</v>
      </c>
      <c r="B5" s="3">
        <v>4</v>
      </c>
      <c r="C5" s="3">
        <f t="shared" si="0"/>
        <v>242.2</v>
      </c>
      <c r="D5" s="3">
        <v>14.4</v>
      </c>
      <c r="E5" s="4">
        <f t="shared" si="1"/>
        <v>2.4219999999999998E-4</v>
      </c>
      <c r="F5" s="4">
        <f t="shared" si="2"/>
        <v>1.4399999999999999E-5</v>
      </c>
    </row>
    <row r="6" spans="1:9" x14ac:dyDescent="0.3">
      <c r="A6" s="3">
        <v>10</v>
      </c>
      <c r="B6" s="3">
        <v>4</v>
      </c>
      <c r="C6" s="3">
        <f t="shared" si="0"/>
        <v>242.2</v>
      </c>
      <c r="D6" s="3">
        <v>19.2</v>
      </c>
      <c r="E6" s="4">
        <f t="shared" si="1"/>
        <v>2.4219999999999998E-4</v>
      </c>
      <c r="F6" s="4">
        <f t="shared" si="2"/>
        <v>1.9199999999999999E-5</v>
      </c>
    </row>
    <row r="7" spans="1:9" x14ac:dyDescent="0.3">
      <c r="A7" s="3">
        <v>40</v>
      </c>
      <c r="B7" s="3">
        <v>2</v>
      </c>
      <c r="C7" s="3">
        <f t="shared" si="0"/>
        <v>242.2</v>
      </c>
      <c r="D7" s="3">
        <v>24</v>
      </c>
      <c r="E7" s="4">
        <f t="shared" si="1"/>
        <v>2.4219999999999998E-4</v>
      </c>
      <c r="F7" s="4">
        <f t="shared" si="2"/>
        <v>2.4000000000000001E-5</v>
      </c>
    </row>
    <row r="8" spans="1:9" x14ac:dyDescent="0.3">
      <c r="A8" s="3">
        <v>30</v>
      </c>
      <c r="B8" s="3">
        <v>10</v>
      </c>
      <c r="C8" s="3">
        <f t="shared" ref="C4:D12" si="3">A8*2.4</f>
        <v>72</v>
      </c>
      <c r="D8" s="3">
        <f t="shared" si="3"/>
        <v>24</v>
      </c>
      <c r="E8" s="4">
        <f t="shared" si="1"/>
        <v>7.2000000000000002E-5</v>
      </c>
      <c r="F8" s="4">
        <f t="shared" si="2"/>
        <v>2.4000000000000001E-5</v>
      </c>
    </row>
    <row r="9" spans="1:9" x14ac:dyDescent="0.3">
      <c r="A9" s="3">
        <v>89</v>
      </c>
      <c r="B9" s="3">
        <v>8</v>
      </c>
      <c r="C9" s="3">
        <f t="shared" si="3"/>
        <v>213.6</v>
      </c>
      <c r="D9" s="3">
        <f t="shared" si="3"/>
        <v>19.2</v>
      </c>
      <c r="E9" s="4">
        <f t="shared" si="1"/>
        <v>2.1359999999999999E-4</v>
      </c>
      <c r="F9" s="4">
        <f t="shared" si="2"/>
        <v>1.9199999999999999E-5</v>
      </c>
    </row>
    <row r="10" spans="1:9" x14ac:dyDescent="0.3">
      <c r="A10" s="3">
        <v>89</v>
      </c>
      <c r="B10" s="3">
        <v>6</v>
      </c>
      <c r="C10" s="3">
        <f t="shared" si="3"/>
        <v>213.6</v>
      </c>
      <c r="D10" s="3">
        <f t="shared" si="3"/>
        <v>14.399999999999999</v>
      </c>
      <c r="E10" s="4">
        <f t="shared" si="1"/>
        <v>2.1359999999999999E-4</v>
      </c>
      <c r="F10" s="4">
        <f t="shared" si="2"/>
        <v>1.4399999999999998E-5</v>
      </c>
    </row>
    <row r="11" spans="1:9" x14ac:dyDescent="0.3">
      <c r="A11" s="3">
        <v>89</v>
      </c>
      <c r="B11" s="3">
        <v>4</v>
      </c>
      <c r="C11" s="3">
        <f t="shared" si="3"/>
        <v>213.6</v>
      </c>
      <c r="D11" s="3">
        <f t="shared" si="3"/>
        <v>9.6</v>
      </c>
      <c r="E11" s="4">
        <f t="shared" si="1"/>
        <v>2.1359999999999999E-4</v>
      </c>
      <c r="F11" s="4">
        <f t="shared" si="2"/>
        <v>9.5999999999999996E-6</v>
      </c>
    </row>
    <row r="12" spans="1:9" x14ac:dyDescent="0.3">
      <c r="A12" s="3">
        <v>89</v>
      </c>
      <c r="B12" s="3">
        <v>2</v>
      </c>
      <c r="C12" s="3">
        <f t="shared" si="3"/>
        <v>213.6</v>
      </c>
      <c r="D12" s="3">
        <f t="shared" si="3"/>
        <v>4.8</v>
      </c>
      <c r="E12" s="4">
        <f t="shared" si="1"/>
        <v>2.1359999999999999E-4</v>
      </c>
      <c r="F12" s="4">
        <f t="shared" si="2"/>
        <v>4.7999999999999998E-6</v>
      </c>
    </row>
    <row r="14" spans="1:9" x14ac:dyDescent="0.3">
      <c r="A14" t="s">
        <v>2</v>
      </c>
      <c r="B14" t="s">
        <v>3</v>
      </c>
      <c r="C14" t="s">
        <v>12</v>
      </c>
      <c r="E14" t="s">
        <v>13</v>
      </c>
      <c r="H14" t="s">
        <v>18</v>
      </c>
      <c r="I14" t="s">
        <v>19</v>
      </c>
    </row>
    <row r="15" spans="1:9" x14ac:dyDescent="0.3">
      <c r="A15">
        <v>3.3</v>
      </c>
      <c r="B15">
        <f>8.85*10^-12</f>
        <v>8.8499999999999988E-12</v>
      </c>
      <c r="C15" s="2">
        <v>3.45E-10</v>
      </c>
      <c r="D15" s="5" t="s">
        <v>16</v>
      </c>
      <c r="E15" s="2">
        <v>1.4999999999999999E-7</v>
      </c>
      <c r="F15" s="5" t="s">
        <v>17</v>
      </c>
      <c r="H15" s="2">
        <f>(B15*A15)/E15</f>
        <v>1.9469999999999999E-4</v>
      </c>
      <c r="I15" s="2">
        <f>(B15*A15)/C15</f>
        <v>8.4652173913043471E-2</v>
      </c>
    </row>
    <row r="17" spans="1:8" x14ac:dyDescent="0.3">
      <c r="A17" t="s">
        <v>11</v>
      </c>
      <c r="B17" t="s">
        <v>29</v>
      </c>
      <c r="C17" t="s">
        <v>28</v>
      </c>
    </row>
    <row r="18" spans="1:8" x14ac:dyDescent="0.3">
      <c r="A18" t="s">
        <v>7</v>
      </c>
      <c r="B18" t="s">
        <v>10</v>
      </c>
      <c r="C18" t="s">
        <v>32</v>
      </c>
      <c r="D18" t="s">
        <v>27</v>
      </c>
      <c r="E18" t="s">
        <v>30</v>
      </c>
      <c r="F18" t="s">
        <v>31</v>
      </c>
      <c r="G18" t="s">
        <v>34</v>
      </c>
      <c r="H18" t="s">
        <v>35</v>
      </c>
    </row>
    <row r="19" spans="1:8" x14ac:dyDescent="0.3">
      <c r="A19" s="2">
        <f>E3</f>
        <v>2.4219999999999998E-4</v>
      </c>
      <c r="B19" s="2">
        <f>F3</f>
        <v>7.1999999999999997E-6</v>
      </c>
      <c r="C19" s="2">
        <f>(2/3)*D19+A19*H15</f>
        <v>4.7156566350431993E-8</v>
      </c>
      <c r="D19" s="6">
        <f>A19*B19*H15</f>
        <v>3.3952564799999994E-13</v>
      </c>
      <c r="E19" s="6">
        <f>(2/3)*F19+A19*I15</f>
        <v>2.0502854934970431E-5</v>
      </c>
      <c r="F19" s="6">
        <f>B19*A19*I15</f>
        <v>1.4761984695652171E-10</v>
      </c>
      <c r="G19" s="6">
        <f>E19*1000*1000000000</f>
        <v>20502854.934970431</v>
      </c>
      <c r="H19" s="6">
        <f>F19*1000*1000000000</f>
        <v>147.61984695652171</v>
      </c>
    </row>
    <row r="20" spans="1:8" x14ac:dyDescent="0.3">
      <c r="A20" s="2">
        <f t="shared" ref="A20:B28" si="4">E4</f>
        <v>2.4219999999999998E-4</v>
      </c>
      <c r="B20" s="2">
        <f t="shared" si="4"/>
        <v>9.5999999999999996E-6</v>
      </c>
      <c r="C20" s="2">
        <f>(2/3)*D20+A20*H15</f>
        <v>4.7156641800575994E-8</v>
      </c>
      <c r="D20" s="6">
        <f>A20*B20*H15</f>
        <v>4.5270086399999987E-13</v>
      </c>
      <c r="E20" s="6">
        <f>(2/3)*F20+A20*I15</f>
        <v>2.0502887739380868E-5</v>
      </c>
      <c r="F20" s="6">
        <f>B20*A20*I15</f>
        <v>1.9682646260869561E-10</v>
      </c>
      <c r="G20" s="6">
        <f t="shared" ref="G20:G28" si="5">E20*1000*1000000000</f>
        <v>20502887.739380866</v>
      </c>
      <c r="H20" s="6">
        <f t="shared" ref="H20:H28" si="6">F20*1000*1000000000</f>
        <v>196.82646260869561</v>
      </c>
    </row>
    <row r="21" spans="1:8" x14ac:dyDescent="0.3">
      <c r="A21" s="2">
        <f t="shared" si="4"/>
        <v>2.4219999999999998E-4</v>
      </c>
      <c r="B21" s="2">
        <f t="shared" si="4"/>
        <v>1.4399999999999999E-5</v>
      </c>
      <c r="C21" s="2">
        <f>(2/3)*D21+A21*H15</f>
        <v>4.7156792700863989E-8</v>
      </c>
      <c r="D21" s="6">
        <f>A21*B21*H15</f>
        <v>6.7905129599999989E-13</v>
      </c>
      <c r="E21" s="6">
        <f>(2/3)*F21+A21*I15</f>
        <v>2.0502953348201738E-5</v>
      </c>
      <c r="F21" s="6">
        <f>B21*A21*I15</f>
        <v>2.9523969391304341E-10</v>
      </c>
      <c r="G21" s="6">
        <f t="shared" si="5"/>
        <v>20502953.348201741</v>
      </c>
      <c r="H21" s="6">
        <f t="shared" si="6"/>
        <v>295.23969391304342</v>
      </c>
    </row>
    <row r="22" spans="1:8" x14ac:dyDescent="0.3">
      <c r="A22" s="2">
        <f t="shared" si="4"/>
        <v>2.4219999999999998E-4</v>
      </c>
      <c r="B22" s="2">
        <f t="shared" si="4"/>
        <v>1.9199999999999999E-5</v>
      </c>
      <c r="C22" s="2">
        <f>(2/3)*D22+A22*H15</f>
        <v>4.715694360115199E-8</v>
      </c>
      <c r="D22" s="6">
        <f>A22*B22*H15</f>
        <v>9.0540172799999975E-13</v>
      </c>
      <c r="E22" s="6">
        <f>(2/3)*F22+A22*I15</f>
        <v>2.0503018957022607E-5</v>
      </c>
      <c r="F22" s="6">
        <f>B22*A22*I15</f>
        <v>3.9365292521739121E-10</v>
      </c>
      <c r="G22" s="6">
        <f t="shared" si="5"/>
        <v>20503018.957022607</v>
      </c>
      <c r="H22" s="6">
        <f t="shared" si="6"/>
        <v>393.65292521739121</v>
      </c>
    </row>
    <row r="23" spans="1:8" x14ac:dyDescent="0.3">
      <c r="A23" s="2">
        <f t="shared" si="4"/>
        <v>2.4219999999999998E-4</v>
      </c>
      <c r="B23" s="2">
        <f t="shared" si="4"/>
        <v>2.4000000000000001E-5</v>
      </c>
      <c r="C23" s="2">
        <f>(2/3)*D23+A23*H15</f>
        <v>4.7157094501439991E-8</v>
      </c>
      <c r="D23" s="6">
        <f>A23*B23*H15</f>
        <v>1.1317521599999998E-12</v>
      </c>
      <c r="E23" s="6">
        <f>(2/3)*F23+A23*I15</f>
        <v>2.0503084565843477E-5</v>
      </c>
      <c r="F23" s="6">
        <f>B23*A23*I15</f>
        <v>4.9206615652173902E-10</v>
      </c>
      <c r="G23" s="6">
        <f t="shared" si="5"/>
        <v>20503084.565843478</v>
      </c>
      <c r="H23" s="6">
        <f t="shared" si="6"/>
        <v>492.066156521739</v>
      </c>
    </row>
    <row r="24" spans="1:8" x14ac:dyDescent="0.3">
      <c r="A24" s="2">
        <f t="shared" si="4"/>
        <v>7.2000000000000002E-5</v>
      </c>
      <c r="B24" s="2">
        <f t="shared" si="4"/>
        <v>2.4000000000000001E-5</v>
      </c>
      <c r="C24" s="2">
        <f>(2/3)*D24+A24*H15</f>
        <v>1.40186242944E-8</v>
      </c>
      <c r="D24" s="6">
        <f>A24*B24*H15</f>
        <v>3.3644159999999999E-13</v>
      </c>
      <c r="E24" s="6">
        <f>(2/3)*F24+A24*I15</f>
        <v>6.0950540410434781E-6</v>
      </c>
      <c r="F24" s="6">
        <f>B24*A24*I15</f>
        <v>1.4627895652173913E-10</v>
      </c>
      <c r="G24" s="6">
        <f t="shared" si="5"/>
        <v>6095054.0410434781</v>
      </c>
      <c r="H24" s="6">
        <f t="shared" si="6"/>
        <v>146.27895652173913</v>
      </c>
    </row>
    <row r="25" spans="1:8" x14ac:dyDescent="0.3">
      <c r="A25" s="2">
        <f t="shared" si="4"/>
        <v>2.1359999999999999E-4</v>
      </c>
      <c r="B25" s="2">
        <f t="shared" si="4"/>
        <v>1.9199999999999999E-5</v>
      </c>
      <c r="C25" s="2">
        <f>(2/3)*D25+A25*H15</f>
        <v>4.1588452325375994E-8</v>
      </c>
      <c r="D25" s="6">
        <f>A25*B25*H15</f>
        <v>7.9848806399999981E-13</v>
      </c>
      <c r="E25" s="6">
        <f>(2/3)*F25+A25*I15</f>
        <v>1.8081935793641736E-5</v>
      </c>
      <c r="F25" s="6">
        <f>B25*A25*I15</f>
        <v>3.4716872347826075E-10</v>
      </c>
      <c r="G25" s="6">
        <f t="shared" si="5"/>
        <v>18081935.793641735</v>
      </c>
      <c r="H25" s="6">
        <f t="shared" si="6"/>
        <v>347.1687234782608</v>
      </c>
    </row>
    <row r="26" spans="1:8" x14ac:dyDescent="0.3">
      <c r="A26" s="2">
        <f t="shared" si="4"/>
        <v>2.1359999999999999E-4</v>
      </c>
      <c r="B26" s="2">
        <f t="shared" si="4"/>
        <v>1.4399999999999998E-5</v>
      </c>
      <c r="C26" s="2">
        <f>(2/3)*D26+A26*H15</f>
        <v>4.1588319244031993E-8</v>
      </c>
      <c r="D26" s="6">
        <f>A26*B26*H15</f>
        <v>5.9886604799999986E-13</v>
      </c>
      <c r="E26" s="6">
        <f>(2/3)*F26+A26*I15</f>
        <v>1.8081877932187823E-5</v>
      </c>
      <c r="F26" s="6">
        <f>B26*A26*I15</f>
        <v>2.6037654260869555E-10</v>
      </c>
      <c r="G26" s="6">
        <f t="shared" si="5"/>
        <v>18081877.932187822</v>
      </c>
      <c r="H26" s="6">
        <f t="shared" si="6"/>
        <v>260.37654260869556</v>
      </c>
    </row>
    <row r="27" spans="1:8" x14ac:dyDescent="0.3">
      <c r="A27" s="2">
        <f t="shared" si="4"/>
        <v>2.1359999999999999E-4</v>
      </c>
      <c r="B27" s="2">
        <f t="shared" si="4"/>
        <v>9.5999999999999996E-6</v>
      </c>
      <c r="C27" s="2">
        <f>(2/3)*D27+A27*H15</f>
        <v>4.1588186162687998E-8</v>
      </c>
      <c r="D27" s="6">
        <f>A27*B27*H15</f>
        <v>3.992440319999999E-13</v>
      </c>
      <c r="E27" s="6">
        <f>(2/3)*F27+A27*I15</f>
        <v>1.808182007073391E-5</v>
      </c>
      <c r="F27" s="6">
        <f>B27*A27*I15</f>
        <v>1.7358436173913038E-10</v>
      </c>
      <c r="G27" s="6">
        <f t="shared" si="5"/>
        <v>18081820.070733909</v>
      </c>
      <c r="H27" s="6">
        <f t="shared" si="6"/>
        <v>173.5843617391304</v>
      </c>
    </row>
    <row r="28" spans="1:8" x14ac:dyDescent="0.3">
      <c r="A28" s="2">
        <f t="shared" si="4"/>
        <v>2.1359999999999999E-4</v>
      </c>
      <c r="B28" s="2">
        <f t="shared" si="4"/>
        <v>4.7999999999999998E-6</v>
      </c>
      <c r="C28" s="2">
        <f>(2/3)*D28+A28*H15</f>
        <v>4.1588053081343997E-8</v>
      </c>
      <c r="D28" s="6">
        <f>A28*B28*H15</f>
        <v>1.9962201599999995E-13</v>
      </c>
      <c r="E28" s="6">
        <f>(2/3)*F28+A28*I15</f>
        <v>1.8081762209279998E-5</v>
      </c>
      <c r="F28" s="6">
        <f>B28*A28*I15</f>
        <v>8.6792180869565189E-11</v>
      </c>
      <c r="G28" s="6">
        <f t="shared" si="5"/>
        <v>18081762.209279999</v>
      </c>
      <c r="H28" s="6">
        <f t="shared" si="6"/>
        <v>86.7921808695652</v>
      </c>
    </row>
    <row r="29" spans="1:8" x14ac:dyDescent="0.3">
      <c r="A29" s="2"/>
    </row>
    <row r="33" spans="1:2" x14ac:dyDescent="0.3">
      <c r="A33" t="s">
        <v>4</v>
      </c>
    </row>
    <row r="34" spans="1:2" x14ac:dyDescent="0.3">
      <c r="A34" t="s">
        <v>5</v>
      </c>
      <c r="B34" s="1" t="s">
        <v>6</v>
      </c>
    </row>
    <row r="35" spans="1:2" x14ac:dyDescent="0.3">
      <c r="A35" t="s">
        <v>14</v>
      </c>
      <c r="B35" t="s">
        <v>15</v>
      </c>
    </row>
    <row r="36" spans="1:2" x14ac:dyDescent="0.3">
      <c r="A36" t="s">
        <v>20</v>
      </c>
      <c r="B36" t="s">
        <v>21</v>
      </c>
    </row>
    <row r="37" spans="1:2" x14ac:dyDescent="0.3">
      <c r="A37" t="s">
        <v>22</v>
      </c>
      <c r="B37" s="1" t="s">
        <v>23</v>
      </c>
    </row>
    <row r="38" spans="1:2" x14ac:dyDescent="0.3">
      <c r="A38" t="s">
        <v>24</v>
      </c>
      <c r="B38" s="1" t="s">
        <v>25</v>
      </c>
    </row>
    <row r="39" spans="1:2" x14ac:dyDescent="0.3">
      <c r="A39" t="s">
        <v>33</v>
      </c>
      <c r="B39" s="1" t="s">
        <v>26</v>
      </c>
    </row>
  </sheetData>
  <hyperlinks>
    <hyperlink ref="B34" r:id="rId1"/>
    <hyperlink ref="B37" r:id="rId2"/>
    <hyperlink ref="B38" r:id="rId3"/>
    <hyperlink ref="B39" r:id="rId4"/>
  </hyperlinks>
  <pageMargins left="0.7" right="0.7" top="0.75" bottom="0.75" header="0.3" footer="0.3"/>
  <pageSetup orientation="portrait"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Mannoly</dc:creator>
  <cp:lastModifiedBy>Nick Mannoly</cp:lastModifiedBy>
  <dcterms:created xsi:type="dcterms:W3CDTF">2019-11-25T17:53:45Z</dcterms:created>
  <dcterms:modified xsi:type="dcterms:W3CDTF">2020-04-09T17:59:13Z</dcterms:modified>
</cp:coreProperties>
</file>