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Repo\MUFYICT\SA 1\Week2\Data Analysis Assignment\Example\"/>
    </mc:Choice>
  </mc:AlternateContent>
  <bookViews>
    <workbookView xWindow="0" yWindow="0" windowWidth="23040" windowHeight="9405"/>
  </bookViews>
  <sheets>
    <sheet name="student_survey_data" sheetId="1" r:id="rId1"/>
    <sheet name="Sheet2" sheetId="4" r:id="rId2"/>
    <sheet name="word cloud" sheetId="3" r:id="rId3"/>
  </sheets>
  <calcPr calcId="162913"/>
</workbook>
</file>

<file path=xl/calcChain.xml><?xml version="1.0" encoding="utf-8"?>
<calcChain xmlns="http://schemas.openxmlformats.org/spreadsheetml/2006/main">
  <c r="X26" i="1" l="1"/>
  <c r="Z26" i="1" s="1"/>
  <c r="X25" i="1"/>
  <c r="X24" i="1"/>
  <c r="X23" i="1"/>
  <c r="X22" i="1"/>
  <c r="X19" i="1"/>
  <c r="X18" i="1"/>
  <c r="X17" i="1"/>
  <c r="X16" i="1"/>
  <c r="Z16" i="1" s="1"/>
  <c r="X15" i="1"/>
  <c r="X8" i="1"/>
  <c r="X7" i="1"/>
  <c r="R35" i="1"/>
  <c r="R34" i="1"/>
  <c r="R33" i="1"/>
  <c r="O38" i="1"/>
  <c r="O37" i="1"/>
  <c r="O36" i="1"/>
  <c r="O35" i="1"/>
  <c r="O34" i="1"/>
  <c r="L35" i="1"/>
  <c r="L34" i="1"/>
  <c r="L33" i="1"/>
  <c r="I35" i="1"/>
  <c r="I34" i="1"/>
  <c r="I33" i="1"/>
  <c r="F38" i="1"/>
  <c r="Y26" i="1" s="1"/>
  <c r="F37" i="1"/>
  <c r="Y18" i="1" s="1"/>
  <c r="F36" i="1"/>
  <c r="Y17" i="1" s="1"/>
  <c r="F35" i="1"/>
  <c r="Y16" i="1" s="1"/>
  <c r="F34" i="1"/>
  <c r="Y15" i="1" s="1"/>
  <c r="X11" i="1"/>
  <c r="X12" i="1"/>
  <c r="Z17" i="1" l="1"/>
  <c r="Z23" i="1"/>
  <c r="Z18" i="1"/>
  <c r="Z15" i="1"/>
  <c r="Y19" i="1"/>
  <c r="Z19" i="1" s="1"/>
  <c r="Y25" i="1"/>
  <c r="Z25" i="1" s="1"/>
  <c r="Y24" i="1"/>
  <c r="Z24" i="1" s="1"/>
  <c r="Y22" i="1"/>
  <c r="Z22" i="1" s="1"/>
  <c r="Y23" i="1"/>
  <c r="X4" i="1"/>
  <c r="X3" i="1"/>
  <c r="C36" i="1"/>
  <c r="C35" i="1"/>
  <c r="C34" i="1"/>
  <c r="U35" i="1"/>
  <c r="Y8" i="1" s="1"/>
  <c r="Z8" i="1" s="1"/>
  <c r="U34" i="1"/>
  <c r="Y7" i="1" s="1"/>
  <c r="Z7" i="1" s="1"/>
  <c r="Y3" i="1" l="1"/>
  <c r="Y11" i="1"/>
  <c r="Z11" i="1" s="1"/>
  <c r="Y4" i="1"/>
  <c r="Z4" i="1" s="1"/>
  <c r="Y12" i="1"/>
  <c r="Z12" i="1" s="1"/>
  <c r="Z3" i="1"/>
</calcChain>
</file>

<file path=xl/sharedStrings.xml><?xml version="1.0" encoding="utf-8"?>
<sst xmlns="http://schemas.openxmlformats.org/spreadsheetml/2006/main" count="174" uniqueCount="42">
  <si>
    <t>Participant No.</t>
  </si>
  <si>
    <t>Age</t>
  </si>
  <si>
    <t>Average grade</t>
  </si>
  <si>
    <t>Hours of TV watched per day</t>
  </si>
  <si>
    <t>Hours spent playing computer games</t>
  </si>
  <si>
    <t>Type of gaming console</t>
  </si>
  <si>
    <t>Hours of homework</t>
  </si>
  <si>
    <t>Gender</t>
  </si>
  <si>
    <t>HD</t>
  </si>
  <si>
    <t>Andriod Tablet</t>
  </si>
  <si>
    <t>Male</t>
  </si>
  <si>
    <t>D</t>
  </si>
  <si>
    <t>Nintendo Wii</t>
  </si>
  <si>
    <t>C</t>
  </si>
  <si>
    <t>Alienware</t>
  </si>
  <si>
    <t>P</t>
  </si>
  <si>
    <t>Xbox 360</t>
  </si>
  <si>
    <t>N</t>
  </si>
  <si>
    <t>Female</t>
  </si>
  <si>
    <t>Count</t>
  </si>
  <si>
    <t>Total</t>
  </si>
  <si>
    <t>Grade</t>
  </si>
  <si>
    <t>Average</t>
  </si>
  <si>
    <t>Minimum</t>
  </si>
  <si>
    <t>Maximum</t>
  </si>
  <si>
    <t>Console</t>
  </si>
  <si>
    <t>PlayStation 4</t>
  </si>
  <si>
    <t>Total Hours (TV)</t>
  </si>
  <si>
    <t>Average Hours (TV)</t>
  </si>
  <si>
    <t>Total Hours (Homework)</t>
  </si>
  <si>
    <t>Average Hours (Homework)</t>
  </si>
  <si>
    <t>Total Hours (Games)</t>
  </si>
  <si>
    <t>Average Hours (Games)</t>
  </si>
  <si>
    <t>Games</t>
  </si>
  <si>
    <t>TV</t>
  </si>
  <si>
    <t>Homework</t>
  </si>
  <si>
    <t>Compare two numeric</t>
  </si>
  <si>
    <t xml:space="preserve">              Compare Category by Number</t>
  </si>
  <si>
    <t xml:space="preserve">             Compare Category by Number</t>
  </si>
  <si>
    <t>Compare Number by Category</t>
  </si>
  <si>
    <t>Compare Cateogry by Number</t>
  </si>
  <si>
    <t>Compare Number by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</si>
</sst>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164" fontId="19" fillId="0" borderId="0" xfId="0" applyNumberFormat="1" applyFont="1"/>
    <xf numFmtId="1" fontId="19" fillId="0" borderId="0" xfId="0" applyNumberFormat="1" applyFont="1"/>
    <xf numFmtId="0" fontId="18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student_survey_data!$U$33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C-4B67-A367-FA33FBFBD5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C-4B67-A367-FA33FBFBD570}"/>
              </c:ext>
            </c:extLst>
          </c:dPt>
          <c:cat>
            <c:strRef>
              <c:f>student_survey_data!$T$34:$T$35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student_survey_data!$U$34:$U$35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C-4B67-A367-FA33FBFBD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grade (at college)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student_survey_data!$F$33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4C-464F-97B5-EA9AC6D2860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4C-464F-97B5-EA9AC6D2860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4C-464F-97B5-EA9AC6D2860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4C-464F-97B5-EA9AC6D2860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4C-464F-97B5-EA9AC6D28602}"/>
              </c:ext>
            </c:extLst>
          </c:dPt>
          <c:cat>
            <c:strRef>
              <c:f>student_survey_data!$E$34:$E$38</c:f>
              <c:strCache>
                <c:ptCount val="5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N</c:v>
                </c:pt>
              </c:strCache>
            </c:strRef>
          </c:cat>
          <c:val>
            <c:numRef>
              <c:f>student_survey_data!$F$34:$F$38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4C-464F-97B5-EA9AC6D28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033848"/>
        <c:axId val="303031888"/>
      </c:barChart>
      <c:catAx>
        <c:axId val="30303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31888"/>
        <c:crosses val="autoZero"/>
        <c:auto val="1"/>
        <c:lblAlgn val="ctr"/>
        <c:lblOffset val="100"/>
        <c:noMultiLvlLbl val="0"/>
      </c:catAx>
      <c:valAx>
        <c:axId val="3030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3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Activities outside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Maximum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(student_survey_data!$I$1,student_survey_data!$L$1,student_survey_data!$R$1)</c:f>
              <c:strCache>
                <c:ptCount val="3"/>
                <c:pt idx="0">
                  <c:v>Hours of TV watched per day</c:v>
                </c:pt>
                <c:pt idx="1">
                  <c:v>Hours spent playing computer games</c:v>
                </c:pt>
                <c:pt idx="2">
                  <c:v>Hours of homework</c:v>
                </c:pt>
              </c:strCache>
            </c:strRef>
          </c:cat>
          <c:val>
            <c:numRef>
              <c:f>(student_survey_data!$I$34,student_survey_data!$L$34,student_survey_data!$R$34)</c:f>
              <c:numCache>
                <c:formatCode>0</c:formatCode>
                <c:ptCount val="3"/>
                <c:pt idx="0">
                  <c:v>12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F-44A4-B2BE-86E34D47CDBF}"/>
            </c:ext>
          </c:extLst>
        </c:ser>
        <c:ser>
          <c:idx val="1"/>
          <c:order val="1"/>
          <c:tx>
            <c:v>Average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(student_survey_data!$I$1,student_survey_data!$L$1,student_survey_data!$R$1)</c:f>
              <c:strCache>
                <c:ptCount val="3"/>
                <c:pt idx="0">
                  <c:v>Hours of TV watched per day</c:v>
                </c:pt>
                <c:pt idx="1">
                  <c:v>Hours spent playing computer games</c:v>
                </c:pt>
                <c:pt idx="2">
                  <c:v>Hours of homework</c:v>
                </c:pt>
              </c:strCache>
            </c:strRef>
          </c:cat>
          <c:val>
            <c:numRef>
              <c:f>(student_survey_data!$I$35,student_survey_data!$L$35,student_survey_data!$R$35)</c:f>
              <c:numCache>
                <c:formatCode>0</c:formatCode>
                <c:ptCount val="3"/>
                <c:pt idx="0">
                  <c:v>4.1333333333333337</c:v>
                </c:pt>
                <c:pt idx="1">
                  <c:v>2.0666666666666669</c:v>
                </c:pt>
                <c:pt idx="2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F-44A4-B2BE-86E34D47C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3028360"/>
        <c:axId val="303031496"/>
      </c:barChart>
      <c:catAx>
        <c:axId val="303028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31496"/>
        <c:crosses val="autoZero"/>
        <c:auto val="1"/>
        <c:lblAlgn val="ctr"/>
        <c:lblOffset val="100"/>
        <c:noMultiLvlLbl val="0"/>
      </c:catAx>
      <c:valAx>
        <c:axId val="30303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2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Activity by</a:t>
            </a:r>
            <a:r>
              <a:rPr lang="en-AU" baseline="0"/>
              <a:t> gender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student_survey_data!$Y$31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student_survey_data!$X$32:$X$34</c:f>
              <c:strCache>
                <c:ptCount val="3"/>
                <c:pt idx="0">
                  <c:v>Games</c:v>
                </c:pt>
                <c:pt idx="1">
                  <c:v>TV</c:v>
                </c:pt>
                <c:pt idx="2">
                  <c:v>Homework</c:v>
                </c:pt>
              </c:strCache>
            </c:strRef>
          </c:cat>
          <c:val>
            <c:numRef>
              <c:f>student_survey_data!$Y$32:$Y$34</c:f>
              <c:numCache>
                <c:formatCode>General</c:formatCode>
                <c:ptCount val="3"/>
                <c:pt idx="0">
                  <c:v>1.9</c:v>
                </c:pt>
                <c:pt idx="1">
                  <c:v>3.9</c:v>
                </c:pt>
                <c:pt idx="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A-48AE-B862-1F2FC846F648}"/>
            </c:ext>
          </c:extLst>
        </c:ser>
        <c:ser>
          <c:idx val="1"/>
          <c:order val="1"/>
          <c:tx>
            <c:strRef>
              <c:f>student_survey_data!$Z$31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student_survey_data!$X$32:$X$34</c:f>
              <c:strCache>
                <c:ptCount val="3"/>
                <c:pt idx="0">
                  <c:v>Games</c:v>
                </c:pt>
                <c:pt idx="1">
                  <c:v>TV</c:v>
                </c:pt>
                <c:pt idx="2">
                  <c:v>Homework</c:v>
                </c:pt>
              </c:strCache>
            </c:strRef>
          </c:cat>
          <c:val>
            <c:numRef>
              <c:f>student_survey_data!$Z$32:$Z$34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4.4000000000000004</c:v>
                </c:pt>
                <c:pt idx="2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A-48AE-B862-1F2FC846F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067616"/>
        <c:axId val="310068008"/>
      </c:barChart>
      <c:catAx>
        <c:axId val="3100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68008"/>
        <c:crosses val="autoZero"/>
        <c:auto val="1"/>
        <c:lblAlgn val="ctr"/>
        <c:lblOffset val="100"/>
        <c:noMultiLvlLbl val="0"/>
      </c:catAx>
      <c:valAx>
        <c:axId val="31006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hours (per day)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Hours (Homework) v Grade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student_survey_data!$Z$14</c:f>
              <c:strCache>
                <c:ptCount val="1"/>
                <c:pt idx="0">
                  <c:v>Average Hours (Homework)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42-46DC-B81C-6E5AE9026B3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42-46DC-B81C-6E5AE9026B3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42-46DC-B81C-6E5AE9026B3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42-46DC-B81C-6E5AE9026B3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42-46DC-B81C-6E5AE9026B34}"/>
              </c:ext>
            </c:extLst>
          </c:dPt>
          <c:cat>
            <c:strRef>
              <c:f>student_survey_data!$W$15:$W$19</c:f>
              <c:strCache>
                <c:ptCount val="5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N</c:v>
                </c:pt>
              </c:strCache>
            </c:strRef>
          </c:cat>
          <c:val>
            <c:numRef>
              <c:f>student_survey_data!$Z$15:$Z$19</c:f>
              <c:numCache>
                <c:formatCode>General</c:formatCode>
                <c:ptCount val="5"/>
                <c:pt idx="0">
                  <c:v>3.5</c:v>
                </c:pt>
                <c:pt idx="1">
                  <c:v>2.5</c:v>
                </c:pt>
                <c:pt idx="2">
                  <c:v>2.5</c:v>
                </c:pt>
                <c:pt idx="3">
                  <c:v>1.5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42-46DC-B81C-6E5AE9026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2746464"/>
        <c:axId val="302746856"/>
      </c:barChart>
      <c:catAx>
        <c:axId val="302746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Grade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46856"/>
        <c:crosses val="autoZero"/>
        <c:auto val="1"/>
        <c:lblAlgn val="ctr"/>
        <c:lblOffset val="100"/>
        <c:noMultiLvlLbl val="0"/>
      </c:catAx>
      <c:valAx>
        <c:axId val="30274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Homework hours (per day)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4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Gaming hours v Grade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54-4801-AA60-1C6F92F764A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54-4801-AA60-1C6F92F764A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54-4801-AA60-1C6F92F764A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54-4801-AA60-1C6F92F764A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254-4801-AA60-1C6F92F764AE}"/>
              </c:ext>
            </c:extLst>
          </c:dPt>
          <c:cat>
            <c:strRef>
              <c:f>student_survey_data!$W$22:$W$26</c:f>
              <c:strCache>
                <c:ptCount val="5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N</c:v>
                </c:pt>
              </c:strCache>
            </c:strRef>
          </c:cat>
          <c:val>
            <c:numRef>
              <c:f>student_survey_data!$Z$22:$Z$26</c:f>
              <c:numCache>
                <c:formatCode>0.0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1.8333333333333333</c:v>
                </c:pt>
                <c:pt idx="3">
                  <c:v>2.5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54-4801-AA60-1C6F92F76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8533544"/>
        <c:axId val="308533936"/>
      </c:barChart>
      <c:catAx>
        <c:axId val="308533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Grade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33936"/>
        <c:crosses val="autoZero"/>
        <c:auto val="1"/>
        <c:lblAlgn val="ctr"/>
        <c:lblOffset val="100"/>
        <c:noMultiLvlLbl val="0"/>
      </c:catAx>
      <c:valAx>
        <c:axId val="30853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Gaming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3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304800</xdr:colOff>
      <xdr:row>16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25</xdr:col>
      <xdr:colOff>304800</xdr:colOff>
      <xdr:row>32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84724</xdr:colOff>
      <xdr:row>24</xdr:row>
      <xdr:rowOff>117569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8009524" cy="4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zoomScale="60" zoomScaleNormal="60" workbookViewId="0">
      <selection activeCell="L33" sqref="L33"/>
    </sheetView>
  </sheetViews>
  <sheetFormatPr defaultColWidth="8.85546875" defaultRowHeight="14.25" x14ac:dyDescent="0.2"/>
  <cols>
    <col min="1" max="1" width="17" style="2" customWidth="1"/>
    <col min="2" max="3" width="12.7109375" style="2" customWidth="1"/>
    <col min="4" max="4" width="6.7109375" style="2" customWidth="1"/>
    <col min="5" max="5" width="12.7109375" style="2" customWidth="1"/>
    <col min="6" max="6" width="15.28515625" style="2" customWidth="1"/>
    <col min="7" max="7" width="6.7109375" style="2" customWidth="1"/>
    <col min="8" max="9" width="12.7109375" style="2" customWidth="1"/>
    <col min="10" max="10" width="6.7109375" style="2" customWidth="1"/>
    <col min="11" max="12" width="12.7109375" style="2" customWidth="1"/>
    <col min="13" max="13" width="6.7109375" style="2" customWidth="1"/>
    <col min="14" max="14" width="15" style="2" customWidth="1"/>
    <col min="15" max="15" width="16.5703125" style="2" customWidth="1"/>
    <col min="16" max="16" width="6.7109375" style="2" customWidth="1"/>
    <col min="17" max="18" width="12.7109375" style="2" customWidth="1"/>
    <col min="19" max="19" width="6.7109375" style="2" customWidth="1"/>
    <col min="20" max="21" width="12.7109375" style="2" customWidth="1"/>
    <col min="22" max="22" width="8.85546875" style="2"/>
    <col min="23" max="23" width="12.7109375" style="2" customWidth="1"/>
    <col min="24" max="24" width="31" style="2" customWidth="1"/>
    <col min="25" max="25" width="12.7109375" style="2" customWidth="1"/>
    <col min="26" max="26" width="32.85546875" style="2" customWidth="1"/>
    <col min="27" max="16384" width="8.85546875" style="2"/>
  </cols>
  <sheetData>
    <row r="1" spans="1:26" ht="66.599999999999994" customHeight="1" x14ac:dyDescent="0.2">
      <c r="A1" s="7" t="s">
        <v>0</v>
      </c>
      <c r="B1" s="7"/>
      <c r="C1" s="7" t="s">
        <v>1</v>
      </c>
      <c r="D1" s="7"/>
      <c r="E1" s="7"/>
      <c r="F1" s="7" t="s">
        <v>2</v>
      </c>
      <c r="G1" s="7"/>
      <c r="H1" s="7"/>
      <c r="I1" s="7" t="s">
        <v>3</v>
      </c>
      <c r="J1" s="7"/>
      <c r="K1" s="7"/>
      <c r="L1" s="7" t="s">
        <v>4</v>
      </c>
      <c r="M1" s="7"/>
      <c r="N1" s="7"/>
      <c r="O1" s="7" t="s">
        <v>5</v>
      </c>
      <c r="P1" s="7"/>
      <c r="Q1" s="7"/>
      <c r="R1" s="7" t="s">
        <v>6</v>
      </c>
      <c r="S1" s="7"/>
      <c r="T1" s="7"/>
      <c r="U1" s="7" t="s">
        <v>7</v>
      </c>
    </row>
    <row r="2" spans="1:26" ht="15" x14ac:dyDescent="0.25">
      <c r="A2" s="2">
        <v>1</v>
      </c>
      <c r="C2" s="2">
        <v>16</v>
      </c>
      <c r="F2" s="2" t="s">
        <v>8</v>
      </c>
      <c r="I2" s="2">
        <v>1</v>
      </c>
      <c r="L2" s="2">
        <v>0</v>
      </c>
      <c r="O2" s="2" t="s">
        <v>9</v>
      </c>
      <c r="R2" s="2">
        <v>3</v>
      </c>
      <c r="U2" s="2" t="s">
        <v>10</v>
      </c>
      <c r="W2" s="3" t="s">
        <v>7</v>
      </c>
      <c r="X2" s="3" t="s">
        <v>31</v>
      </c>
      <c r="Y2" s="3" t="s">
        <v>19</v>
      </c>
      <c r="Z2" s="3" t="s">
        <v>32</v>
      </c>
    </row>
    <row r="3" spans="1:26" x14ac:dyDescent="0.2">
      <c r="A3" s="2">
        <v>2</v>
      </c>
      <c r="C3" s="2">
        <v>16</v>
      </c>
      <c r="F3" s="2" t="s">
        <v>11</v>
      </c>
      <c r="I3" s="2">
        <v>3</v>
      </c>
      <c r="L3" s="2">
        <v>2</v>
      </c>
      <c r="O3" s="2" t="s">
        <v>12</v>
      </c>
      <c r="R3" s="2">
        <v>2</v>
      </c>
      <c r="U3" s="2" t="s">
        <v>10</v>
      </c>
      <c r="W3" s="2" t="s">
        <v>18</v>
      </c>
      <c r="X3" s="2">
        <f>SUMIF(U2:U31,"Female",L2:L31)</f>
        <v>28</v>
      </c>
      <c r="Y3" s="2">
        <f>U34</f>
        <v>15</v>
      </c>
      <c r="Z3" s="5">
        <f>X3/Y3</f>
        <v>1.8666666666666667</v>
      </c>
    </row>
    <row r="4" spans="1:26" x14ac:dyDescent="0.2">
      <c r="A4" s="2">
        <v>3</v>
      </c>
      <c r="C4" s="2">
        <v>18</v>
      </c>
      <c r="F4" s="2" t="s">
        <v>13</v>
      </c>
      <c r="I4" s="2">
        <v>4</v>
      </c>
      <c r="L4" s="2">
        <v>2</v>
      </c>
      <c r="O4" s="2" t="s">
        <v>14</v>
      </c>
      <c r="R4" s="2">
        <v>2</v>
      </c>
      <c r="U4" s="2" t="s">
        <v>10</v>
      </c>
      <c r="W4" s="2" t="s">
        <v>10</v>
      </c>
      <c r="X4" s="2">
        <f>SUMIF(U2:U31,"Male",L2:L31)</f>
        <v>34</v>
      </c>
      <c r="Y4" s="2">
        <f>U35</f>
        <v>15</v>
      </c>
      <c r="Z4" s="5">
        <f>X4/Y4</f>
        <v>2.2666666666666666</v>
      </c>
    </row>
    <row r="5" spans="1:26" x14ac:dyDescent="0.2">
      <c r="A5" s="2">
        <v>4</v>
      </c>
      <c r="C5" s="2">
        <v>16</v>
      </c>
      <c r="F5" s="2" t="s">
        <v>15</v>
      </c>
      <c r="I5" s="2">
        <v>6</v>
      </c>
      <c r="L5" s="2">
        <v>3</v>
      </c>
      <c r="O5" s="2" t="s">
        <v>16</v>
      </c>
      <c r="R5" s="2">
        <v>1</v>
      </c>
      <c r="U5" s="2" t="s">
        <v>10</v>
      </c>
    </row>
    <row r="6" spans="1:26" ht="15" x14ac:dyDescent="0.25">
      <c r="A6" s="2">
        <v>5</v>
      </c>
      <c r="C6" s="2">
        <v>16</v>
      </c>
      <c r="F6" s="2" t="s">
        <v>17</v>
      </c>
      <c r="I6" s="2">
        <v>8</v>
      </c>
      <c r="L6" s="2">
        <v>4</v>
      </c>
      <c r="O6" s="2" t="s">
        <v>26</v>
      </c>
      <c r="R6" s="2">
        <v>0</v>
      </c>
      <c r="U6" s="2" t="s">
        <v>10</v>
      </c>
      <c r="W6" s="1" t="s">
        <v>7</v>
      </c>
      <c r="X6" s="1" t="s">
        <v>27</v>
      </c>
      <c r="Y6" s="1" t="s">
        <v>19</v>
      </c>
      <c r="Z6" s="1" t="s">
        <v>28</v>
      </c>
    </row>
    <row r="7" spans="1:26" x14ac:dyDescent="0.2">
      <c r="A7" s="2">
        <v>6</v>
      </c>
      <c r="C7" s="2">
        <v>16</v>
      </c>
      <c r="F7" s="2" t="s">
        <v>8</v>
      </c>
      <c r="I7" s="2">
        <v>2</v>
      </c>
      <c r="L7" s="2">
        <v>1</v>
      </c>
      <c r="O7" s="2" t="s">
        <v>9</v>
      </c>
      <c r="R7" s="2">
        <v>4</v>
      </c>
      <c r="U7" s="2" t="s">
        <v>18</v>
      </c>
      <c r="W7" s="2" t="s">
        <v>18</v>
      </c>
      <c r="X7" s="2">
        <f>SUMIF(U2:U31,"Female",I2:I31)</f>
        <v>58</v>
      </c>
      <c r="Y7" s="2">
        <f>U34</f>
        <v>15</v>
      </c>
      <c r="Z7" s="5">
        <f>X7/Y7</f>
        <v>3.8666666666666667</v>
      </c>
    </row>
    <row r="8" spans="1:26" x14ac:dyDescent="0.2">
      <c r="A8" s="2">
        <v>7</v>
      </c>
      <c r="C8" s="2">
        <v>18</v>
      </c>
      <c r="F8" s="2" t="s">
        <v>11</v>
      </c>
      <c r="I8" s="2">
        <v>1</v>
      </c>
      <c r="L8" s="2">
        <v>0</v>
      </c>
      <c r="O8" s="2" t="s">
        <v>12</v>
      </c>
      <c r="R8" s="2">
        <v>3</v>
      </c>
      <c r="U8" s="2" t="s">
        <v>18</v>
      </c>
      <c r="W8" s="2" t="s">
        <v>10</v>
      </c>
      <c r="X8" s="2">
        <f>SUMIF(U2:U31,"Male",I2:I31)</f>
        <v>66</v>
      </c>
      <c r="Y8" s="2">
        <f>U35</f>
        <v>15</v>
      </c>
      <c r="Z8" s="5">
        <f>X8/Y8</f>
        <v>4.4000000000000004</v>
      </c>
    </row>
    <row r="9" spans="1:26" x14ac:dyDescent="0.2">
      <c r="A9" s="2">
        <v>8</v>
      </c>
      <c r="C9" s="2">
        <v>17</v>
      </c>
      <c r="F9" s="2" t="s">
        <v>13</v>
      </c>
      <c r="I9" s="2">
        <v>3</v>
      </c>
      <c r="L9" s="2">
        <v>1</v>
      </c>
      <c r="O9" s="2" t="s">
        <v>14</v>
      </c>
      <c r="R9" s="2">
        <v>3</v>
      </c>
      <c r="U9" s="2" t="s">
        <v>18</v>
      </c>
    </row>
    <row r="10" spans="1:26" ht="15" x14ac:dyDescent="0.25">
      <c r="A10" s="2">
        <v>9</v>
      </c>
      <c r="C10" s="2">
        <v>18</v>
      </c>
      <c r="F10" s="2" t="s">
        <v>15</v>
      </c>
      <c r="I10" s="2">
        <v>4</v>
      </c>
      <c r="L10" s="2">
        <v>2</v>
      </c>
      <c r="O10" s="2" t="s">
        <v>16</v>
      </c>
      <c r="R10" s="2">
        <v>2</v>
      </c>
      <c r="U10" s="2" t="s">
        <v>18</v>
      </c>
      <c r="W10" s="1" t="s">
        <v>7</v>
      </c>
      <c r="X10" s="1" t="s">
        <v>29</v>
      </c>
      <c r="Y10" s="1" t="s">
        <v>19</v>
      </c>
      <c r="Z10" s="1" t="s">
        <v>30</v>
      </c>
    </row>
    <row r="11" spans="1:26" x14ac:dyDescent="0.2">
      <c r="A11" s="2">
        <v>10</v>
      </c>
      <c r="C11" s="2">
        <v>16</v>
      </c>
      <c r="F11" s="2" t="s">
        <v>17</v>
      </c>
      <c r="I11" s="2">
        <v>7</v>
      </c>
      <c r="L11" s="2">
        <v>4</v>
      </c>
      <c r="O11" s="2" t="s">
        <v>26</v>
      </c>
      <c r="R11" s="2">
        <v>1</v>
      </c>
      <c r="U11" s="2" t="s">
        <v>18</v>
      </c>
      <c r="W11" s="2" t="s">
        <v>18</v>
      </c>
      <c r="X11" s="2">
        <f>SUMIF(U2:U31,"Female",R2:R31)</f>
        <v>38</v>
      </c>
      <c r="Y11" s="2">
        <f>U34</f>
        <v>15</v>
      </c>
      <c r="Z11" s="5">
        <f>X11/Y11</f>
        <v>2.5333333333333332</v>
      </c>
    </row>
    <row r="12" spans="1:26" x14ac:dyDescent="0.2">
      <c r="A12" s="2">
        <v>11</v>
      </c>
      <c r="C12" s="2">
        <v>16</v>
      </c>
      <c r="F12" s="2" t="s">
        <v>8</v>
      </c>
      <c r="I12" s="2">
        <v>0</v>
      </c>
      <c r="L12" s="2">
        <v>0</v>
      </c>
      <c r="O12" s="2" t="s">
        <v>9</v>
      </c>
      <c r="R12" s="2">
        <v>4</v>
      </c>
      <c r="U12" s="2" t="s">
        <v>10</v>
      </c>
      <c r="W12" s="2" t="s">
        <v>10</v>
      </c>
      <c r="X12" s="2">
        <f>SUMIF(U2:U31,"Male",R2:R31)</f>
        <v>25</v>
      </c>
      <c r="Y12" s="2">
        <f>U35</f>
        <v>15</v>
      </c>
      <c r="Z12" s="5">
        <f>X12/Y12</f>
        <v>1.6666666666666667</v>
      </c>
    </row>
    <row r="13" spans="1:26" x14ac:dyDescent="0.2">
      <c r="A13" s="2">
        <v>12</v>
      </c>
      <c r="C13" s="2">
        <v>16</v>
      </c>
      <c r="F13" s="2" t="s">
        <v>11</v>
      </c>
      <c r="I13" s="2">
        <v>2</v>
      </c>
      <c r="L13" s="2">
        <v>1</v>
      </c>
      <c r="O13" s="2" t="s">
        <v>12</v>
      </c>
      <c r="R13" s="2">
        <v>2</v>
      </c>
      <c r="U13" s="2" t="s">
        <v>10</v>
      </c>
    </row>
    <row r="14" spans="1:26" ht="15" x14ac:dyDescent="0.25">
      <c r="A14" s="2">
        <v>13</v>
      </c>
      <c r="C14" s="2">
        <v>17</v>
      </c>
      <c r="F14" s="2" t="s">
        <v>13</v>
      </c>
      <c r="I14" s="2">
        <v>5</v>
      </c>
      <c r="L14" s="2">
        <v>3</v>
      </c>
      <c r="O14" s="2" t="s">
        <v>14</v>
      </c>
      <c r="R14" s="2">
        <v>2</v>
      </c>
      <c r="U14" s="2" t="s">
        <v>10</v>
      </c>
      <c r="W14" s="1" t="s">
        <v>21</v>
      </c>
      <c r="X14" s="1" t="s">
        <v>20</v>
      </c>
      <c r="Y14" s="1" t="s">
        <v>19</v>
      </c>
      <c r="Z14" s="1" t="s">
        <v>30</v>
      </c>
    </row>
    <row r="15" spans="1:26" x14ac:dyDescent="0.2">
      <c r="A15" s="2">
        <v>14</v>
      </c>
      <c r="C15" s="2">
        <v>18</v>
      </c>
      <c r="F15" s="2" t="s">
        <v>15</v>
      </c>
      <c r="I15" s="2">
        <v>5</v>
      </c>
      <c r="L15" s="2">
        <v>3</v>
      </c>
      <c r="O15" s="2" t="s">
        <v>16</v>
      </c>
      <c r="R15" s="2">
        <v>1</v>
      </c>
      <c r="U15" s="2" t="s">
        <v>10</v>
      </c>
      <c r="W15" s="2" t="s">
        <v>8</v>
      </c>
      <c r="X15" s="2">
        <f>SUMIF(F2:F31,"HD",R2:R31)</f>
        <v>21</v>
      </c>
      <c r="Y15" s="2">
        <f>F34</f>
        <v>6</v>
      </c>
      <c r="Z15" s="2">
        <f>X15/Y15</f>
        <v>3.5</v>
      </c>
    </row>
    <row r="16" spans="1:26" x14ac:dyDescent="0.2">
      <c r="A16" s="2">
        <v>15</v>
      </c>
      <c r="C16" s="2">
        <v>18</v>
      </c>
      <c r="F16" s="2" t="s">
        <v>17</v>
      </c>
      <c r="I16" s="2">
        <v>9</v>
      </c>
      <c r="L16" s="2">
        <v>5</v>
      </c>
      <c r="O16" s="2" t="s">
        <v>26</v>
      </c>
      <c r="R16" s="2">
        <v>0</v>
      </c>
      <c r="U16" s="2" t="s">
        <v>10</v>
      </c>
      <c r="W16" s="2" t="s">
        <v>11</v>
      </c>
      <c r="X16" s="2">
        <f>SUMIF(F2:F31,"D",R2:R31)</f>
        <v>15</v>
      </c>
      <c r="Y16" s="2">
        <f t="shared" ref="Y16:Y19" si="0">F35</f>
        <v>6</v>
      </c>
      <c r="Z16" s="2">
        <f t="shared" ref="Z16:Z19" si="1">X16/Y16</f>
        <v>2.5</v>
      </c>
    </row>
    <row r="17" spans="1:26" x14ac:dyDescent="0.2">
      <c r="A17" s="2">
        <v>16</v>
      </c>
      <c r="C17" s="2">
        <v>18</v>
      </c>
      <c r="F17" s="2" t="s">
        <v>8</v>
      </c>
      <c r="I17" s="2">
        <v>2</v>
      </c>
      <c r="L17" s="2">
        <v>1</v>
      </c>
      <c r="O17" s="2" t="s">
        <v>9</v>
      </c>
      <c r="R17" s="2">
        <v>3</v>
      </c>
      <c r="U17" s="2" t="s">
        <v>18</v>
      </c>
      <c r="W17" s="2" t="s">
        <v>13</v>
      </c>
      <c r="X17" s="2">
        <f>SUMIF(F2:F31,"C",R2:R31)</f>
        <v>15</v>
      </c>
      <c r="Y17" s="2">
        <f t="shared" si="0"/>
        <v>6</v>
      </c>
      <c r="Z17" s="2">
        <f t="shared" si="1"/>
        <v>2.5</v>
      </c>
    </row>
    <row r="18" spans="1:26" x14ac:dyDescent="0.2">
      <c r="A18" s="2">
        <v>17</v>
      </c>
      <c r="C18" s="2">
        <v>17</v>
      </c>
      <c r="F18" s="2" t="s">
        <v>11</v>
      </c>
      <c r="I18" s="2">
        <v>2</v>
      </c>
      <c r="L18" s="2">
        <v>1</v>
      </c>
      <c r="O18" s="2" t="s">
        <v>12</v>
      </c>
      <c r="R18" s="2">
        <v>3</v>
      </c>
      <c r="U18" s="2" t="s">
        <v>18</v>
      </c>
      <c r="W18" s="2" t="s">
        <v>15</v>
      </c>
      <c r="X18" s="2">
        <f>SUMIF(F2:F31,"P",R2:R31)</f>
        <v>9</v>
      </c>
      <c r="Y18" s="2">
        <f t="shared" si="0"/>
        <v>6</v>
      </c>
      <c r="Z18" s="2">
        <f t="shared" si="1"/>
        <v>1.5</v>
      </c>
    </row>
    <row r="19" spans="1:26" x14ac:dyDescent="0.2">
      <c r="A19" s="2">
        <v>18</v>
      </c>
      <c r="C19" s="2">
        <v>17</v>
      </c>
      <c r="F19" s="2" t="s">
        <v>13</v>
      </c>
      <c r="I19" s="2">
        <v>4</v>
      </c>
      <c r="L19" s="2">
        <v>2</v>
      </c>
      <c r="O19" s="2" t="s">
        <v>14</v>
      </c>
      <c r="R19" s="2">
        <v>3</v>
      </c>
      <c r="U19" s="2" t="s">
        <v>18</v>
      </c>
      <c r="W19" s="2" t="s">
        <v>17</v>
      </c>
      <c r="X19" s="2">
        <f>SUMIF(F2:F31,"N",R2:R31)</f>
        <v>3</v>
      </c>
      <c r="Y19" s="2">
        <f t="shared" si="0"/>
        <v>6</v>
      </c>
      <c r="Z19" s="2">
        <f t="shared" si="1"/>
        <v>0.5</v>
      </c>
    </row>
    <row r="20" spans="1:26" x14ac:dyDescent="0.2">
      <c r="A20" s="2">
        <v>19</v>
      </c>
      <c r="C20" s="2">
        <v>18</v>
      </c>
      <c r="F20" s="2" t="s">
        <v>15</v>
      </c>
      <c r="I20" s="2">
        <v>6</v>
      </c>
      <c r="L20" s="2">
        <v>3</v>
      </c>
      <c r="O20" s="2" t="s">
        <v>16</v>
      </c>
      <c r="R20" s="2">
        <v>2</v>
      </c>
      <c r="U20" s="2" t="s">
        <v>18</v>
      </c>
    </row>
    <row r="21" spans="1:26" ht="15" x14ac:dyDescent="0.25">
      <c r="A21" s="2">
        <v>20</v>
      </c>
      <c r="C21" s="2">
        <v>17</v>
      </c>
      <c r="F21" s="2" t="s">
        <v>17</v>
      </c>
      <c r="I21" s="2">
        <v>10</v>
      </c>
      <c r="L21" s="2">
        <v>5</v>
      </c>
      <c r="O21" s="2" t="s">
        <v>26</v>
      </c>
      <c r="R21" s="2">
        <v>1</v>
      </c>
      <c r="U21" s="2" t="s">
        <v>18</v>
      </c>
      <c r="W21" s="1" t="s">
        <v>21</v>
      </c>
      <c r="X21" s="1" t="s">
        <v>31</v>
      </c>
      <c r="Y21" s="1" t="s">
        <v>19</v>
      </c>
      <c r="Z21" s="1" t="s">
        <v>32</v>
      </c>
    </row>
    <row r="22" spans="1:26" x14ac:dyDescent="0.2">
      <c r="A22" s="2">
        <v>21</v>
      </c>
      <c r="C22" s="2">
        <v>17</v>
      </c>
      <c r="F22" s="2" t="s">
        <v>8</v>
      </c>
      <c r="I22" s="2">
        <v>2</v>
      </c>
      <c r="L22" s="2">
        <v>1</v>
      </c>
      <c r="O22" s="2" t="s">
        <v>9</v>
      </c>
      <c r="R22" s="2">
        <v>3</v>
      </c>
      <c r="U22" s="2" t="s">
        <v>10</v>
      </c>
      <c r="W22" s="2" t="s">
        <v>8</v>
      </c>
      <c r="X22" s="2">
        <f>SUMIF(F2:F31,"HD",L2:L31)</f>
        <v>3</v>
      </c>
      <c r="Y22" s="2">
        <f>F34</f>
        <v>6</v>
      </c>
      <c r="Z22" s="5">
        <f>X22/Y22</f>
        <v>0.5</v>
      </c>
    </row>
    <row r="23" spans="1:26" x14ac:dyDescent="0.2">
      <c r="A23" s="2">
        <v>22</v>
      </c>
      <c r="C23" s="2">
        <v>18</v>
      </c>
      <c r="F23" s="2" t="s">
        <v>11</v>
      </c>
      <c r="I23" s="2">
        <v>2</v>
      </c>
      <c r="L23" s="2">
        <v>1</v>
      </c>
      <c r="O23" s="2" t="s">
        <v>12</v>
      </c>
      <c r="R23" s="2">
        <v>2</v>
      </c>
      <c r="U23" s="2" t="s">
        <v>10</v>
      </c>
      <c r="W23" s="2" t="s">
        <v>11</v>
      </c>
      <c r="X23" s="2">
        <f>SUMIF(F2:F31,"D",L2:L31)</f>
        <v>6</v>
      </c>
      <c r="Y23" s="2">
        <f t="shared" ref="Y23:Y26" si="2">F35</f>
        <v>6</v>
      </c>
      <c r="Z23" s="5">
        <f t="shared" ref="Z23:Z26" si="3">X23/Y23</f>
        <v>1</v>
      </c>
    </row>
    <row r="24" spans="1:26" x14ac:dyDescent="0.2">
      <c r="A24" s="2">
        <v>23</v>
      </c>
      <c r="C24" s="2">
        <v>17</v>
      </c>
      <c r="F24" s="2" t="s">
        <v>13</v>
      </c>
      <c r="I24" s="2">
        <v>2</v>
      </c>
      <c r="L24" s="2">
        <v>1</v>
      </c>
      <c r="O24" s="2" t="s">
        <v>14</v>
      </c>
      <c r="R24" s="2">
        <v>2</v>
      </c>
      <c r="U24" s="2" t="s">
        <v>10</v>
      </c>
      <c r="W24" s="2" t="s">
        <v>13</v>
      </c>
      <c r="X24" s="2">
        <f>SUMIF(F2:F31,"C",L2:L31)</f>
        <v>11</v>
      </c>
      <c r="Y24" s="2">
        <f t="shared" si="2"/>
        <v>6</v>
      </c>
      <c r="Z24" s="5">
        <f t="shared" si="3"/>
        <v>1.8333333333333333</v>
      </c>
    </row>
    <row r="25" spans="1:26" x14ac:dyDescent="0.2">
      <c r="A25" s="2">
        <v>24</v>
      </c>
      <c r="C25" s="2">
        <v>16</v>
      </c>
      <c r="F25" s="2" t="s">
        <v>15</v>
      </c>
      <c r="I25" s="2">
        <v>5</v>
      </c>
      <c r="L25" s="2">
        <v>2</v>
      </c>
      <c r="O25" s="2" t="s">
        <v>16</v>
      </c>
      <c r="R25" s="2">
        <v>1</v>
      </c>
      <c r="U25" s="2" t="s">
        <v>10</v>
      </c>
      <c r="W25" s="2" t="s">
        <v>15</v>
      </c>
      <c r="X25" s="2">
        <f>SUMIF(F2:F31,"P",L2:L31)</f>
        <v>15</v>
      </c>
      <c r="Y25" s="2">
        <f t="shared" si="2"/>
        <v>6</v>
      </c>
      <c r="Z25" s="5">
        <f t="shared" si="3"/>
        <v>2.5</v>
      </c>
    </row>
    <row r="26" spans="1:26" x14ac:dyDescent="0.2">
      <c r="A26" s="2">
        <v>25</v>
      </c>
      <c r="C26" s="2">
        <v>17</v>
      </c>
      <c r="F26" s="2" t="s">
        <v>17</v>
      </c>
      <c r="I26" s="2">
        <v>12</v>
      </c>
      <c r="L26" s="2">
        <v>6</v>
      </c>
      <c r="O26" s="2" t="s">
        <v>26</v>
      </c>
      <c r="R26" s="2">
        <v>0</v>
      </c>
      <c r="U26" s="2" t="s">
        <v>10</v>
      </c>
      <c r="W26" s="2" t="s">
        <v>17</v>
      </c>
      <c r="X26" s="2">
        <f>SUMIF(F2:F31,"N",L2:L31)</f>
        <v>27</v>
      </c>
      <c r="Y26" s="2">
        <f t="shared" si="2"/>
        <v>6</v>
      </c>
      <c r="Z26" s="5">
        <f t="shared" si="3"/>
        <v>4.5</v>
      </c>
    </row>
    <row r="27" spans="1:26" x14ac:dyDescent="0.2">
      <c r="A27" s="2">
        <v>26</v>
      </c>
      <c r="C27" s="2">
        <v>16</v>
      </c>
      <c r="F27" s="2" t="s">
        <v>8</v>
      </c>
      <c r="I27" s="2">
        <v>1</v>
      </c>
      <c r="L27" s="2">
        <v>0</v>
      </c>
      <c r="O27" s="2" t="s">
        <v>9</v>
      </c>
      <c r="R27" s="2">
        <v>4</v>
      </c>
      <c r="U27" s="2" t="s">
        <v>18</v>
      </c>
    </row>
    <row r="28" spans="1:26" x14ac:dyDescent="0.2">
      <c r="A28" s="2">
        <v>27</v>
      </c>
      <c r="C28" s="2">
        <v>18</v>
      </c>
      <c r="F28" s="2" t="s">
        <v>11</v>
      </c>
      <c r="I28" s="2">
        <v>2</v>
      </c>
      <c r="L28" s="2">
        <v>1</v>
      </c>
      <c r="O28" s="2" t="s">
        <v>12</v>
      </c>
      <c r="R28" s="2">
        <v>3</v>
      </c>
      <c r="U28" s="2" t="s">
        <v>18</v>
      </c>
    </row>
    <row r="29" spans="1:26" x14ac:dyDescent="0.2">
      <c r="A29" s="2">
        <v>28</v>
      </c>
      <c r="C29" s="2">
        <v>18</v>
      </c>
      <c r="F29" s="2" t="s">
        <v>13</v>
      </c>
      <c r="I29" s="2">
        <v>4</v>
      </c>
      <c r="L29" s="2">
        <v>2</v>
      </c>
      <c r="O29" s="2" t="s">
        <v>14</v>
      </c>
      <c r="R29" s="2">
        <v>3</v>
      </c>
      <c r="U29" s="2" t="s">
        <v>18</v>
      </c>
    </row>
    <row r="30" spans="1:26" x14ac:dyDescent="0.2">
      <c r="A30" s="2">
        <v>29</v>
      </c>
      <c r="C30" s="2">
        <v>17</v>
      </c>
      <c r="F30" s="2" t="s">
        <v>15</v>
      </c>
      <c r="I30" s="2">
        <v>4</v>
      </c>
      <c r="L30" s="2">
        <v>2</v>
      </c>
      <c r="O30" s="2" t="s">
        <v>26</v>
      </c>
      <c r="R30" s="2">
        <v>2</v>
      </c>
      <c r="U30" s="2" t="s">
        <v>18</v>
      </c>
    </row>
    <row r="31" spans="1:26" x14ac:dyDescent="0.2">
      <c r="A31" s="2">
        <v>30</v>
      </c>
      <c r="C31" s="2">
        <v>17</v>
      </c>
      <c r="F31" s="2" t="s">
        <v>17</v>
      </c>
      <c r="I31" s="2">
        <v>6</v>
      </c>
      <c r="L31" s="2">
        <v>3</v>
      </c>
      <c r="O31" s="2" t="s">
        <v>16</v>
      </c>
      <c r="R31" s="2">
        <v>1</v>
      </c>
      <c r="U31" s="2" t="s">
        <v>18</v>
      </c>
      <c r="Y31" s="2" t="s">
        <v>18</v>
      </c>
      <c r="Z31" s="2" t="s">
        <v>10</v>
      </c>
    </row>
    <row r="32" spans="1:26" x14ac:dyDescent="0.2">
      <c r="X32" s="2" t="s">
        <v>33</v>
      </c>
      <c r="Y32" s="2">
        <v>1.9</v>
      </c>
      <c r="Z32" s="2">
        <v>2.2999999999999998</v>
      </c>
    </row>
    <row r="33" spans="2:26" ht="15" x14ac:dyDescent="0.25">
      <c r="B33" s="4" t="s">
        <v>1</v>
      </c>
      <c r="C33" s="4" t="s">
        <v>19</v>
      </c>
      <c r="D33" s="4"/>
      <c r="E33" s="4" t="s">
        <v>21</v>
      </c>
      <c r="F33" s="4" t="s">
        <v>19</v>
      </c>
      <c r="G33" s="4"/>
      <c r="H33" s="1" t="s">
        <v>23</v>
      </c>
      <c r="I33" s="6">
        <f>MIN(I2:I31)</f>
        <v>0</v>
      </c>
      <c r="J33" s="6"/>
      <c r="K33" s="1" t="s">
        <v>23</v>
      </c>
      <c r="L33" s="6">
        <f>MIN(L2:L31)</f>
        <v>0</v>
      </c>
      <c r="M33" s="6"/>
      <c r="N33" s="1" t="s">
        <v>25</v>
      </c>
      <c r="O33" s="1" t="s">
        <v>19</v>
      </c>
      <c r="P33" s="1"/>
      <c r="Q33" s="1" t="s">
        <v>23</v>
      </c>
      <c r="R33" s="6">
        <f>MIN(R2:R31)</f>
        <v>0</v>
      </c>
      <c r="S33" s="6"/>
      <c r="T33" s="1" t="s">
        <v>7</v>
      </c>
      <c r="U33" s="1" t="s">
        <v>19</v>
      </c>
      <c r="X33" s="2" t="s">
        <v>34</v>
      </c>
      <c r="Y33" s="2">
        <v>3.9</v>
      </c>
      <c r="Z33" s="2">
        <v>4.4000000000000004</v>
      </c>
    </row>
    <row r="34" spans="2:26" ht="15" x14ac:dyDescent="0.25">
      <c r="B34" s="2">
        <v>16</v>
      </c>
      <c r="C34" s="2">
        <f>COUNTIF(C2:C31,"16")</f>
        <v>10</v>
      </c>
      <c r="E34" s="2" t="s">
        <v>8</v>
      </c>
      <c r="F34" s="2">
        <f>COUNTIF(F2:F31,"HD")</f>
        <v>6</v>
      </c>
      <c r="H34" s="1" t="s">
        <v>24</v>
      </c>
      <c r="I34" s="6">
        <f>MAX(I2:I31)</f>
        <v>12</v>
      </c>
      <c r="J34" s="6"/>
      <c r="K34" s="1" t="s">
        <v>24</v>
      </c>
      <c r="L34" s="6">
        <f>MAX(L2:L31)</f>
        <v>6</v>
      </c>
      <c r="M34" s="6"/>
      <c r="N34" s="2" t="s">
        <v>14</v>
      </c>
      <c r="O34" s="2">
        <f>COUNTIF(O2:O31,"Alienware")</f>
        <v>6</v>
      </c>
      <c r="Q34" s="1" t="s">
        <v>24</v>
      </c>
      <c r="R34" s="6">
        <f>MAX(R2:R31)</f>
        <v>4</v>
      </c>
      <c r="S34" s="6"/>
      <c r="T34" s="2" t="s">
        <v>18</v>
      </c>
      <c r="U34" s="2">
        <f>COUNTIF(U2:U31,"Female")</f>
        <v>15</v>
      </c>
      <c r="X34" s="2" t="s">
        <v>35</v>
      </c>
      <c r="Y34" s="2">
        <v>2.5</v>
      </c>
      <c r="Z34" s="2">
        <v>1.7</v>
      </c>
    </row>
    <row r="35" spans="2:26" ht="15" x14ac:dyDescent="0.25">
      <c r="B35" s="2">
        <v>17</v>
      </c>
      <c r="C35" s="2">
        <f>COUNTIF(C2:C31,"17")</f>
        <v>10</v>
      </c>
      <c r="E35" s="2" t="s">
        <v>11</v>
      </c>
      <c r="F35" s="2">
        <f>COUNTIF(F2:F31,"D")</f>
        <v>6</v>
      </c>
      <c r="H35" s="1" t="s">
        <v>22</v>
      </c>
      <c r="I35" s="6">
        <f>AVERAGE(I2:I31)</f>
        <v>4.1333333333333337</v>
      </c>
      <c r="J35" s="6"/>
      <c r="K35" s="1" t="s">
        <v>22</v>
      </c>
      <c r="L35" s="6">
        <f>AVERAGE(L2:L31)</f>
        <v>2.0666666666666669</v>
      </c>
      <c r="M35" s="6"/>
      <c r="N35" s="2" t="s">
        <v>9</v>
      </c>
      <c r="O35" s="2">
        <f>COUNTIF(O2:O31,"Andriod Tablet")</f>
        <v>6</v>
      </c>
      <c r="Q35" s="1" t="s">
        <v>22</v>
      </c>
      <c r="R35" s="6">
        <f>AVERAGE(R2:R31)</f>
        <v>2.1</v>
      </c>
      <c r="S35" s="6"/>
      <c r="T35" s="2" t="s">
        <v>10</v>
      </c>
      <c r="U35" s="2">
        <f>COUNTIF(U2:U31,"Male")</f>
        <v>15</v>
      </c>
    </row>
    <row r="36" spans="2:26" x14ac:dyDescent="0.2">
      <c r="B36" s="2">
        <v>18</v>
      </c>
      <c r="C36" s="2">
        <f>COUNTIF(C2:C31,"18")</f>
        <v>10</v>
      </c>
      <c r="E36" s="2" t="s">
        <v>13</v>
      </c>
      <c r="F36" s="2">
        <f>COUNTIF(F2:F31,"C")</f>
        <v>6</v>
      </c>
      <c r="N36" s="2" t="s">
        <v>12</v>
      </c>
      <c r="O36" s="2">
        <f>COUNTIF(O2:O31,"Nintendo Wii")</f>
        <v>6</v>
      </c>
    </row>
    <row r="37" spans="2:26" ht="15" x14ac:dyDescent="0.25">
      <c r="E37" s="2" t="s">
        <v>15</v>
      </c>
      <c r="F37" s="2">
        <f>COUNTIF(F2:F31,"P")</f>
        <v>6</v>
      </c>
      <c r="H37" s="4"/>
      <c r="N37" s="2" t="s">
        <v>26</v>
      </c>
      <c r="O37" s="2">
        <f>COUNTIF(O2:O31,"PlayStation 4")</f>
        <v>6</v>
      </c>
    </row>
    <row r="38" spans="2:26" x14ac:dyDescent="0.2">
      <c r="E38" s="2" t="s">
        <v>17</v>
      </c>
      <c r="F38" s="2">
        <f>COUNTIF(F2:F31,"P")</f>
        <v>6</v>
      </c>
      <c r="N38" s="2" t="s">
        <v>16</v>
      </c>
      <c r="O38" s="2">
        <f>COUNTIF(O2:O31,"Xbox 360")</f>
        <v>6</v>
      </c>
    </row>
  </sheetData>
  <sortState ref="N38:O42">
    <sortCondition ref="N38:N4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AA19"/>
  <sheetViews>
    <sheetView zoomScale="70" zoomScaleNormal="70" workbookViewId="0">
      <selection activeCell="J19" sqref="J19"/>
    </sheetView>
  </sheetViews>
  <sheetFormatPr defaultRowHeight="15" x14ac:dyDescent="0.25"/>
  <cols>
    <col min="9" max="9" width="4.140625" customWidth="1"/>
    <col min="10" max="10" width="30" bestFit="1" customWidth="1"/>
    <col min="17" max="17" width="15.42578125" customWidth="1"/>
    <col min="18" max="18" width="55.5703125" customWidth="1"/>
  </cols>
  <sheetData>
    <row r="2" spans="10:27" x14ac:dyDescent="0.25">
      <c r="J2" t="s">
        <v>40</v>
      </c>
    </row>
    <row r="3" spans="10:27" x14ac:dyDescent="0.25">
      <c r="R3" t="s">
        <v>38</v>
      </c>
      <c r="AA3" t="s">
        <v>39</v>
      </c>
    </row>
    <row r="19" spans="10:27" x14ac:dyDescent="0.25">
      <c r="J19" t="s">
        <v>41</v>
      </c>
      <c r="R19" t="s">
        <v>37</v>
      </c>
      <c r="AA19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7" sqref="Q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student_survey_data</vt:lpstr>
      <vt:lpstr>Sheet2</vt:lpstr>
      <vt:lpstr>word cloud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Sullivan</dc:creator>
  <cp:lastModifiedBy>NG WEI YUEN</cp:lastModifiedBy>
  <dcterms:created xsi:type="dcterms:W3CDTF">2017-08-01T06:17:26Z</dcterms:created>
  <dcterms:modified xsi:type="dcterms:W3CDTF">2018-02-28T08:23:38Z</dcterms:modified>
</cp:coreProperties>
</file>