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480" yWindow="240" windowWidth="18195" windowHeight="8325" activeTab="1"/>
  </bookViews>
  <sheets>
    <sheet name="lot1" sheetId="5" r:id="rId1"/>
    <sheet name="taxno" sheetId="2" r:id="rId2"/>
  </sheets>
  <definedNames>
    <definedName name="_xlnm._FilterDatabase" localSheetId="0" hidden="1">'lot1'!$A$1:$T$151</definedName>
  </definedNames>
  <calcPr calcId="144525"/>
</workbook>
</file>

<file path=xl/calcChain.xml><?xml version="1.0" encoding="utf-8"?>
<calcChain xmlns="http://schemas.openxmlformats.org/spreadsheetml/2006/main">
  <c r="G151" i="5" l="1"/>
  <c r="T151" i="5" s="1"/>
  <c r="D151" i="5"/>
  <c r="G150" i="5"/>
  <c r="D150" i="5"/>
  <c r="G149" i="5"/>
  <c r="T149" i="5" s="1"/>
  <c r="D149" i="5"/>
  <c r="G148" i="5"/>
  <c r="T148" i="5" s="1"/>
  <c r="D148" i="5"/>
  <c r="G147" i="5"/>
  <c r="T147" i="5" s="1"/>
  <c r="D147" i="5"/>
  <c r="G146" i="5"/>
  <c r="D146" i="5"/>
  <c r="G145" i="5"/>
  <c r="T145" i="5" s="1"/>
  <c r="D145" i="5"/>
  <c r="G144" i="5"/>
  <c r="T144" i="5" s="1"/>
  <c r="D144" i="5"/>
  <c r="G143" i="5"/>
  <c r="T143" i="5" s="1"/>
  <c r="D143" i="5"/>
  <c r="G142" i="5"/>
  <c r="D142" i="5"/>
  <c r="G141" i="5"/>
  <c r="T141" i="5" s="1"/>
  <c r="D141" i="5"/>
  <c r="G140" i="5"/>
  <c r="T140" i="5" s="1"/>
  <c r="D140" i="5"/>
  <c r="G139" i="5"/>
  <c r="T139" i="5" s="1"/>
  <c r="D139" i="5"/>
  <c r="G138" i="5"/>
  <c r="D138" i="5"/>
  <c r="G137" i="5"/>
  <c r="T137" i="5" s="1"/>
  <c r="D137" i="5"/>
  <c r="G136" i="5"/>
  <c r="T136" i="5" s="1"/>
  <c r="D136" i="5"/>
  <c r="G135" i="5"/>
  <c r="T135" i="5" s="1"/>
  <c r="D135" i="5"/>
  <c r="G134" i="5"/>
  <c r="D134" i="5"/>
  <c r="G133" i="5"/>
  <c r="T133" i="5" s="1"/>
  <c r="D133" i="5"/>
  <c r="G132" i="5"/>
  <c r="T132" i="5" s="1"/>
  <c r="D132" i="5"/>
  <c r="G131" i="5"/>
  <c r="T131" i="5" s="1"/>
  <c r="D131" i="5"/>
  <c r="G130" i="5"/>
  <c r="D130" i="5"/>
  <c r="G129" i="5"/>
  <c r="T129" i="5" s="1"/>
  <c r="D129" i="5"/>
  <c r="G128" i="5"/>
  <c r="T128" i="5" s="1"/>
  <c r="D128" i="5"/>
  <c r="G127" i="5"/>
  <c r="T127" i="5" s="1"/>
  <c r="D127" i="5"/>
  <c r="G126" i="5"/>
  <c r="D126" i="5"/>
  <c r="G125" i="5"/>
  <c r="T125" i="5" s="1"/>
  <c r="D125" i="5"/>
  <c r="G124" i="5"/>
  <c r="T124" i="5" s="1"/>
  <c r="D124" i="5"/>
  <c r="G123" i="5"/>
  <c r="T123" i="5" s="1"/>
  <c r="D123" i="5"/>
  <c r="G122" i="5"/>
  <c r="D122" i="5"/>
  <c r="G121" i="5"/>
  <c r="T121" i="5" s="1"/>
  <c r="D121" i="5"/>
  <c r="G120" i="5"/>
  <c r="T120" i="5" s="1"/>
  <c r="D120" i="5"/>
  <c r="G119" i="5"/>
  <c r="T119" i="5" s="1"/>
  <c r="D119" i="5"/>
  <c r="G118" i="5"/>
  <c r="D118" i="5"/>
  <c r="G117" i="5"/>
  <c r="T117" i="5" s="1"/>
  <c r="D117" i="5"/>
  <c r="G116" i="5"/>
  <c r="T116" i="5" s="1"/>
  <c r="D116" i="5"/>
  <c r="G115" i="5"/>
  <c r="T115" i="5" s="1"/>
  <c r="D115" i="5"/>
  <c r="G114" i="5"/>
  <c r="D114" i="5"/>
  <c r="G113" i="5"/>
  <c r="T113" i="5" s="1"/>
  <c r="D113" i="5"/>
  <c r="G112" i="5"/>
  <c r="T112" i="5" s="1"/>
  <c r="D112" i="5"/>
  <c r="G111" i="5"/>
  <c r="T111" i="5" s="1"/>
  <c r="D111" i="5"/>
  <c r="G110" i="5"/>
  <c r="D110" i="5"/>
  <c r="G109" i="5"/>
  <c r="T109" i="5" s="1"/>
  <c r="D109" i="5"/>
  <c r="G108" i="5"/>
  <c r="T108" i="5" s="1"/>
  <c r="D108" i="5"/>
  <c r="G107" i="5"/>
  <c r="T107" i="5" s="1"/>
  <c r="D107" i="5"/>
  <c r="G106" i="5"/>
  <c r="D106" i="5"/>
  <c r="G105" i="5"/>
  <c r="T105" i="5" s="1"/>
  <c r="D105" i="5"/>
  <c r="G104" i="5"/>
  <c r="T104" i="5" s="1"/>
  <c r="D104" i="5"/>
  <c r="G103" i="5"/>
  <c r="T103" i="5" s="1"/>
  <c r="D103" i="5"/>
  <c r="G102" i="5"/>
  <c r="D102" i="5"/>
  <c r="G101" i="5"/>
  <c r="T101" i="5" s="1"/>
  <c r="D101" i="5"/>
  <c r="G100" i="5"/>
  <c r="T100" i="5" s="1"/>
  <c r="D100" i="5"/>
  <c r="G99" i="5"/>
  <c r="T99" i="5" s="1"/>
  <c r="D99" i="5"/>
  <c r="G98" i="5"/>
  <c r="D98" i="5"/>
  <c r="G97" i="5"/>
  <c r="T97" i="5" s="1"/>
  <c r="D97" i="5"/>
  <c r="G96" i="5"/>
  <c r="T96" i="5" s="1"/>
  <c r="D96" i="5"/>
  <c r="G95" i="5"/>
  <c r="T95" i="5" s="1"/>
  <c r="D95" i="5"/>
  <c r="G94" i="5"/>
  <c r="D94" i="5"/>
  <c r="G93" i="5"/>
  <c r="T93" i="5" s="1"/>
  <c r="D93" i="5"/>
  <c r="G92" i="5"/>
  <c r="T92" i="5" s="1"/>
  <c r="D92" i="5"/>
  <c r="G91" i="5"/>
  <c r="T91" i="5" s="1"/>
  <c r="D91" i="5"/>
  <c r="G90" i="5"/>
  <c r="D90" i="5"/>
  <c r="G89" i="5"/>
  <c r="T89" i="5" s="1"/>
  <c r="D89" i="5"/>
  <c r="G88" i="5"/>
  <c r="T88" i="5" s="1"/>
  <c r="D88" i="5"/>
  <c r="G87" i="5"/>
  <c r="T87" i="5" s="1"/>
  <c r="D87" i="5"/>
  <c r="G86" i="5"/>
  <c r="D86" i="5"/>
  <c r="G85" i="5"/>
  <c r="T85" i="5" s="1"/>
  <c r="D85" i="5"/>
  <c r="G84" i="5"/>
  <c r="T84" i="5" s="1"/>
  <c r="D84" i="5"/>
  <c r="G83" i="5"/>
  <c r="T83" i="5" s="1"/>
  <c r="D83" i="5"/>
  <c r="G82" i="5"/>
  <c r="D82" i="5"/>
  <c r="G81" i="5"/>
  <c r="T81" i="5" s="1"/>
  <c r="D81" i="5"/>
  <c r="G80" i="5"/>
  <c r="T80" i="5" s="1"/>
  <c r="D80" i="5"/>
  <c r="G79" i="5"/>
  <c r="T79" i="5" s="1"/>
  <c r="D79" i="5"/>
  <c r="G78" i="5"/>
  <c r="D78" i="5"/>
  <c r="G77" i="5"/>
  <c r="T77" i="5" s="1"/>
  <c r="D77" i="5"/>
  <c r="G76" i="5"/>
  <c r="T76" i="5" s="1"/>
  <c r="D76" i="5"/>
  <c r="G75" i="5"/>
  <c r="T75" i="5" s="1"/>
  <c r="D75" i="5"/>
  <c r="G74" i="5"/>
  <c r="D74" i="5"/>
  <c r="G73" i="5"/>
  <c r="T73" i="5" s="1"/>
  <c r="D73" i="5"/>
  <c r="G72" i="5"/>
  <c r="T72" i="5" s="1"/>
  <c r="D72" i="5"/>
  <c r="G71" i="5"/>
  <c r="T71" i="5" s="1"/>
  <c r="D71" i="5"/>
  <c r="G70" i="5"/>
  <c r="D70" i="5"/>
  <c r="G69" i="5"/>
  <c r="T69" i="5" s="1"/>
  <c r="D69" i="5"/>
  <c r="G68" i="5"/>
  <c r="T68" i="5" s="1"/>
  <c r="D68" i="5"/>
  <c r="G67" i="5"/>
  <c r="T67" i="5" s="1"/>
  <c r="D67" i="5"/>
  <c r="G66" i="5"/>
  <c r="T66" i="5" s="1"/>
  <c r="D66" i="5"/>
  <c r="G65" i="5"/>
  <c r="T65" i="5" s="1"/>
  <c r="D65" i="5"/>
  <c r="G64" i="5"/>
  <c r="T64" i="5" s="1"/>
  <c r="D64" i="5"/>
  <c r="G63" i="5"/>
  <c r="T63" i="5" s="1"/>
  <c r="D63" i="5"/>
  <c r="G62" i="5"/>
  <c r="T62" i="5" s="1"/>
  <c r="D62" i="5"/>
  <c r="G61" i="5"/>
  <c r="T61" i="5" s="1"/>
  <c r="D61" i="5"/>
  <c r="G60" i="5"/>
  <c r="T60" i="5" s="1"/>
  <c r="D60" i="5"/>
  <c r="G59" i="5"/>
  <c r="T59" i="5" s="1"/>
  <c r="D59" i="5"/>
  <c r="G58" i="5"/>
  <c r="T58" i="5" s="1"/>
  <c r="D58" i="5"/>
  <c r="G57" i="5"/>
  <c r="T57" i="5" s="1"/>
  <c r="D57" i="5"/>
  <c r="G56" i="5"/>
  <c r="T56" i="5" s="1"/>
  <c r="D56" i="5"/>
  <c r="G55" i="5"/>
  <c r="T55" i="5" s="1"/>
  <c r="D55" i="5"/>
  <c r="G54" i="5"/>
  <c r="T54" i="5" s="1"/>
  <c r="D54" i="5"/>
  <c r="G53" i="5"/>
  <c r="T53" i="5" s="1"/>
  <c r="D53" i="5"/>
  <c r="G52" i="5"/>
  <c r="T52" i="5" s="1"/>
  <c r="D52" i="5"/>
  <c r="G51" i="5"/>
  <c r="T51" i="5" s="1"/>
  <c r="D51" i="5"/>
  <c r="G50" i="5"/>
  <c r="T50" i="5" s="1"/>
  <c r="D50" i="5"/>
  <c r="G49" i="5"/>
  <c r="T49" i="5" s="1"/>
  <c r="D49" i="5"/>
  <c r="G48" i="5"/>
  <c r="T48" i="5" s="1"/>
  <c r="D48" i="5"/>
  <c r="G47" i="5"/>
  <c r="T47" i="5" s="1"/>
  <c r="D47" i="5"/>
  <c r="G46" i="5"/>
  <c r="T46" i="5" s="1"/>
  <c r="D46" i="5"/>
  <c r="G45" i="5"/>
  <c r="T45" i="5" s="1"/>
  <c r="D45" i="5"/>
  <c r="G44" i="5"/>
  <c r="T44" i="5" s="1"/>
  <c r="D44" i="5"/>
  <c r="G43" i="5"/>
  <c r="T43" i="5" s="1"/>
  <c r="D43" i="5"/>
  <c r="G42" i="5"/>
  <c r="T42" i="5" s="1"/>
  <c r="D42" i="5"/>
  <c r="G41" i="5"/>
  <c r="T41" i="5" s="1"/>
  <c r="D41" i="5"/>
  <c r="G40" i="5"/>
  <c r="T40" i="5" s="1"/>
  <c r="D40" i="5"/>
  <c r="G39" i="5"/>
  <c r="T39" i="5" s="1"/>
  <c r="D39" i="5"/>
  <c r="G38" i="5"/>
  <c r="T38" i="5" s="1"/>
  <c r="D38" i="5"/>
  <c r="G37" i="5"/>
  <c r="T37" i="5" s="1"/>
  <c r="D37" i="5"/>
  <c r="G36" i="5"/>
  <c r="T36" i="5" s="1"/>
  <c r="D36" i="5"/>
  <c r="G35" i="5"/>
  <c r="T35" i="5" s="1"/>
  <c r="D35" i="5"/>
  <c r="G34" i="5"/>
  <c r="T34" i="5" s="1"/>
  <c r="D34" i="5"/>
  <c r="G33" i="5"/>
  <c r="T33" i="5" s="1"/>
  <c r="D33" i="5"/>
  <c r="G32" i="5"/>
  <c r="T32" i="5" s="1"/>
  <c r="D32" i="5"/>
  <c r="G31" i="5"/>
  <c r="T31" i="5" s="1"/>
  <c r="D31" i="5"/>
  <c r="G30" i="5"/>
  <c r="T30" i="5" s="1"/>
  <c r="D30" i="5"/>
  <c r="G29" i="5"/>
  <c r="T29" i="5" s="1"/>
  <c r="D29" i="5"/>
  <c r="G28" i="5"/>
  <c r="T28" i="5" s="1"/>
  <c r="D28" i="5"/>
  <c r="G27" i="5"/>
  <c r="T27" i="5" s="1"/>
  <c r="D27" i="5"/>
  <c r="G26" i="5"/>
  <c r="T26" i="5" s="1"/>
  <c r="D26" i="5"/>
  <c r="G25" i="5"/>
  <c r="T25" i="5" s="1"/>
  <c r="D25" i="5"/>
  <c r="G24" i="5"/>
  <c r="T24" i="5" s="1"/>
  <c r="D24" i="5"/>
  <c r="G23" i="5"/>
  <c r="T23" i="5" s="1"/>
  <c r="D23" i="5"/>
  <c r="G22" i="5"/>
  <c r="T22" i="5" s="1"/>
  <c r="D22" i="5"/>
  <c r="G21" i="5"/>
  <c r="T21" i="5" s="1"/>
  <c r="D21" i="5"/>
  <c r="G20" i="5"/>
  <c r="T20" i="5" s="1"/>
  <c r="D20" i="5"/>
  <c r="G19" i="5"/>
  <c r="T19" i="5" s="1"/>
  <c r="D19" i="5"/>
  <c r="G18" i="5"/>
  <c r="T18" i="5" s="1"/>
  <c r="D18" i="5"/>
  <c r="G17" i="5"/>
  <c r="T17" i="5" s="1"/>
  <c r="D17" i="5"/>
  <c r="G16" i="5"/>
  <c r="T16" i="5" s="1"/>
  <c r="D16" i="5"/>
  <c r="G15" i="5"/>
  <c r="T15" i="5" s="1"/>
  <c r="D15" i="5"/>
  <c r="G14" i="5"/>
  <c r="T14" i="5" s="1"/>
  <c r="D14" i="5"/>
  <c r="G13" i="5"/>
  <c r="T13" i="5" s="1"/>
  <c r="D13" i="5"/>
  <c r="G12" i="5"/>
  <c r="T12" i="5" s="1"/>
  <c r="D12" i="5"/>
  <c r="G11" i="5"/>
  <c r="T11" i="5" s="1"/>
  <c r="D11" i="5"/>
  <c r="G10" i="5"/>
  <c r="T10" i="5" s="1"/>
  <c r="D10" i="5"/>
  <c r="G9" i="5"/>
  <c r="T9" i="5" s="1"/>
  <c r="D9" i="5"/>
  <c r="G8" i="5"/>
  <c r="T8" i="5" s="1"/>
  <c r="D8" i="5"/>
  <c r="G7" i="5"/>
  <c r="T7" i="5" s="1"/>
  <c r="D7" i="5"/>
  <c r="G6" i="5"/>
  <c r="T6" i="5" s="1"/>
  <c r="D6" i="5"/>
  <c r="G5" i="5"/>
  <c r="T5" i="5" s="1"/>
  <c r="D5" i="5"/>
  <c r="G4" i="5"/>
  <c r="T4" i="5" s="1"/>
  <c r="D4" i="5"/>
  <c r="G3" i="5"/>
  <c r="T3" i="5" s="1"/>
  <c r="D3" i="5"/>
  <c r="G2" i="5"/>
  <c r="H2" i="5" s="1"/>
  <c r="D2" i="5"/>
  <c r="H101" i="5" l="1"/>
  <c r="H111" i="5"/>
  <c r="H81" i="5"/>
  <c r="H132" i="5"/>
  <c r="H40" i="5"/>
  <c r="H104" i="5"/>
  <c r="H131" i="5"/>
  <c r="H136" i="5"/>
  <c r="H92" i="5"/>
  <c r="H44" i="5"/>
  <c r="H76" i="5"/>
  <c r="H100" i="5"/>
  <c r="H103" i="5"/>
  <c r="H108" i="5"/>
  <c r="H124" i="5"/>
  <c r="H12" i="5"/>
  <c r="H56" i="5"/>
  <c r="H73" i="5"/>
  <c r="H121" i="5"/>
  <c r="H144" i="5"/>
  <c r="H145" i="5"/>
  <c r="H28" i="5"/>
  <c r="H60" i="5"/>
  <c r="H84" i="5"/>
  <c r="H116" i="5"/>
  <c r="H139" i="5"/>
  <c r="H80" i="5"/>
  <c r="H97" i="5"/>
  <c r="H113" i="5"/>
  <c r="H120" i="5"/>
  <c r="H123" i="5"/>
  <c r="H128" i="5"/>
  <c r="H141" i="5"/>
  <c r="H149" i="5"/>
  <c r="H4" i="5"/>
  <c r="H20" i="5"/>
  <c r="H36" i="5"/>
  <c r="H52" i="5"/>
  <c r="H68" i="5"/>
  <c r="H71" i="5"/>
  <c r="H77" i="5"/>
  <c r="H85" i="5"/>
  <c r="H88" i="5"/>
  <c r="H96" i="5"/>
  <c r="H112" i="5"/>
  <c r="H140" i="5"/>
  <c r="H148" i="5"/>
  <c r="H16" i="5"/>
  <c r="H32" i="5"/>
  <c r="H48" i="5"/>
  <c r="H64" i="5"/>
  <c r="H69" i="5"/>
  <c r="H72" i="5"/>
  <c r="H89" i="5"/>
  <c r="H8" i="5"/>
  <c r="H24" i="5"/>
  <c r="H87" i="5"/>
  <c r="H93" i="5"/>
  <c r="T90" i="5"/>
  <c r="H90" i="5"/>
  <c r="H7" i="5"/>
  <c r="H15" i="5"/>
  <c r="H31" i="5"/>
  <c r="H43" i="5"/>
  <c r="H55" i="5"/>
  <c r="H83" i="5"/>
  <c r="T86" i="5"/>
  <c r="H86" i="5"/>
  <c r="H99" i="5"/>
  <c r="T102" i="5"/>
  <c r="H102" i="5"/>
  <c r="T110" i="5"/>
  <c r="H110" i="5"/>
  <c r="T122" i="5"/>
  <c r="H122" i="5"/>
  <c r="T130" i="5"/>
  <c r="H130" i="5"/>
  <c r="T138" i="5"/>
  <c r="H138" i="5"/>
  <c r="H151" i="5"/>
  <c r="T2" i="5"/>
  <c r="H10" i="5"/>
  <c r="H14" i="5"/>
  <c r="H18" i="5"/>
  <c r="H22" i="5"/>
  <c r="H26" i="5"/>
  <c r="H30" i="5"/>
  <c r="H34" i="5"/>
  <c r="H38" i="5"/>
  <c r="H42" i="5"/>
  <c r="H46" i="5"/>
  <c r="H50" i="5"/>
  <c r="H54" i="5"/>
  <c r="H58" i="5"/>
  <c r="H62" i="5"/>
  <c r="H66" i="5"/>
  <c r="H79" i="5"/>
  <c r="T82" i="5"/>
  <c r="H82" i="5"/>
  <c r="H95" i="5"/>
  <c r="T98" i="5"/>
  <c r="H98" i="5"/>
  <c r="H107" i="5"/>
  <c r="T118" i="5"/>
  <c r="H118" i="5"/>
  <c r="H127" i="5"/>
  <c r="H135" i="5"/>
  <c r="H147" i="5"/>
  <c r="T150" i="5"/>
  <c r="H150" i="5"/>
  <c r="T74" i="5"/>
  <c r="H74" i="5"/>
  <c r="T114" i="5"/>
  <c r="H114" i="5"/>
  <c r="T142" i="5"/>
  <c r="H142" i="5"/>
  <c r="H3" i="5"/>
  <c r="H11" i="5"/>
  <c r="H19" i="5"/>
  <c r="H23" i="5"/>
  <c r="H27" i="5"/>
  <c r="H35" i="5"/>
  <c r="H39" i="5"/>
  <c r="H47" i="5"/>
  <c r="H51" i="5"/>
  <c r="H59" i="5"/>
  <c r="H63" i="5"/>
  <c r="H67" i="5"/>
  <c r="T70" i="5"/>
  <c r="H70" i="5"/>
  <c r="H119" i="5"/>
  <c r="H6" i="5"/>
  <c r="H5" i="5"/>
  <c r="H9" i="5"/>
  <c r="H13" i="5"/>
  <c r="H17" i="5"/>
  <c r="H21" i="5"/>
  <c r="H25" i="5"/>
  <c r="H29" i="5"/>
  <c r="H33" i="5"/>
  <c r="H37" i="5"/>
  <c r="H41" i="5"/>
  <c r="H45" i="5"/>
  <c r="H49" i="5"/>
  <c r="H53" i="5"/>
  <c r="H57" i="5"/>
  <c r="H61" i="5"/>
  <c r="H65" i="5"/>
  <c r="H75" i="5"/>
  <c r="T78" i="5"/>
  <c r="H78" i="5"/>
  <c r="H91" i="5"/>
  <c r="T94" i="5"/>
  <c r="H94" i="5"/>
  <c r="T106" i="5"/>
  <c r="H106" i="5"/>
  <c r="H115" i="5"/>
  <c r="T126" i="5"/>
  <c r="H126" i="5"/>
  <c r="T134" i="5"/>
  <c r="H134" i="5"/>
  <c r="H143" i="5"/>
  <c r="T146" i="5"/>
  <c r="H146" i="5"/>
  <c r="H105" i="5"/>
  <c r="H109" i="5"/>
  <c r="H117" i="5"/>
  <c r="H125" i="5"/>
  <c r="H129" i="5"/>
  <c r="H133" i="5"/>
  <c r="H137" i="5"/>
</calcChain>
</file>

<file path=xl/sharedStrings.xml><?xml version="1.0" encoding="utf-8"?>
<sst xmlns="http://schemas.openxmlformats.org/spreadsheetml/2006/main" count="2062" uniqueCount="641">
  <si>
    <t>C313/2559</t>
  </si>
  <si>
    <t>Tanasan Rice Co., Ltd.</t>
  </si>
  <si>
    <t>7130266830</t>
  </si>
  <si>
    <t>COAU7130266830</t>
  </si>
  <si>
    <t>2016-10-10</t>
  </si>
  <si>
    <t>COSNAM</t>
  </si>
  <si>
    <t>SEASPAN LAHORE V.004N</t>
  </si>
  <si>
    <t>LAEM CHABANG, THAILAND</t>
  </si>
  <si>
    <t>SHEKOU, CHINA</t>
  </si>
  <si>
    <t>C341/2559</t>
  </si>
  <si>
    <t>0356A43338</t>
  </si>
  <si>
    <t>WAN HAI</t>
  </si>
  <si>
    <t>WAN HAI 163 V.N257</t>
  </si>
  <si>
    <t>BANGKOK, THAILAND</t>
  </si>
  <si>
    <t>ZHANJIANG, CHINA</t>
  </si>
  <si>
    <t>C318/2559</t>
  </si>
  <si>
    <t>06813HUA</t>
  </si>
  <si>
    <t>CKCOTHL1605387</t>
  </si>
  <si>
    <t>CK LINE</t>
  </si>
  <si>
    <t>KMTC HONGKONG V.1614N</t>
  </si>
  <si>
    <t>HUANGPU, CHINA</t>
  </si>
  <si>
    <t>C312/2559</t>
  </si>
  <si>
    <t>4040221930</t>
  </si>
  <si>
    <t>OOLU4040221930</t>
  </si>
  <si>
    <t>OOCL</t>
  </si>
  <si>
    <t>HAIKOU, CHINA</t>
  </si>
  <si>
    <t>C314/2559</t>
  </si>
  <si>
    <t>Riceland International Co., Ltd.</t>
  </si>
  <si>
    <t>7130266900</t>
  </si>
  <si>
    <t>COAU7130266900</t>
  </si>
  <si>
    <t>KOTA PURI V.136N</t>
  </si>
  <si>
    <t>CHENGLINGJI, CHINA</t>
  </si>
  <si>
    <t>C323/2559</t>
  </si>
  <si>
    <t>Uthai Produce Co., Ltd.</t>
  </si>
  <si>
    <t>050600824086</t>
  </si>
  <si>
    <t>EGLV050600824086</t>
  </si>
  <si>
    <t>SINOTRANS</t>
  </si>
  <si>
    <t>UNI-AMPLE V.0653-420N</t>
  </si>
  <si>
    <t>C315/2559</t>
  </si>
  <si>
    <t>Eam Heng Long Rice Mill (Saraburi) Co., Ltd.</t>
  </si>
  <si>
    <t>COAU7130266910</t>
  </si>
  <si>
    <t>International Rice &amp; Products Co., Ltd.</t>
  </si>
  <si>
    <t>C324/2559</t>
  </si>
  <si>
    <t>Asia Golden Rice Co., Ltd.</t>
  </si>
  <si>
    <t>GOSUBKK8001143</t>
  </si>
  <si>
    <t>GSL AFRICA V.838N</t>
  </si>
  <si>
    <t>C316/2559</t>
  </si>
  <si>
    <t>H.H.L. Intertrade Co., Ltd.</t>
  </si>
  <si>
    <t>COAU7130266960</t>
  </si>
  <si>
    <t>Tanyarungroengchai Rice Mill (Thailand) Co., Ltd.</t>
  </si>
  <si>
    <t>Thai Ha Public Co., Ltd.</t>
  </si>
  <si>
    <t>C319/2559</t>
  </si>
  <si>
    <t>320BK6030812</t>
  </si>
  <si>
    <t>TS LINES</t>
  </si>
  <si>
    <t>PELICAN V.16011N</t>
  </si>
  <si>
    <t>C322/2559</t>
  </si>
  <si>
    <t>Siam Rice Trading (Thai) Co., Ltd.</t>
  </si>
  <si>
    <t>GOSUBKK8001159</t>
  </si>
  <si>
    <t>C320/2559</t>
  </si>
  <si>
    <t>TCLU1610057</t>
  </si>
  <si>
    <t>TLBKTCKL6080390</t>
  </si>
  <si>
    <t>KALAMAZOO V.1608N</t>
  </si>
  <si>
    <t>CHONGQING, CHINA</t>
  </si>
  <si>
    <t>C345/2559</t>
  </si>
  <si>
    <t>GOSUBKK2003005</t>
  </si>
  <si>
    <t>ZIM LINE</t>
  </si>
  <si>
    <t>PHILIPPOS-MICHALIS V.22N</t>
  </si>
  <si>
    <t>XIAMEN, CHINA</t>
  </si>
  <si>
    <t>C325/2559</t>
  </si>
  <si>
    <t>050600823446</t>
  </si>
  <si>
    <t>EGLV050600823446</t>
  </si>
  <si>
    <t>EVERGREEN</t>
  </si>
  <si>
    <t>EVER LIBRA V.1478-023E</t>
  </si>
  <si>
    <t>NANJING, CHINA</t>
  </si>
  <si>
    <t>C326/2559</t>
  </si>
  <si>
    <t>050600828103</t>
  </si>
  <si>
    <t>EGLV050600828103</t>
  </si>
  <si>
    <t>WUHU, CHINA</t>
  </si>
  <si>
    <t>C327/2559</t>
  </si>
  <si>
    <t>050600826160</t>
  </si>
  <si>
    <t>EGLV050600826160</t>
  </si>
  <si>
    <t>NANCHANG, CHINA</t>
  </si>
  <si>
    <t>C317/2559</t>
  </si>
  <si>
    <t>Asia Intertrade Rice Export Co., Ltd.</t>
  </si>
  <si>
    <t>7130266990</t>
  </si>
  <si>
    <t>COAU7130266990</t>
  </si>
  <si>
    <t>C328/2559</t>
  </si>
  <si>
    <t>Bangsue Chia Meng Rice Mill Co., Ltd.</t>
  </si>
  <si>
    <t>GOSUBKK8001207</t>
  </si>
  <si>
    <t>C329/2559</t>
  </si>
  <si>
    <t>TMP Rice Mill Co., Ltd.</t>
  </si>
  <si>
    <t>050600835584</t>
  </si>
  <si>
    <t>EGLV050600835584</t>
  </si>
  <si>
    <t>C340/2559</t>
  </si>
  <si>
    <t>050600822521</t>
  </si>
  <si>
    <t>EGLV050600822521</t>
  </si>
  <si>
    <t>WUHAN, CHINA</t>
  </si>
  <si>
    <t>C330/2559</t>
  </si>
  <si>
    <t>Ponglarp Co., Ltd.</t>
  </si>
  <si>
    <t>050600822661</t>
  </si>
  <si>
    <t>EGLV050600822661</t>
  </si>
  <si>
    <t>NINGBO, CHINA</t>
  </si>
  <si>
    <t>C331/2559</t>
  </si>
  <si>
    <t>Capital Cereals Co., Ltd.</t>
  </si>
  <si>
    <t>050600835959</t>
  </si>
  <si>
    <t>EGLV050600835959</t>
  </si>
  <si>
    <t>C343/2559</t>
  </si>
  <si>
    <t>Thai Capital Crops Co., Ltd.</t>
  </si>
  <si>
    <t>0356A44234</t>
  </si>
  <si>
    <t>WAN HAI 225 V.N289</t>
  </si>
  <si>
    <t>FUZHOU, CHINA</t>
  </si>
  <si>
    <t>C332/2559</t>
  </si>
  <si>
    <t>Toumi Foods &amp; Product Co., Ltd.</t>
  </si>
  <si>
    <t>050600831686</t>
  </si>
  <si>
    <t>EGLV050600831686</t>
  </si>
  <si>
    <t>TTC EX BY EVERGREEN</t>
  </si>
  <si>
    <t>C321/2559</t>
  </si>
  <si>
    <t>C.P. Intertrade Co., Ltd.</t>
  </si>
  <si>
    <t>BKKS58908700</t>
  </si>
  <si>
    <t>NYKSBKKS58908700</t>
  </si>
  <si>
    <t>NYK</t>
  </si>
  <si>
    <t>APL LE HAVRE V.021E</t>
  </si>
  <si>
    <t>C342/2559</t>
  </si>
  <si>
    <t>050600838141</t>
  </si>
  <si>
    <t>EGLV050600838141</t>
  </si>
  <si>
    <t>C360/2559</t>
  </si>
  <si>
    <t>0356A44222</t>
  </si>
  <si>
    <t>WAN WAI 162 V.N270</t>
  </si>
  <si>
    <t>C348/2559</t>
  </si>
  <si>
    <t>TCLU1610067</t>
  </si>
  <si>
    <t>TLBKHKXM6130401</t>
  </si>
  <si>
    <t>TCLC</t>
  </si>
  <si>
    <t>XIN MING ZHOU 26 V.1613N</t>
  </si>
  <si>
    <t>C349/2559</t>
  </si>
  <si>
    <t>TCLU1610074</t>
  </si>
  <si>
    <t>TLBKTCXM6130403</t>
  </si>
  <si>
    <t>C359/2559</t>
  </si>
  <si>
    <t>0356A44230</t>
  </si>
  <si>
    <t>WAN HAI 162 V.N270</t>
  </si>
  <si>
    <t>C399/2559</t>
  </si>
  <si>
    <t>Suwannaphum Rice Co., Ltd.</t>
  </si>
  <si>
    <t>TCLU1610073</t>
  </si>
  <si>
    <t>TLBKTCNM6090424</t>
  </si>
  <si>
    <t>NEW MINGZHOU 60 V.1609N</t>
  </si>
  <si>
    <t>C344/2559</t>
  </si>
  <si>
    <t>0356A43268</t>
  </si>
  <si>
    <t>C333/2559</t>
  </si>
  <si>
    <t>050600841070</t>
  </si>
  <si>
    <t>EGLV050600841070</t>
  </si>
  <si>
    <t>C334/2559</t>
  </si>
  <si>
    <t>T.T.S. Rice Co., Ltd.</t>
  </si>
  <si>
    <t>050600837625</t>
  </si>
  <si>
    <t>EGLV050600837625</t>
  </si>
  <si>
    <t>C335/2559</t>
  </si>
  <si>
    <t>Asian Peninsula Corporation Co., Ltd.</t>
  </si>
  <si>
    <t>050600838079</t>
  </si>
  <si>
    <t>EGLV050600838079</t>
  </si>
  <si>
    <t>C350/2559</t>
  </si>
  <si>
    <t>06965SHK</t>
  </si>
  <si>
    <t>CKCOTHL1605361</t>
  </si>
  <si>
    <t>KMTC KEELUNG V.1614N</t>
  </si>
  <si>
    <t>C336/2559</t>
  </si>
  <si>
    <t>050600838095</t>
  </si>
  <si>
    <t>EGLV050600838095</t>
  </si>
  <si>
    <t>C337/2559</t>
  </si>
  <si>
    <t>Patum Rice Mill and Granary Public Co., Ltd.</t>
  </si>
  <si>
    <t>050600835533</t>
  </si>
  <si>
    <t>EGLV050600835533</t>
  </si>
  <si>
    <t>C362/2559</t>
  </si>
  <si>
    <t>Great Ocean Rice Co., Ltd.</t>
  </si>
  <si>
    <t>050600839016</t>
  </si>
  <si>
    <t>EGLV050600839016</t>
  </si>
  <si>
    <t>ITAL LAGUNA V.0808-065E</t>
  </si>
  <si>
    <t>C346/2559</t>
  </si>
  <si>
    <t>4040300590</t>
  </si>
  <si>
    <t>OOLU4040300590</t>
  </si>
  <si>
    <t>OOCL KOBE V.088N</t>
  </si>
  <si>
    <t>C338/2559</t>
  </si>
  <si>
    <t>Herba Bangkok S.L.</t>
  </si>
  <si>
    <t>050600841193</t>
  </si>
  <si>
    <t>EGLV050600841193</t>
  </si>
  <si>
    <t>C374/2559</t>
  </si>
  <si>
    <t>7130267160</t>
  </si>
  <si>
    <t>COAU7130267160</t>
  </si>
  <si>
    <t>COSCO FOS V.030N</t>
  </si>
  <si>
    <t>C354/2559</t>
  </si>
  <si>
    <t>GTD0341200</t>
  </si>
  <si>
    <t>CMA</t>
  </si>
  <si>
    <t>NORDLEOPARD V.16011N</t>
  </si>
  <si>
    <t>C351/2559</t>
  </si>
  <si>
    <t>GOSUBKK8001214</t>
  </si>
  <si>
    <t>HAYDN V.023N</t>
  </si>
  <si>
    <t>C339/2559</t>
  </si>
  <si>
    <t>Olam (Thailand) Limited</t>
  </si>
  <si>
    <t>050600843196</t>
  </si>
  <si>
    <t>EGLV050600843196</t>
  </si>
  <si>
    <t>NINJING, CHINA</t>
  </si>
  <si>
    <t>C368/2559</t>
  </si>
  <si>
    <t>Siam Golden Rice Co., Ltd.</t>
  </si>
  <si>
    <t>050600839024</t>
  </si>
  <si>
    <t>EGLV050600839024</t>
  </si>
  <si>
    <t>Siam Diamond Exportrice Co., Ltd.</t>
  </si>
  <si>
    <t>050600839041</t>
  </si>
  <si>
    <t>Global Rice Intertrade Co., Ltd</t>
  </si>
  <si>
    <t>050600839032</t>
  </si>
  <si>
    <t>C352/2559</t>
  </si>
  <si>
    <t>GOSUBKK2003268</t>
  </si>
  <si>
    <t>C385/2559</t>
  </si>
  <si>
    <t>K.M.C. Interrice (2002) Co., Ltd.</t>
  </si>
  <si>
    <t>050600838206</t>
  </si>
  <si>
    <t>EGLV050600838206</t>
  </si>
  <si>
    <t>UNI-ASPIRE V.0654-467N</t>
  </si>
  <si>
    <t>C347/2559</t>
  </si>
  <si>
    <t>Thai Hua (2511) Co., Ltd.</t>
  </si>
  <si>
    <t>OOLU4040302810</t>
  </si>
  <si>
    <t>C375/2559</t>
  </si>
  <si>
    <t>Thai Standard Rice Co., Ltd.</t>
  </si>
  <si>
    <t>SITGBKSK077584</t>
  </si>
  <si>
    <t>SITGBKSK077586</t>
  </si>
  <si>
    <t>SITC KEELUNG V.1627N</t>
  </si>
  <si>
    <t>Boonsong Siam Land Co., Ltd.</t>
  </si>
  <si>
    <t>T N R Intertrade Co., Ltd.</t>
  </si>
  <si>
    <t>SITGBKSK077585</t>
  </si>
  <si>
    <t>C355/2559</t>
  </si>
  <si>
    <t>COAU7130267370</t>
  </si>
  <si>
    <t>PONTRESINA V.042XTN</t>
  </si>
  <si>
    <t>C356/2559</t>
  </si>
  <si>
    <t>7130267180</t>
  </si>
  <si>
    <t>COAU7130267180</t>
  </si>
  <si>
    <t>C353/2559</t>
  </si>
  <si>
    <t>TCLC1610076</t>
  </si>
  <si>
    <t>TLBKTCXM6130404</t>
  </si>
  <si>
    <t>C357/2559</t>
  </si>
  <si>
    <t>7130267170</t>
  </si>
  <si>
    <t>COAU7130267170</t>
  </si>
  <si>
    <t>C358/2559</t>
  </si>
  <si>
    <t>7130267360</t>
  </si>
  <si>
    <t>COAU7130267360</t>
  </si>
  <si>
    <t>C379/2559</t>
  </si>
  <si>
    <t>7130267310</t>
  </si>
  <si>
    <t>COAU7130267310</t>
  </si>
  <si>
    <t>C363/2559</t>
  </si>
  <si>
    <t>050600835967</t>
  </si>
  <si>
    <t>EGLV050600835967</t>
  </si>
  <si>
    <t>C376/2559</t>
  </si>
  <si>
    <t>Chia Meng Co., Ltd.</t>
  </si>
  <si>
    <t>SITGBKSK077676</t>
  </si>
  <si>
    <t>C380/2559</t>
  </si>
  <si>
    <t>0356A44223</t>
  </si>
  <si>
    <t>WAN HAI 221 V.N298</t>
  </si>
  <si>
    <t>C377/2559</t>
  </si>
  <si>
    <t>Siam Farming Export Co., Ltd.</t>
  </si>
  <si>
    <t>SITGBKSK077540</t>
  </si>
  <si>
    <t>C386/2559</t>
  </si>
  <si>
    <t>Chokanan Rice (2003) Co., Ltd.</t>
  </si>
  <si>
    <t>050600838371</t>
  </si>
  <si>
    <t>EGLV050600838427</t>
  </si>
  <si>
    <t>SRC Foods Co., Ltd.</t>
  </si>
  <si>
    <t>050600838427</t>
  </si>
  <si>
    <t>Asia Tropical Trading Co., Ltd.</t>
  </si>
  <si>
    <t>050600838401</t>
  </si>
  <si>
    <t>Charoen Phon Intertrade Co., Ltd.</t>
  </si>
  <si>
    <t>050600838419</t>
  </si>
  <si>
    <t>C378/2559</t>
  </si>
  <si>
    <t>COAU7130267480</t>
  </si>
  <si>
    <t>C421/2559</t>
  </si>
  <si>
    <t>COAU7130267490</t>
  </si>
  <si>
    <t>CAPE FERROL V.112N</t>
  </si>
  <si>
    <t>C364/2559</t>
  </si>
  <si>
    <t>050600845652</t>
  </si>
  <si>
    <t>EGLV050600845652</t>
  </si>
  <si>
    <t>C369/2559</t>
  </si>
  <si>
    <t>Ake Rice Mill Co., Ltd.</t>
  </si>
  <si>
    <t>050600849593</t>
  </si>
  <si>
    <t>EGLV050600849593</t>
  </si>
  <si>
    <t>C365/2559</t>
  </si>
  <si>
    <t>050600837994</t>
  </si>
  <si>
    <t>EGLV050600837994</t>
  </si>
  <si>
    <t>C370/2559</t>
  </si>
  <si>
    <t>Universal Rice Co., Ltd.</t>
  </si>
  <si>
    <t>050600835169</t>
  </si>
  <si>
    <t>EGLV050600835169</t>
  </si>
  <si>
    <t>C366/2559</t>
  </si>
  <si>
    <t>050600835045</t>
  </si>
  <si>
    <t>EGLV050600835045</t>
  </si>
  <si>
    <t>C371/2559</t>
  </si>
  <si>
    <t>Siam First Rice Co., Ltd.</t>
  </si>
  <si>
    <t>050600836564</t>
  </si>
  <si>
    <t>EGLV050600836564</t>
  </si>
  <si>
    <t>Siam Dee (2558) Co., Ltd.</t>
  </si>
  <si>
    <t>C361/2559</t>
  </si>
  <si>
    <t>BKKS58901700</t>
  </si>
  <si>
    <t>NYKSBKKS58901700</t>
  </si>
  <si>
    <t>APL CHONGQING V.021E</t>
  </si>
  <si>
    <t>C372/2559</t>
  </si>
  <si>
    <t>050600837358</t>
  </si>
  <si>
    <t>EGLV050600837358</t>
  </si>
  <si>
    <t>C373/2559</t>
  </si>
  <si>
    <t>050600836335</t>
  </si>
  <si>
    <t>EGLV050600836335</t>
  </si>
  <si>
    <t>C396/2559</t>
  </si>
  <si>
    <t>GTD0341212</t>
  </si>
  <si>
    <t>KYOTO TOWER V.16013N</t>
  </si>
  <si>
    <t>C384/2559</t>
  </si>
  <si>
    <t>W &amp; P Export Co., Ltd.</t>
  </si>
  <si>
    <t>GOSUBKK8001215</t>
  </si>
  <si>
    <t>SAO PAULO V.07N</t>
  </si>
  <si>
    <t>S Inter Rice Co., Ltd.</t>
  </si>
  <si>
    <t>GOSUBKK8001217</t>
  </si>
  <si>
    <t>C387/2559</t>
  </si>
  <si>
    <t>7130267230</t>
  </si>
  <si>
    <t>COAU7130267230</t>
  </si>
  <si>
    <t>CSCL LIMA V.0131N</t>
  </si>
  <si>
    <t>C423/2559</t>
  </si>
  <si>
    <t>Kasisuri Co., Ltd.</t>
  </si>
  <si>
    <t>050600897598</t>
  </si>
  <si>
    <t>EGLV050600843706</t>
  </si>
  <si>
    <t>EVER LYRIC V.1481-010E</t>
  </si>
  <si>
    <t>C367/2559</t>
  </si>
  <si>
    <t>050600852381</t>
  </si>
  <si>
    <t>EGLV050600852381</t>
  </si>
  <si>
    <t>C393/2559</t>
  </si>
  <si>
    <t>GOSUBKK8001269</t>
  </si>
  <si>
    <t>PROTOSTAR N V.005N</t>
  </si>
  <si>
    <t>C397/2559</t>
  </si>
  <si>
    <t>320BK6031096</t>
  </si>
  <si>
    <t>320610275972</t>
  </si>
  <si>
    <t>C381/2559</t>
  </si>
  <si>
    <t>7130267210</t>
  </si>
  <si>
    <t>COAU7130267210</t>
  </si>
  <si>
    <t>GANTA BHUM V.310N</t>
  </si>
  <si>
    <t>C394/2559</t>
  </si>
  <si>
    <t>GOSUBKK8001216</t>
  </si>
  <si>
    <t>C415/2559</t>
  </si>
  <si>
    <t>7130267500</t>
  </si>
  <si>
    <t>COAU7130267500</t>
  </si>
  <si>
    <t>CSCL PANAMA V.0109N</t>
  </si>
  <si>
    <t>C395/2559</t>
  </si>
  <si>
    <t>GOSUBKK8001218</t>
  </si>
  <si>
    <t>C398/2559</t>
  </si>
  <si>
    <t>BKKS60653400</t>
  </si>
  <si>
    <t>NYKSBKKS60653400</t>
  </si>
  <si>
    <t>ZIM ANTWERP V.038E</t>
  </si>
  <si>
    <t>C400/2559</t>
  </si>
  <si>
    <t>Golden Grain Enterprise Co., Ltd.</t>
  </si>
  <si>
    <t>TCLU1610070</t>
  </si>
  <si>
    <t>TLBKTCNM6090423</t>
  </si>
  <si>
    <t>Phalang Thai Inter Rice Co., Ltd.</t>
  </si>
  <si>
    <t>TCLU1610071</t>
  </si>
  <si>
    <t>Cal Intertrade Co., Ltd.</t>
  </si>
  <si>
    <t>TCLU1610072</t>
  </si>
  <si>
    <t>C382/2559</t>
  </si>
  <si>
    <t>4040299880</t>
  </si>
  <si>
    <t>OOLU4040299880</t>
  </si>
  <si>
    <t>SEASPAN LAHORE V.005N</t>
  </si>
  <si>
    <t>C388/2559</t>
  </si>
  <si>
    <t>7130267200</t>
  </si>
  <si>
    <t>COAU7130267200</t>
  </si>
  <si>
    <t>C383/2559</t>
  </si>
  <si>
    <t>OOLU4040302330</t>
  </si>
  <si>
    <t>SEASPAN SANTOS V.005N</t>
  </si>
  <si>
    <t>C401/2559</t>
  </si>
  <si>
    <t>COAU7130267260</t>
  </si>
  <si>
    <t>XIN WU HAN V.034N</t>
  </si>
  <si>
    <t>C404/2559</t>
  </si>
  <si>
    <t>050600843650</t>
  </si>
  <si>
    <t>EGLV050600843650</t>
  </si>
  <si>
    <t>EVER LOYAL V.1479-019E</t>
  </si>
  <si>
    <t>C431/2559</t>
  </si>
  <si>
    <t>COAU7130267330</t>
  </si>
  <si>
    <t>CSCL CALLAO V.0163N</t>
  </si>
  <si>
    <t>C416/2559</t>
  </si>
  <si>
    <t>COAU7130267420</t>
  </si>
  <si>
    <t>C417/2559</t>
  </si>
  <si>
    <t>COAU7130267410</t>
  </si>
  <si>
    <t>C403/2559</t>
  </si>
  <si>
    <t>0356A45260</t>
  </si>
  <si>
    <t>INTERASIA ADVANCE V.N169</t>
  </si>
  <si>
    <t>C389/2559</t>
  </si>
  <si>
    <t>COAU7130267400</t>
  </si>
  <si>
    <t>C390/2559</t>
  </si>
  <si>
    <t>COAU7130267290</t>
  </si>
  <si>
    <t>C391/2559</t>
  </si>
  <si>
    <t>COAU7130267240</t>
  </si>
  <si>
    <t>C402/2559</t>
  </si>
  <si>
    <t>COAU7130267190</t>
  </si>
  <si>
    <t>C413/2559</t>
  </si>
  <si>
    <t>TH00311647</t>
  </si>
  <si>
    <t>KCTC-R20161106</t>
  </si>
  <si>
    <t>KMTC</t>
  </si>
  <si>
    <t>KMTC PUSAN V.1615N</t>
  </si>
  <si>
    <t>C412/2559</t>
  </si>
  <si>
    <t>0697HUA</t>
  </si>
  <si>
    <t>CKCOTHL1605628</t>
  </si>
  <si>
    <t>SAWASDEE BANGKOK V.0100N</t>
  </si>
  <si>
    <t>C392/2559</t>
  </si>
  <si>
    <t>Sangfah Agri Product Co., Ltd.</t>
  </si>
  <si>
    <t>7130267250</t>
  </si>
  <si>
    <t>COAU7130267250</t>
  </si>
  <si>
    <t>C410/2559</t>
  </si>
  <si>
    <t>050600831694</t>
  </si>
  <si>
    <t>EGLV050600831694</t>
  </si>
  <si>
    <t>UNI-AMPLE V.0655-421N</t>
  </si>
  <si>
    <t>C414/2559</t>
  </si>
  <si>
    <t>06984SHK</t>
  </si>
  <si>
    <t>CKCOTHL1605631</t>
  </si>
  <si>
    <t>C405/2559</t>
  </si>
  <si>
    <t>050600843668</t>
  </si>
  <si>
    <t>EGLV050600843668</t>
  </si>
  <si>
    <t>C406/2559</t>
  </si>
  <si>
    <t>050600843714</t>
  </si>
  <si>
    <t>EGLV050600843714</t>
  </si>
  <si>
    <t>C418/2559</t>
  </si>
  <si>
    <t>7130268040</t>
  </si>
  <si>
    <t>COAU7130268040</t>
  </si>
  <si>
    <t>C432/2559</t>
  </si>
  <si>
    <t>7130268050</t>
  </si>
  <si>
    <t>COAU7130268050</t>
  </si>
  <si>
    <t>C411/2559</t>
  </si>
  <si>
    <t>4040466990</t>
  </si>
  <si>
    <t>OOLU4040466990</t>
  </si>
  <si>
    <t>C407/2559</t>
  </si>
  <si>
    <t>MT Centertrade Co., Ltd.</t>
  </si>
  <si>
    <t>050600886219</t>
  </si>
  <si>
    <t>EGLV050600886227</t>
  </si>
  <si>
    <t>Udomsuk Rice Co., Ltd.</t>
  </si>
  <si>
    <t>050600886227</t>
  </si>
  <si>
    <t>C408/2559</t>
  </si>
  <si>
    <t>Chaitip Co., Ltd.</t>
  </si>
  <si>
    <t>050600886049</t>
  </si>
  <si>
    <t>EGLV050600886138</t>
  </si>
  <si>
    <t>K.V.C. Rice Intertrade Co., Ltd.</t>
  </si>
  <si>
    <t>050600886120</t>
  </si>
  <si>
    <t>Easternrice Co., Ltd.</t>
  </si>
  <si>
    <t>050600886138</t>
  </si>
  <si>
    <t>C409/2559</t>
  </si>
  <si>
    <t>Thai Lee Agriculture Co., Ltd.</t>
  </si>
  <si>
    <t>050600886839</t>
  </si>
  <si>
    <t>EGLV050600886839</t>
  </si>
  <si>
    <t>C419/2559</t>
  </si>
  <si>
    <t>7130268150</t>
  </si>
  <si>
    <t>COAU7130268150</t>
  </si>
  <si>
    <t>C424/2559</t>
  </si>
  <si>
    <t>TCLC1611039</t>
  </si>
  <si>
    <t>TLBKTCKL6090447</t>
  </si>
  <si>
    <t>KALAMZOO V.1609N</t>
  </si>
  <si>
    <t>C420/2559</t>
  </si>
  <si>
    <t>GOSUBKK8001487</t>
  </si>
  <si>
    <t>GSL AFRICA V.839N</t>
  </si>
  <si>
    <t>C425/2559</t>
  </si>
  <si>
    <t>0356A45261</t>
  </si>
  <si>
    <t>WAN HAI 273 V.N094</t>
  </si>
  <si>
    <t>C422/2559</t>
  </si>
  <si>
    <t>SITGLCSK079088</t>
  </si>
  <si>
    <t>SITC SHANDONG V.1623N</t>
  </si>
  <si>
    <t>C435/2559</t>
  </si>
  <si>
    <t>SITGLCUA079590</t>
  </si>
  <si>
    <t>SITC GUANGDONG V.1621N</t>
  </si>
  <si>
    <t>C429/2559</t>
  </si>
  <si>
    <t>TH00311585</t>
  </si>
  <si>
    <t>KCTC-R20161111</t>
  </si>
  <si>
    <t>KMTC KEELUNG V.1615N</t>
  </si>
  <si>
    <t>C426/2559</t>
  </si>
  <si>
    <t>SITGBKNB078504</t>
  </si>
  <si>
    <t>BELAWAN V.1623N</t>
  </si>
  <si>
    <t>C436/2559</t>
  </si>
  <si>
    <t>COAU7130268120</t>
  </si>
  <si>
    <t>C433/2559</t>
  </si>
  <si>
    <t>7130268030</t>
  </si>
  <si>
    <t>COAU7130268030</t>
  </si>
  <si>
    <t>C430/2559</t>
  </si>
  <si>
    <t>7130268130</t>
  </si>
  <si>
    <t>COAU7130268130</t>
  </si>
  <si>
    <t>C427/2559</t>
  </si>
  <si>
    <t>TCLC1611048</t>
  </si>
  <si>
    <t>TLBKTCXM6140483</t>
  </si>
  <si>
    <t>XIN MING ZHOU 26 V.1614N</t>
  </si>
  <si>
    <t>C438/2559</t>
  </si>
  <si>
    <t>COAU7130287420</t>
  </si>
  <si>
    <t>KOTA PURI V.140N</t>
  </si>
  <si>
    <t>C434/2559</t>
  </si>
  <si>
    <t>COAU7130268110</t>
  </si>
  <si>
    <t>C428/2559</t>
  </si>
  <si>
    <t>COAU7130287510</t>
  </si>
  <si>
    <t>COSCO SURABAYA V.039W</t>
  </si>
  <si>
    <t>C437/2559</t>
  </si>
  <si>
    <t>COAU7130268200</t>
  </si>
  <si>
    <t>XIN YANG ZHOU V.036N</t>
  </si>
  <si>
    <t>C439/2559</t>
  </si>
  <si>
    <t>COAU7130287430</t>
  </si>
  <si>
    <t>COSCO SANTOS V.032N</t>
  </si>
  <si>
    <t>C440/2559</t>
  </si>
  <si>
    <t>KS Siamrice CO., LTD.</t>
  </si>
  <si>
    <t>GOSUBKK2004565</t>
  </si>
  <si>
    <t>GSL AFRICA V.840N</t>
  </si>
  <si>
    <t>C442/2559</t>
  </si>
  <si>
    <t>GOSUBKK2004587</t>
  </si>
  <si>
    <t>HAYDN V.025N</t>
  </si>
  <si>
    <t>C441/2559</t>
  </si>
  <si>
    <t>GOSUBKK2004527</t>
  </si>
  <si>
    <t>package_id</t>
  </si>
  <si>
    <t>125540008145</t>
  </si>
  <si>
    <t>0115542000168</t>
  </si>
  <si>
    <t>0135550033851</t>
  </si>
  <si>
    <t>0105544066565</t>
  </si>
  <si>
    <t>0105540091247</t>
  </si>
  <si>
    <t>0105511002525</t>
  </si>
  <si>
    <t>0105544099650</t>
  </si>
  <si>
    <t>0105522018355</t>
  </si>
  <si>
    <t>0105531089375</t>
  </si>
  <si>
    <t>0115524000194</t>
  </si>
  <si>
    <t>0105531003292</t>
  </si>
  <si>
    <t>0105541048825</t>
  </si>
  <si>
    <t>0105536101675</t>
  </si>
  <si>
    <t>0725546000469</t>
  </si>
  <si>
    <t>0195539000381</t>
  </si>
  <si>
    <t>0205548007601</t>
  </si>
  <si>
    <t>0175558000111</t>
  </si>
  <si>
    <t>0105544078784</t>
  </si>
  <si>
    <t>0105525010576</t>
  </si>
  <si>
    <t>0105552103105</t>
  </si>
  <si>
    <t>0105549002271</t>
  </si>
  <si>
    <t>0105534001223</t>
  </si>
  <si>
    <t>0405523000074</t>
  </si>
  <si>
    <t>0605536000378</t>
  </si>
  <si>
    <t>0105538021822</t>
  </si>
  <si>
    <t>0125555010566</t>
  </si>
  <si>
    <t>0345551000157</t>
  </si>
  <si>
    <t>0105552046349</t>
  </si>
  <si>
    <t>0107536001702</t>
  </si>
  <si>
    <t>0105546063717</t>
  </si>
  <si>
    <t>0105536048464</t>
  </si>
  <si>
    <t>0105521008488</t>
  </si>
  <si>
    <t>0605557001098</t>
  </si>
  <si>
    <t>0625551000081</t>
  </si>
  <si>
    <t>0105558000421</t>
  </si>
  <si>
    <t>0155558000375</t>
  </si>
  <si>
    <t>0105553124599</t>
  </si>
  <si>
    <t>0105530050645</t>
  </si>
  <si>
    <t>0195557000207</t>
  </si>
  <si>
    <t>0105549012340</t>
  </si>
  <si>
    <t>0305544000651</t>
  </si>
  <si>
    <t>0105546152299</t>
  </si>
  <si>
    <t>0105547098760</t>
  </si>
  <si>
    <t>0105555002407</t>
  </si>
  <si>
    <t>0185555000021</t>
  </si>
  <si>
    <t>0305546001264</t>
  </si>
  <si>
    <t>0105516011352</t>
  </si>
  <si>
    <t>0107547000311</t>
  </si>
  <si>
    <t>0105511005125</t>
  </si>
  <si>
    <t>0105539128876</t>
  </si>
  <si>
    <t>0195539000586</t>
  </si>
  <si>
    <t>0105545077081</t>
  </si>
  <si>
    <t>0135553003431</t>
  </si>
  <si>
    <t>0125546004320</t>
  </si>
  <si>
    <t>0105539044966</t>
  </si>
  <si>
    <t>0105525038021</t>
  </si>
  <si>
    <t>0105539045245</t>
  </si>
  <si>
    <t>company_taxno</t>
  </si>
  <si>
    <t>ship_lot_no</t>
  </si>
  <si>
    <t>invoice_no</t>
  </si>
  <si>
    <t>exporter_name</t>
  </si>
  <si>
    <t>hamonize_code</t>
  </si>
  <si>
    <t>book_det_quantity</t>
  </si>
  <si>
    <t>num_of_container</t>
  </si>
  <si>
    <t>book_no</t>
  </si>
  <si>
    <t>bl_no</t>
  </si>
  <si>
    <t>product_date</t>
  </si>
  <si>
    <t>packing_date</t>
  </si>
  <si>
    <t>carrier_name</t>
  </si>
  <si>
    <t>ship_name</t>
  </si>
  <si>
    <t>load_port</t>
  </si>
  <si>
    <t>destination_port</t>
  </si>
  <si>
    <t>etd_date</t>
  </si>
  <si>
    <t>eta_date</t>
  </si>
  <si>
    <t>value_usd</t>
  </si>
  <si>
    <t>2016-10-24</t>
  </si>
  <si>
    <t>2016-10-26</t>
  </si>
  <si>
    <t>2016-10-28</t>
  </si>
  <si>
    <t>2016-10-27</t>
  </si>
  <si>
    <t>2016-10-25</t>
  </si>
  <si>
    <t>2016-10-29</t>
  </si>
  <si>
    <t>2016-10-30</t>
  </si>
  <si>
    <t>2016-10-31</t>
  </si>
  <si>
    <t>2016-11-01</t>
  </si>
  <si>
    <t>2016-11-02</t>
  </si>
  <si>
    <t>2016-11-03</t>
  </si>
  <si>
    <t>2016-11-05</t>
  </si>
  <si>
    <t>2016-11-04</t>
  </si>
  <si>
    <t>2016-11-14</t>
  </si>
  <si>
    <t>2016-11-07</t>
  </si>
  <si>
    <t>2016-11-19</t>
  </si>
  <si>
    <t>2016-11-08</t>
  </si>
  <si>
    <t>2016-11-09</t>
  </si>
  <si>
    <t>2016-11-12</t>
  </si>
  <si>
    <t>2016-11-10</t>
  </si>
  <si>
    <t>2016-11-21</t>
  </si>
  <si>
    <t>2016-11-15</t>
  </si>
  <si>
    <t>2016-11-11</t>
  </si>
  <si>
    <t>2016-11-16</t>
  </si>
  <si>
    <t>2016-11-17</t>
  </si>
  <si>
    <t>2016-11-18</t>
  </si>
  <si>
    <t>2016-11-25</t>
  </si>
  <si>
    <t>2016-11-23</t>
  </si>
  <si>
    <t>2016-11-29</t>
  </si>
  <si>
    <t>2016-11-22</t>
  </si>
  <si>
    <t>2016-11-24</t>
  </si>
  <si>
    <t>2016-11-26</t>
  </si>
  <si>
    <t>2016-12-03</t>
  </si>
  <si>
    <t>2016-12-06</t>
  </si>
  <si>
    <t>2016-12-13</t>
  </si>
  <si>
    <t>2016-12-07</t>
  </si>
  <si>
    <t>2016-11-06</t>
  </si>
  <si>
    <t>2016-11-27</t>
  </si>
  <si>
    <t>2016-11-13</t>
  </si>
  <si>
    <t>2016-11-20</t>
  </si>
  <si>
    <t>2016-12-02</t>
  </si>
  <si>
    <t>2016-12-05</t>
  </si>
  <si>
    <t>2016-11-28</t>
  </si>
  <si>
    <t>2016-12-10</t>
  </si>
  <si>
    <t>2016-11-30</t>
  </si>
  <si>
    <t>2016-12-08</t>
  </si>
  <si>
    <t>2016-12-01</t>
  </si>
  <si>
    <t>2016-12-28</t>
  </si>
  <si>
    <t>2016-12-04</t>
  </si>
  <si>
    <t>2016-12-09</t>
  </si>
  <si>
    <t>2016-12-20</t>
  </si>
  <si>
    <t>2016-12-18</t>
  </si>
  <si>
    <t>2016-12-14</t>
  </si>
  <si>
    <t>2016-12-21</t>
  </si>
  <si>
    <t>2016-12-15</t>
  </si>
  <si>
    <t>2016-12-22</t>
  </si>
  <si>
    <t>2016-12-27</t>
  </si>
  <si>
    <t>2016-12-24</t>
  </si>
  <si>
    <t>2017-01-05</t>
  </si>
  <si>
    <t>2016-12-26</t>
  </si>
  <si>
    <t>2016-12-19</t>
  </si>
  <si>
    <t>1970-01-01</t>
  </si>
  <si>
    <t>cut_of_date</t>
  </si>
  <si>
    <t>confirm_lot</t>
  </si>
  <si>
    <t>exporter_no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</si>
</sst>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</font>
    <font>
      <sz val="10"/>
      <color rgb="FF008000"/>
      <name val="Courier New"/>
      <family val="3"/>
    </font>
    <font>
      <sz val="12"/>
      <color rgb="FFFF0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2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0" borderId="2" xfId="0" applyFont="1" applyFill="1" applyBorder="1"/>
    <xf numFmtId="38" fontId="2" fillId="0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 vertical="center"/>
    </xf>
    <xf numFmtId="38" fontId="2" fillId="2" borderId="4" xfId="0" applyNumberFormat="1" applyFont="1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/>
    <xf numFmtId="0" fontId="2" fillId="0" borderId="2" xfId="0" applyFont="1" applyFill="1" applyBorder="1" applyAlignment="1"/>
    <xf numFmtId="0" fontId="2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38" fontId="2" fillId="5" borderId="4" xfId="0" applyNumberFormat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2" fillId="0" borderId="3" xfId="0" quotePrefix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shrinkToFit="1"/>
    </xf>
    <xf numFmtId="14" fontId="7" fillId="0" borderId="2" xfId="0" applyNumberFormat="1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7" fillId="2" borderId="3" xfId="0" quotePrefix="1" applyFont="1" applyFill="1" applyBorder="1" applyAlignment="1">
      <alignment horizontal="center" vertical="center"/>
    </xf>
    <xf numFmtId="0" fontId="2" fillId="0" borderId="4" xfId="0" applyFont="1" applyFill="1" applyBorder="1"/>
    <xf numFmtId="0" fontId="2" fillId="0" borderId="2" xfId="0" quotePrefix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38" fontId="2" fillId="0" borderId="2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shrinkToFit="1"/>
    </xf>
    <xf numFmtId="14" fontId="7" fillId="0" borderId="3" xfId="0" applyNumberFormat="1" applyFont="1" applyFill="1" applyBorder="1" applyAlignment="1">
      <alignment horizontal="center" vertical="center" shrinkToFit="1"/>
    </xf>
    <xf numFmtId="0" fontId="7" fillId="0" borderId="3" xfId="0" applyFont="1" applyFill="1" applyBorder="1" applyAlignment="1">
      <alignment horizontal="center" vertical="center" shrinkToFit="1"/>
    </xf>
    <xf numFmtId="38" fontId="2" fillId="0" borderId="5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 shrinkToFit="1"/>
    </xf>
    <xf numFmtId="14" fontId="5" fillId="0" borderId="2" xfId="0" applyNumberFormat="1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shrinkToFit="1"/>
    </xf>
    <xf numFmtId="14" fontId="7" fillId="0" borderId="4" xfId="0" applyNumberFormat="1" applyFont="1" applyFill="1" applyBorder="1" applyAlignment="1">
      <alignment horizontal="center" vertical="center" shrinkToFit="1"/>
    </xf>
    <xf numFmtId="0" fontId="7" fillId="2" borderId="4" xfId="0" applyFont="1" applyFill="1" applyBorder="1" applyAlignment="1">
      <alignment horizontal="center" vertical="center"/>
    </xf>
    <xf numFmtId="0" fontId="7" fillId="0" borderId="3" xfId="0" quotePrefix="1" applyFont="1" applyFill="1" applyBorder="1" applyAlignment="1">
      <alignment horizontal="center" vertical="center"/>
    </xf>
    <xf numFmtId="0" fontId="2" fillId="5" borderId="3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 shrinkToFit="1"/>
    </xf>
    <xf numFmtId="14" fontId="7" fillId="2" borderId="4" xfId="0" applyNumberFormat="1" applyFont="1" applyFill="1" applyBorder="1" applyAlignment="1">
      <alignment vertical="center" shrinkToFit="1"/>
    </xf>
    <xf numFmtId="0" fontId="7" fillId="2" borderId="4" xfId="0" applyFont="1" applyFill="1" applyBorder="1" applyAlignment="1">
      <alignment vertical="center"/>
    </xf>
    <xf numFmtId="0" fontId="2" fillId="2" borderId="4" xfId="0" quotePrefix="1" applyFont="1" applyFill="1" applyBorder="1" applyAlignment="1">
      <alignment vertical="center"/>
    </xf>
    <xf numFmtId="0" fontId="7" fillId="0" borderId="4" xfId="0" applyFont="1" applyFill="1" applyBorder="1" applyAlignment="1">
      <alignment vertical="center" shrinkToFit="1"/>
    </xf>
    <xf numFmtId="14" fontId="7" fillId="0" borderId="4" xfId="0" applyNumberFormat="1" applyFont="1" applyFill="1" applyBorder="1" applyAlignment="1">
      <alignment vertical="center" shrinkToFit="1"/>
    </xf>
    <xf numFmtId="14" fontId="5" fillId="0" borderId="4" xfId="0" applyNumberFormat="1" applyFont="1" applyFill="1" applyBorder="1" applyAlignment="1">
      <alignment vertical="center" shrinkToFit="1"/>
    </xf>
    <xf numFmtId="0" fontId="5" fillId="2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 shrinkToFit="1"/>
    </xf>
    <xf numFmtId="0" fontId="2" fillId="0" borderId="4" xfId="0" quotePrefix="1" applyFont="1" applyFill="1" applyBorder="1" applyAlignment="1">
      <alignment vertical="center"/>
    </xf>
    <xf numFmtId="0" fontId="0" fillId="0" borderId="0" xfId="0" quotePrefix="1" applyNumberFormat="1"/>
    <xf numFmtId="0" fontId="0" fillId="0" borderId="0" xfId="0" quotePrefix="1"/>
    <xf numFmtId="38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right" vertical="center"/>
    </xf>
    <xf numFmtId="2" fontId="2" fillId="0" borderId="4" xfId="0" applyNumberFormat="1" applyFont="1" applyFill="1" applyBorder="1" applyAlignment="1">
      <alignment horizontal="right" vertical="center"/>
    </xf>
    <xf numFmtId="2" fontId="3" fillId="0" borderId="4" xfId="0" applyNumberFormat="1" applyFont="1" applyFill="1" applyBorder="1" applyAlignment="1">
      <alignment horizontal="right" vertical="center"/>
    </xf>
    <xf numFmtId="2" fontId="2" fillId="2" borderId="4" xfId="0" applyNumberFormat="1" applyFont="1" applyFill="1" applyBorder="1" applyAlignment="1">
      <alignment horizontal="right" vertical="center"/>
    </xf>
    <xf numFmtId="2" fontId="3" fillId="5" borderId="4" xfId="0" applyNumberFormat="1" applyFont="1" applyFill="1" applyBorder="1" applyAlignment="1">
      <alignment horizontal="right" vertical="center"/>
    </xf>
    <xf numFmtId="2" fontId="3" fillId="0" borderId="2" xfId="0" applyNumberFormat="1" applyFont="1" applyFill="1" applyBorder="1" applyAlignment="1">
      <alignment horizontal="right" vertical="center"/>
    </xf>
    <xf numFmtId="2" fontId="2" fillId="0" borderId="5" xfId="0" applyNumberFormat="1" applyFont="1" applyFill="1" applyBorder="1" applyAlignment="1">
      <alignment horizontal="right" vertical="center"/>
    </xf>
    <xf numFmtId="2" fontId="2" fillId="5" borderId="4" xfId="0" applyNumberFormat="1" applyFont="1" applyFill="1" applyBorder="1" applyAlignment="1">
      <alignment horizontal="right" vertical="center"/>
    </xf>
    <xf numFmtId="14" fontId="8" fillId="2" borderId="2" xfId="0" quotePrefix="1" applyNumberFormat="1" applyFont="1" applyFill="1" applyBorder="1" applyAlignment="1">
      <alignment horizontal="center" vertical="center" shrinkToFit="1"/>
    </xf>
    <xf numFmtId="14" fontId="8" fillId="2" borderId="4" xfId="0" quotePrefix="1" applyNumberFormat="1" applyFont="1" applyFill="1" applyBorder="1" applyAlignment="1">
      <alignment vertical="center" shrinkToFit="1"/>
    </xf>
    <xf numFmtId="14" fontId="8" fillId="2" borderId="3" xfId="0" quotePrefix="1" applyNumberFormat="1" applyFont="1" applyFill="1" applyBorder="1" applyAlignment="1">
      <alignment horizontal="center" vertical="center" shrinkToFit="1"/>
    </xf>
    <xf numFmtId="14" fontId="8" fillId="5" borderId="2" xfId="0" quotePrefix="1" applyNumberFormat="1" applyFont="1" applyFill="1" applyBorder="1" applyAlignment="1">
      <alignment horizontal="center" vertical="center" shrinkToFit="1"/>
    </xf>
    <xf numFmtId="14" fontId="1" fillId="2" borderId="3" xfId="0" quotePrefix="1" applyNumberFormat="1" applyFont="1" applyFill="1" applyBorder="1" applyAlignment="1">
      <alignment horizontal="center" vertical="center" shrinkToFit="1"/>
    </xf>
    <xf numFmtId="14" fontId="1" fillId="2" borderId="4" xfId="0" quotePrefix="1" applyNumberFormat="1" applyFont="1" applyFill="1" applyBorder="1" applyAlignment="1">
      <alignment vertical="center" shrinkToFit="1"/>
    </xf>
    <xf numFmtId="14" fontId="1" fillId="0" borderId="3" xfId="0" quotePrefix="1" applyNumberFormat="1" applyFont="1" applyFill="1" applyBorder="1" applyAlignment="1">
      <alignment horizontal="center" vertical="center" shrinkToFit="1"/>
    </xf>
    <xf numFmtId="14" fontId="8" fillId="0" borderId="3" xfId="0" quotePrefix="1" applyNumberFormat="1" applyFont="1" applyFill="1" applyBorder="1" applyAlignment="1">
      <alignment horizontal="center" vertical="center" shrinkToFit="1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shrinkToFit="1"/>
    </xf>
    <xf numFmtId="14" fontId="3" fillId="3" borderId="6" xfId="0" applyNumberFormat="1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shrinkToFit="1"/>
    </xf>
    <xf numFmtId="0" fontId="2" fillId="0" borderId="4" xfId="0" applyFont="1" applyFill="1" applyBorder="1" applyAlignment="1"/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Alignment="1"/>
    <xf numFmtId="49" fontId="2" fillId="0" borderId="2" xfId="0" applyNumberFormat="1" applyFont="1" applyFill="1" applyBorder="1" applyAlignment="1">
      <alignment horizontal="center" vertical="center" shrinkToFit="1"/>
    </xf>
    <xf numFmtId="49" fontId="6" fillId="0" borderId="2" xfId="0" applyNumberFormat="1" applyFont="1" applyFill="1" applyBorder="1" applyAlignment="1">
      <alignment horizontal="center" vertical="center" shrinkToFit="1"/>
    </xf>
    <xf numFmtId="49" fontId="7" fillId="0" borderId="2" xfId="0" applyNumberFormat="1" applyFont="1" applyFill="1" applyBorder="1" applyAlignment="1">
      <alignment horizontal="center" vertical="center" shrinkToFit="1"/>
    </xf>
    <xf numFmtId="14" fontId="8" fillId="0" borderId="2" xfId="0" quotePrefix="1" applyNumberFormat="1" applyFont="1" applyFill="1" applyBorder="1" applyAlignment="1">
      <alignment horizontal="center" vertical="center" shrinkToFit="1"/>
    </xf>
    <xf numFmtId="49" fontId="2" fillId="0" borderId="2" xfId="0" quotePrefix="1" applyNumberFormat="1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vertical="center" shrinkToFit="1"/>
    </xf>
    <xf numFmtId="49" fontId="7" fillId="0" borderId="4" xfId="0" applyNumberFormat="1" applyFont="1" applyFill="1" applyBorder="1" applyAlignment="1">
      <alignment vertical="center" shrinkToFit="1"/>
    </xf>
    <xf numFmtId="0" fontId="3" fillId="2" borderId="5" xfId="0" applyFont="1" applyFill="1" applyBorder="1" applyAlignment="1">
      <alignment horizontal="center" vertical="center"/>
    </xf>
    <xf numFmtId="49" fontId="7" fillId="0" borderId="2" xfId="0" quotePrefix="1" applyNumberFormat="1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 shrinkToFit="1"/>
    </xf>
    <xf numFmtId="49" fontId="7" fillId="0" borderId="4" xfId="0" applyNumberFormat="1" applyFont="1" applyFill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 shrinkToFit="1"/>
    </xf>
    <xf numFmtId="0" fontId="5" fillId="4" borderId="2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 shrinkToFit="1"/>
    </xf>
    <xf numFmtId="0" fontId="2" fillId="5" borderId="2" xfId="0" applyFont="1" applyFill="1" applyBorder="1" applyAlignment="1">
      <alignment horizontal="center" vertical="center" shrinkToFit="1"/>
    </xf>
    <xf numFmtId="0" fontId="2" fillId="5" borderId="2" xfId="0" applyFont="1" applyFill="1" applyBorder="1" applyAlignment="1"/>
    <xf numFmtId="0" fontId="2" fillId="5" borderId="4" xfId="0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 shrinkToFit="1"/>
    </xf>
    <xf numFmtId="49" fontId="7" fillId="5" borderId="2" xfId="0" applyNumberFormat="1" applyFont="1" applyFill="1" applyBorder="1" applyAlignment="1">
      <alignment horizontal="center" vertical="center" shrinkToFit="1"/>
    </xf>
    <xf numFmtId="0" fontId="7" fillId="5" borderId="2" xfId="0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center" vertical="center" shrinkToFit="1"/>
    </xf>
    <xf numFmtId="49" fontId="2" fillId="0" borderId="4" xfId="0" quotePrefix="1" applyNumberFormat="1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shrinkToFit="1"/>
    </xf>
    <xf numFmtId="49" fontId="7" fillId="0" borderId="2" xfId="0" applyNumberFormat="1" applyFont="1" applyFill="1" applyBorder="1" applyAlignment="1">
      <alignment vertical="center" shrinkToFit="1"/>
    </xf>
    <xf numFmtId="0" fontId="3" fillId="0" borderId="5" xfId="0" applyFont="1" applyFill="1" applyBorder="1" applyAlignment="1">
      <alignment horizontal="center" vertical="center"/>
    </xf>
    <xf numFmtId="49" fontId="2" fillId="0" borderId="3" xfId="0" quotePrefix="1" applyNumberFormat="1" applyFont="1" applyFill="1" applyBorder="1" applyAlignment="1">
      <alignment horizontal="center" vertical="center" shrinkToFit="1"/>
    </xf>
    <xf numFmtId="49" fontId="7" fillId="0" borderId="3" xfId="0" applyNumberFormat="1" applyFont="1" applyFill="1" applyBorder="1" applyAlignment="1">
      <alignment horizontal="center" vertical="center" shrinkToFit="1"/>
    </xf>
    <xf numFmtId="49" fontId="2" fillId="0" borderId="4" xfId="0" quotePrefix="1" applyNumberFormat="1" applyFont="1" applyFill="1" applyBorder="1" applyAlignment="1">
      <alignment vertical="center" shrinkToFit="1"/>
    </xf>
    <xf numFmtId="49" fontId="9" fillId="4" borderId="2" xfId="0" quotePrefix="1" applyNumberFormat="1" applyFont="1" applyFill="1" applyBorder="1" applyAlignment="1">
      <alignment horizontal="center" vertical="center" shrinkToFit="1"/>
    </xf>
    <xf numFmtId="49" fontId="5" fillId="4" borderId="2" xfId="0" applyNumberFormat="1" applyFont="1" applyFill="1" applyBorder="1" applyAlignment="1">
      <alignment horizontal="center" vertical="center" shrinkToFit="1"/>
    </xf>
    <xf numFmtId="49" fontId="9" fillId="0" borderId="2" xfId="0" applyNumberFormat="1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shrinkToFit="1"/>
    </xf>
    <xf numFmtId="49" fontId="7" fillId="0" borderId="3" xfId="0" quotePrefix="1" applyNumberFormat="1" applyFont="1" applyFill="1" applyBorder="1" applyAlignment="1">
      <alignment horizontal="center" vertical="center" shrinkToFit="1"/>
    </xf>
    <xf numFmtId="49" fontId="9" fillId="0" borderId="3" xfId="0" quotePrefix="1" applyNumberFormat="1" applyFont="1" applyFill="1" applyBorder="1" applyAlignment="1">
      <alignment horizontal="center" vertical="center" shrinkToFit="1"/>
    </xf>
    <xf numFmtId="0" fontId="2" fillId="6" borderId="4" xfId="0" applyFont="1" applyFill="1" applyBorder="1" applyAlignment="1">
      <alignment horizontal="center" vertical="center"/>
    </xf>
    <xf numFmtId="49" fontId="5" fillId="5" borderId="2" xfId="0" applyNumberFormat="1" applyFont="1" applyFill="1" applyBorder="1" applyAlignment="1">
      <alignment horizontal="center" vertical="center" shrinkToFit="1"/>
    </xf>
    <xf numFmtId="2" fontId="3" fillId="3" borderId="7" xfId="0" applyNumberFormat="1" applyFont="1" applyFill="1" applyBorder="1" applyAlignment="1">
      <alignment horizontal="center" vertical="center" shrinkToFit="1"/>
    </xf>
    <xf numFmtId="2" fontId="7" fillId="2" borderId="2" xfId="0" quotePrefix="1" applyNumberFormat="1" applyFont="1" applyFill="1" applyBorder="1" applyAlignment="1">
      <alignment horizontal="center" vertical="center" shrinkToFit="1"/>
    </xf>
    <xf numFmtId="2" fontId="7" fillId="5" borderId="2" xfId="0" quotePrefix="1" applyNumberFormat="1" applyFont="1" applyFill="1" applyBorder="1" applyAlignment="1">
      <alignment horizontal="center" vertical="center" shrinkToFit="1"/>
    </xf>
    <xf numFmtId="2" fontId="7" fillId="0" borderId="2" xfId="0" quotePrefix="1" applyNumberFormat="1" applyFont="1" applyFill="1" applyBorder="1" applyAlignment="1">
      <alignment horizontal="center" vertical="center" shrinkToFit="1"/>
    </xf>
    <xf numFmtId="2" fontId="0" fillId="0" borderId="0" xfId="0" applyNumberFormat="1" applyAlignment="1"/>
    <xf numFmtId="14" fontId="3" fillId="3" borderId="1" xfId="0" applyNumberFormat="1" applyFont="1" applyFill="1" applyBorder="1" applyAlignment="1">
      <alignment horizontal="center" vertical="center" shrinkToFit="1"/>
    </xf>
    <xf numFmtId="14" fontId="7" fillId="0" borderId="2" xfId="0" quotePrefix="1" applyNumberFormat="1" applyFont="1" applyFill="1" applyBorder="1" applyAlignment="1">
      <alignment horizontal="center" vertical="center" shrinkToFit="1"/>
    </xf>
    <xf numFmtId="14" fontId="6" fillId="0" borderId="2" xfId="0" quotePrefix="1" applyNumberFormat="1" applyFont="1" applyFill="1" applyBorder="1" applyAlignment="1">
      <alignment horizontal="center" vertical="center" shrinkToFit="1"/>
    </xf>
    <xf numFmtId="14" fontId="7" fillId="2" borderId="4" xfId="0" quotePrefix="1" applyNumberFormat="1" applyFont="1" applyFill="1" applyBorder="1" applyAlignment="1">
      <alignment vertical="center" shrinkToFit="1"/>
    </xf>
    <xf numFmtId="14" fontId="6" fillId="2" borderId="4" xfId="0" quotePrefix="1" applyNumberFormat="1" applyFont="1" applyFill="1" applyBorder="1" applyAlignment="1">
      <alignment vertical="center" shrinkToFit="1"/>
    </xf>
    <xf numFmtId="14" fontId="7" fillId="0" borderId="4" xfId="0" quotePrefix="1" applyNumberFormat="1" applyFont="1" applyFill="1" applyBorder="1" applyAlignment="1">
      <alignment horizontal="center" vertical="center" shrinkToFit="1"/>
    </xf>
    <xf numFmtId="14" fontId="6" fillId="0" borderId="4" xfId="0" quotePrefix="1" applyNumberFormat="1" applyFont="1" applyFill="1" applyBorder="1" applyAlignment="1">
      <alignment horizontal="center" vertical="center" shrinkToFit="1"/>
    </xf>
    <xf numFmtId="14" fontId="5" fillId="0" borderId="2" xfId="0" quotePrefix="1" applyNumberFormat="1" applyFont="1" applyFill="1" applyBorder="1" applyAlignment="1">
      <alignment horizontal="center" vertical="center" shrinkToFit="1"/>
    </xf>
    <xf numFmtId="14" fontId="7" fillId="5" borderId="2" xfId="0" quotePrefix="1" applyNumberFormat="1" applyFont="1" applyFill="1" applyBorder="1" applyAlignment="1">
      <alignment horizontal="center" vertical="center" shrinkToFit="1"/>
    </xf>
    <xf numFmtId="14" fontId="6" fillId="5" borderId="2" xfId="0" quotePrefix="1" applyNumberFormat="1" applyFont="1" applyFill="1" applyBorder="1" applyAlignment="1">
      <alignment horizontal="center" vertical="center" shrinkToFit="1"/>
    </xf>
    <xf numFmtId="14" fontId="7" fillId="2" borderId="2" xfId="0" quotePrefix="1" applyNumberFormat="1" applyFont="1" applyFill="1" applyBorder="1" applyAlignment="1">
      <alignment horizontal="center" vertical="center" shrinkToFit="1"/>
    </xf>
    <xf numFmtId="14" fontId="6" fillId="2" borderId="2" xfId="0" quotePrefix="1" applyNumberFormat="1" applyFont="1" applyFill="1" applyBorder="1" applyAlignment="1">
      <alignment horizontal="center" vertical="center" shrinkToFit="1"/>
    </xf>
    <xf numFmtId="14" fontId="5" fillId="4" borderId="4" xfId="0" quotePrefix="1" applyNumberFormat="1" applyFont="1" applyFill="1" applyBorder="1" applyAlignment="1">
      <alignment vertical="center" shrinkToFit="1"/>
    </xf>
    <xf numFmtId="14" fontId="7" fillId="0" borderId="4" xfId="0" quotePrefix="1" applyNumberFormat="1" applyFont="1" applyFill="1" applyBorder="1" applyAlignment="1">
      <alignment vertical="center" shrinkToFit="1"/>
    </xf>
    <xf numFmtId="14" fontId="6" fillId="0" borderId="4" xfId="0" quotePrefix="1" applyNumberFormat="1" applyFont="1" applyFill="1" applyBorder="1" applyAlignment="1">
      <alignment vertical="center" shrinkToFit="1"/>
    </xf>
    <xf numFmtId="14" fontId="7" fillId="0" borderId="3" xfId="0" quotePrefix="1" applyNumberFormat="1" applyFont="1" applyFill="1" applyBorder="1" applyAlignment="1">
      <alignment horizontal="center" vertical="center" shrinkToFit="1"/>
    </xf>
    <xf numFmtId="14" fontId="6" fillId="0" borderId="3" xfId="0" quotePrefix="1" applyNumberFormat="1" applyFont="1" applyFill="1" applyBorder="1" applyAlignment="1">
      <alignment horizontal="center" vertical="center" shrinkToFit="1"/>
    </xf>
    <xf numFmtId="14" fontId="7" fillId="2" borderId="3" xfId="0" quotePrefix="1" applyNumberFormat="1" applyFont="1" applyFill="1" applyBorder="1" applyAlignment="1">
      <alignment horizontal="center" vertical="center" shrinkToFit="1"/>
    </xf>
    <xf numFmtId="14" fontId="6" fillId="2" borderId="3" xfId="0" quotePrefix="1" applyNumberFormat="1" applyFont="1" applyFill="1" applyBorder="1" applyAlignment="1">
      <alignment horizontal="center" vertical="center" shrinkToFit="1"/>
    </xf>
    <xf numFmtId="14" fontId="5" fillId="4" borderId="2" xfId="0" quotePrefix="1" applyNumberFormat="1" applyFont="1" applyFill="1" applyBorder="1" applyAlignment="1">
      <alignment horizontal="center" vertical="center" shrinkToFit="1"/>
    </xf>
    <xf numFmtId="14" fontId="5" fillId="2" borderId="4" xfId="0" quotePrefix="1" applyNumberFormat="1" applyFont="1" applyFill="1" applyBorder="1" applyAlignment="1">
      <alignment vertical="center" shrinkToFit="1"/>
    </xf>
    <xf numFmtId="14" fontId="5" fillId="2" borderId="2" xfId="0" quotePrefix="1" applyNumberFormat="1" applyFont="1" applyFill="1" applyBorder="1" applyAlignment="1">
      <alignment horizontal="center" vertical="center" shrinkToFit="1"/>
    </xf>
    <xf numFmtId="14" fontId="7" fillId="2" borderId="4" xfId="0" quotePrefix="1" applyNumberFormat="1" applyFont="1" applyFill="1" applyBorder="1" applyAlignment="1">
      <alignment horizontal="center" vertical="center" shrinkToFit="1"/>
    </xf>
    <xf numFmtId="14" fontId="6" fillId="2" borderId="4" xfId="0" quotePrefix="1" applyNumberFormat="1" applyFont="1" applyFill="1" applyBorder="1" applyAlignment="1">
      <alignment horizontal="center" vertical="center" shrinkToFit="1"/>
    </xf>
    <xf numFmtId="14" fontId="9" fillId="0" borderId="4" xfId="0" quotePrefix="1" applyNumberFormat="1" applyFont="1" applyFill="1" applyBorder="1" applyAlignment="1">
      <alignment vertical="center" shrinkToFit="1"/>
    </xf>
    <xf numFmtId="14" fontId="9" fillId="2" borderId="4" xfId="0" quotePrefix="1" applyNumberFormat="1" applyFont="1" applyFill="1" applyBorder="1" applyAlignment="1">
      <alignment vertical="center" shrinkToFit="1"/>
    </xf>
    <xf numFmtId="14" fontId="5" fillId="5" borderId="2" xfId="0" quotePrefix="1" applyNumberFormat="1" applyFont="1" applyFill="1" applyBorder="1" applyAlignment="1">
      <alignment horizontal="center" vertical="center" shrinkToFit="1"/>
    </xf>
    <xf numFmtId="14" fontId="6" fillId="4" borderId="2" xfId="0" quotePrefix="1" applyNumberFormat="1" applyFont="1" applyFill="1" applyBorder="1" applyAlignment="1">
      <alignment horizontal="center" vertical="center" shrinkToFit="1"/>
    </xf>
    <xf numFmtId="14" fontId="0" fillId="0" borderId="0" xfId="0" applyNumberFormat="1" applyAlignment="1"/>
    <xf numFmtId="14" fontId="7" fillId="0" borderId="4" xfId="0" applyNumberFormat="1" applyFont="1" applyFill="1" applyBorder="1" applyAlignment="1">
      <alignment vertical="center"/>
    </xf>
    <xf numFmtId="14" fontId="7" fillId="0" borderId="4" xfId="0" applyNumberFormat="1" applyFont="1" applyFill="1" applyBorder="1" applyAlignment="1">
      <alignment horizontal="center" vertical="center"/>
    </xf>
    <xf numFmtId="14" fontId="7" fillId="5" borderId="2" xfId="0" applyNumberFormat="1" applyFont="1" applyFill="1" applyBorder="1" applyAlignment="1">
      <alignment horizontal="center" vertical="center" shrinkToFit="1"/>
    </xf>
    <xf numFmtId="14" fontId="3" fillId="3" borderId="0" xfId="0" applyNumberFormat="1" applyFont="1" applyFill="1" applyBorder="1" applyAlignment="1">
      <alignment horizontal="center" vertical="center" shrinkToFit="1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1"/>
  <sheetViews>
    <sheetView topLeftCell="K1" workbookViewId="0">
      <selection activeCell="U6" sqref="U6"/>
    </sheetView>
  </sheetViews>
  <sheetFormatPr defaultRowHeight="15" x14ac:dyDescent="0.25"/>
  <cols>
    <col min="1" max="1" width="11" style="80" bestFit="1" customWidth="1"/>
    <col min="2" max="2" width="10.28515625" style="80" bestFit="1" customWidth="1"/>
    <col min="3" max="3" width="43.7109375" style="80" bestFit="1" customWidth="1"/>
    <col min="4" max="4" width="14.7109375" style="80" bestFit="1" customWidth="1"/>
    <col min="5" max="5" width="10.42578125" style="80" bestFit="1" customWidth="1"/>
    <col min="6" max="6" width="14.42578125" style="80" bestFit="1" customWidth="1"/>
    <col min="7" max="7" width="17.7109375" style="80" bestFit="1" customWidth="1"/>
    <col min="8" max="8" width="16.85546875" style="80" bestFit="1" customWidth="1"/>
    <col min="9" max="9" width="16.28515625" style="80" bestFit="1" customWidth="1"/>
    <col min="10" max="10" width="17.42578125" style="80" bestFit="1" customWidth="1"/>
    <col min="11" max="11" width="16.5703125" style="161" bestFit="1" customWidth="1"/>
    <col min="12" max="12" width="16.5703125" style="161" customWidth="1"/>
    <col min="13" max="13" width="19.7109375" style="80" bestFit="1" customWidth="1"/>
    <col min="14" max="14" width="26.42578125" style="80" bestFit="1" customWidth="1"/>
    <col min="15" max="15" width="24" style="80" bestFit="1" customWidth="1"/>
    <col min="16" max="16" width="18.28515625" style="80" bestFit="1" customWidth="1"/>
    <col min="17" max="18" width="9" style="161"/>
    <col min="19" max="19" width="10.140625" style="80" bestFit="1" customWidth="1"/>
    <col min="20" max="20" width="9.42578125" style="132" bestFit="1" customWidth="1"/>
  </cols>
  <sheetData>
    <row r="1" spans="1:21" ht="15.75" x14ac:dyDescent="0.25">
      <c r="A1" s="81" t="s">
        <v>559</v>
      </c>
      <c r="B1" s="82" t="s">
        <v>560</v>
      </c>
      <c r="C1" s="83" t="s">
        <v>561</v>
      </c>
      <c r="D1" s="83" t="s">
        <v>558</v>
      </c>
      <c r="E1" s="83" t="s">
        <v>500</v>
      </c>
      <c r="F1" s="83" t="s">
        <v>562</v>
      </c>
      <c r="G1" s="64" t="s">
        <v>563</v>
      </c>
      <c r="H1" s="84" t="s">
        <v>564</v>
      </c>
      <c r="I1" s="85" t="s">
        <v>565</v>
      </c>
      <c r="J1" s="85" t="s">
        <v>566</v>
      </c>
      <c r="K1" s="133" t="s">
        <v>567</v>
      </c>
      <c r="L1" s="133" t="s">
        <v>568</v>
      </c>
      <c r="M1" s="83" t="s">
        <v>569</v>
      </c>
      <c r="N1" s="85" t="s">
        <v>570</v>
      </c>
      <c r="O1" s="85" t="s">
        <v>571</v>
      </c>
      <c r="P1" s="63" t="s">
        <v>572</v>
      </c>
      <c r="Q1" s="133" t="s">
        <v>573</v>
      </c>
      <c r="R1" s="133" t="s">
        <v>574</v>
      </c>
      <c r="S1" s="86" t="s">
        <v>638</v>
      </c>
      <c r="T1" s="128" t="s">
        <v>575</v>
      </c>
      <c r="U1" s="165" t="s">
        <v>639</v>
      </c>
    </row>
    <row r="2" spans="1:21" ht="15.75" x14ac:dyDescent="0.25">
      <c r="A2" s="87">
        <v>1</v>
      </c>
      <c r="B2" s="1" t="s">
        <v>0</v>
      </c>
      <c r="C2" s="11" t="s">
        <v>1</v>
      </c>
      <c r="D2" s="88" t="str">
        <f>VLOOKUP(C2,taxno!$A$2:$B$58,2,FALSE)</f>
        <v>0185555000021</v>
      </c>
      <c r="E2" s="89">
        <v>50</v>
      </c>
      <c r="F2" s="90">
        <v>10063099012</v>
      </c>
      <c r="G2" s="65">
        <f>25*22</f>
        <v>550</v>
      </c>
      <c r="H2" s="3">
        <f t="shared" ref="H2:H65" si="0">G2/25</f>
        <v>22</v>
      </c>
      <c r="I2" s="91" t="s">
        <v>2</v>
      </c>
      <c r="J2" s="92" t="s">
        <v>3</v>
      </c>
      <c r="K2" s="21" t="s">
        <v>4</v>
      </c>
      <c r="L2" s="21" t="s">
        <v>576</v>
      </c>
      <c r="M2" s="20" t="s">
        <v>5</v>
      </c>
      <c r="N2" s="93" t="s">
        <v>6</v>
      </c>
      <c r="O2" s="93" t="s">
        <v>7</v>
      </c>
      <c r="P2" s="93" t="s">
        <v>8</v>
      </c>
      <c r="Q2" s="134" t="s">
        <v>583</v>
      </c>
      <c r="R2" s="135" t="s">
        <v>588</v>
      </c>
      <c r="S2" s="72" t="s">
        <v>585</v>
      </c>
      <c r="T2" s="129">
        <f>G2*394</f>
        <v>216700</v>
      </c>
      <c r="U2">
        <v>1</v>
      </c>
    </row>
    <row r="3" spans="1:21" ht="15.75" x14ac:dyDescent="0.25">
      <c r="A3" s="87">
        <v>2</v>
      </c>
      <c r="B3" s="1" t="s">
        <v>9</v>
      </c>
      <c r="C3" s="11" t="s">
        <v>1</v>
      </c>
      <c r="D3" s="88" t="str">
        <f>VLOOKUP(C3,taxno!$A$2:$B$58,2,FALSE)</f>
        <v>0185555000021</v>
      </c>
      <c r="E3" s="89">
        <v>50</v>
      </c>
      <c r="F3" s="90">
        <v>10063099012</v>
      </c>
      <c r="G3" s="65">
        <f>25*20</f>
        <v>500</v>
      </c>
      <c r="H3" s="3">
        <f>G3/25</f>
        <v>20</v>
      </c>
      <c r="I3" s="91" t="s">
        <v>10</v>
      </c>
      <c r="J3" s="93" t="s">
        <v>10</v>
      </c>
      <c r="K3" s="21" t="s">
        <v>4</v>
      </c>
      <c r="L3" s="21" t="s">
        <v>577</v>
      </c>
      <c r="M3" s="20" t="s">
        <v>11</v>
      </c>
      <c r="N3" s="93" t="s">
        <v>12</v>
      </c>
      <c r="O3" s="93" t="s">
        <v>13</v>
      </c>
      <c r="P3" s="93" t="s">
        <v>14</v>
      </c>
      <c r="Q3" s="134" t="s">
        <v>612</v>
      </c>
      <c r="R3" s="135" t="s">
        <v>589</v>
      </c>
      <c r="S3" s="72" t="s">
        <v>595</v>
      </c>
      <c r="T3" s="129">
        <f t="shared" ref="T3:T66" si="1">G3*394</f>
        <v>197000</v>
      </c>
      <c r="U3">
        <v>1</v>
      </c>
    </row>
    <row r="4" spans="1:21" ht="15.75" x14ac:dyDescent="0.25">
      <c r="A4" s="87">
        <v>3</v>
      </c>
      <c r="B4" s="1" t="s">
        <v>15</v>
      </c>
      <c r="C4" s="11" t="s">
        <v>1</v>
      </c>
      <c r="D4" s="88" t="str">
        <f>VLOOKUP(C4,taxno!$A$2:$B$58,2,FALSE)</f>
        <v>0185555000021</v>
      </c>
      <c r="E4" s="89">
        <v>50</v>
      </c>
      <c r="F4" s="90">
        <v>10063099012</v>
      </c>
      <c r="G4" s="65">
        <f>25*40</f>
        <v>1000</v>
      </c>
      <c r="H4" s="3">
        <f>G4/25</f>
        <v>40</v>
      </c>
      <c r="I4" s="91" t="s">
        <v>16</v>
      </c>
      <c r="J4" s="92" t="s">
        <v>17</v>
      </c>
      <c r="K4" s="21" t="s">
        <v>4</v>
      </c>
      <c r="L4" s="21" t="s">
        <v>578</v>
      </c>
      <c r="M4" s="20" t="s">
        <v>18</v>
      </c>
      <c r="N4" s="93" t="s">
        <v>19</v>
      </c>
      <c r="O4" s="93" t="s">
        <v>13</v>
      </c>
      <c r="P4" s="93" t="s">
        <v>20</v>
      </c>
      <c r="Q4" s="134" t="s">
        <v>588</v>
      </c>
      <c r="R4" s="135" t="s">
        <v>589</v>
      </c>
      <c r="S4" s="21" t="s">
        <v>592</v>
      </c>
      <c r="T4" s="129">
        <f t="shared" si="1"/>
        <v>394000</v>
      </c>
      <c r="U4">
        <v>1</v>
      </c>
    </row>
    <row r="5" spans="1:21" ht="15.75" x14ac:dyDescent="0.25">
      <c r="A5" s="87">
        <v>4</v>
      </c>
      <c r="B5" s="4" t="s">
        <v>21</v>
      </c>
      <c r="C5" s="11" t="s">
        <v>1</v>
      </c>
      <c r="D5" s="88" t="str">
        <f>VLOOKUP(C5,taxno!$A$2:$B$58,2,FALSE)</f>
        <v>0185555000021</v>
      </c>
      <c r="E5" s="89">
        <v>50</v>
      </c>
      <c r="F5" s="90">
        <v>10063099012</v>
      </c>
      <c r="G5" s="65">
        <f>25*20</f>
        <v>500</v>
      </c>
      <c r="H5" s="3">
        <f>G5/25</f>
        <v>20</v>
      </c>
      <c r="I5" s="91" t="s">
        <v>22</v>
      </c>
      <c r="J5" s="5" t="s">
        <v>23</v>
      </c>
      <c r="K5" s="21" t="s">
        <v>4</v>
      </c>
      <c r="L5" s="21" t="s">
        <v>579</v>
      </c>
      <c r="M5" s="20" t="s">
        <v>24</v>
      </c>
      <c r="N5" s="93" t="s">
        <v>6</v>
      </c>
      <c r="O5" s="93" t="s">
        <v>7</v>
      </c>
      <c r="P5" s="93" t="s">
        <v>25</v>
      </c>
      <c r="Q5" s="134" t="s">
        <v>583</v>
      </c>
      <c r="R5" s="135" t="s">
        <v>595</v>
      </c>
      <c r="S5" s="94" t="s">
        <v>585</v>
      </c>
      <c r="T5" s="129">
        <f t="shared" si="1"/>
        <v>197000</v>
      </c>
      <c r="U5">
        <v>1</v>
      </c>
    </row>
    <row r="6" spans="1:21" ht="15.75" x14ac:dyDescent="0.25">
      <c r="A6" s="87">
        <v>5</v>
      </c>
      <c r="B6" s="4" t="s">
        <v>26</v>
      </c>
      <c r="C6" s="11" t="s">
        <v>27</v>
      </c>
      <c r="D6" s="88" t="str">
        <f>VLOOKUP(C6,taxno!$A$2:$B$58,2,FALSE)</f>
        <v>0105521008488</v>
      </c>
      <c r="E6" s="89">
        <v>50</v>
      </c>
      <c r="F6" s="90">
        <v>10063099012</v>
      </c>
      <c r="G6" s="65">
        <f>25*20</f>
        <v>500</v>
      </c>
      <c r="H6" s="3">
        <f t="shared" si="0"/>
        <v>20</v>
      </c>
      <c r="I6" s="91" t="s">
        <v>28</v>
      </c>
      <c r="J6" s="93" t="s">
        <v>29</v>
      </c>
      <c r="K6" s="21" t="s">
        <v>4</v>
      </c>
      <c r="L6" s="21" t="s">
        <v>580</v>
      </c>
      <c r="M6" s="20" t="s">
        <v>5</v>
      </c>
      <c r="N6" s="93" t="s">
        <v>30</v>
      </c>
      <c r="O6" s="93" t="s">
        <v>7</v>
      </c>
      <c r="P6" s="93" t="s">
        <v>31</v>
      </c>
      <c r="Q6" s="134" t="s">
        <v>585</v>
      </c>
      <c r="R6" s="135" t="s">
        <v>605</v>
      </c>
      <c r="S6" s="94" t="s">
        <v>590</v>
      </c>
      <c r="T6" s="129">
        <f t="shared" si="1"/>
        <v>197000</v>
      </c>
      <c r="U6">
        <v>1</v>
      </c>
    </row>
    <row r="7" spans="1:21" ht="15.75" x14ac:dyDescent="0.25">
      <c r="A7" s="87">
        <v>6</v>
      </c>
      <c r="B7" s="4" t="s">
        <v>32</v>
      </c>
      <c r="C7" s="11" t="s">
        <v>33</v>
      </c>
      <c r="D7" s="88" t="str">
        <f>VLOOKUP(C7,taxno!$A$2:$B$58,2,FALSE)</f>
        <v>0105525038021</v>
      </c>
      <c r="E7" s="89">
        <v>50</v>
      </c>
      <c r="F7" s="90">
        <v>10063099012</v>
      </c>
      <c r="G7" s="66">
        <f>25*40</f>
        <v>1000</v>
      </c>
      <c r="H7" s="3">
        <f t="shared" si="0"/>
        <v>40</v>
      </c>
      <c r="I7" s="95" t="s">
        <v>34</v>
      </c>
      <c r="J7" s="93" t="s">
        <v>35</v>
      </c>
      <c r="K7" s="21" t="s">
        <v>4</v>
      </c>
      <c r="L7" s="21" t="s">
        <v>577</v>
      </c>
      <c r="M7" s="20" t="s">
        <v>36</v>
      </c>
      <c r="N7" s="93" t="s">
        <v>37</v>
      </c>
      <c r="O7" s="93" t="s">
        <v>13</v>
      </c>
      <c r="P7" s="93" t="s">
        <v>8</v>
      </c>
      <c r="Q7" s="134" t="s">
        <v>585</v>
      </c>
      <c r="R7" s="135" t="s">
        <v>592</v>
      </c>
      <c r="S7" s="94" t="s">
        <v>593</v>
      </c>
      <c r="T7" s="129">
        <f t="shared" si="1"/>
        <v>394000</v>
      </c>
      <c r="U7">
        <v>1</v>
      </c>
    </row>
    <row r="8" spans="1:21" ht="15.75" x14ac:dyDescent="0.25">
      <c r="A8" s="96">
        <v>7</v>
      </c>
      <c r="B8" s="48" t="s">
        <v>38</v>
      </c>
      <c r="C8" s="11" t="s">
        <v>39</v>
      </c>
      <c r="D8" s="88" t="str">
        <f>VLOOKUP(C8,taxno!$A$2:$B$58,2,FALSE)</f>
        <v>0195539000381</v>
      </c>
      <c r="E8" s="89">
        <v>50</v>
      </c>
      <c r="F8" s="90">
        <v>10063099012</v>
      </c>
      <c r="G8" s="67">
        <f>25*5</f>
        <v>125</v>
      </c>
      <c r="H8" s="6">
        <f t="shared" si="0"/>
        <v>5</v>
      </c>
      <c r="I8" s="7">
        <v>7130266930</v>
      </c>
      <c r="J8" s="97" t="s">
        <v>40</v>
      </c>
      <c r="K8" s="162" t="s">
        <v>4</v>
      </c>
      <c r="L8" s="162" t="s">
        <v>577</v>
      </c>
      <c r="M8" s="50" t="s">
        <v>5</v>
      </c>
      <c r="N8" s="50" t="s">
        <v>30</v>
      </c>
      <c r="O8" s="51" t="s">
        <v>7</v>
      </c>
      <c r="P8" s="52" t="s">
        <v>20</v>
      </c>
      <c r="Q8" s="136" t="s">
        <v>585</v>
      </c>
      <c r="R8" s="137" t="s">
        <v>599</v>
      </c>
      <c r="S8" s="55" t="s">
        <v>590</v>
      </c>
      <c r="T8" s="129">
        <f t="shared" si="1"/>
        <v>49250</v>
      </c>
      <c r="U8">
        <v>1</v>
      </c>
    </row>
    <row r="9" spans="1:21" ht="15.75" x14ac:dyDescent="0.25">
      <c r="A9" s="96">
        <v>7</v>
      </c>
      <c r="B9" s="48" t="s">
        <v>38</v>
      </c>
      <c r="C9" s="11" t="s">
        <v>41</v>
      </c>
      <c r="D9" s="88" t="str">
        <f>VLOOKUP(C9,taxno!$A$2:$B$58,2,FALSE)</f>
        <v>0105534001223</v>
      </c>
      <c r="E9" s="98">
        <v>50</v>
      </c>
      <c r="F9" s="90">
        <v>10063099012</v>
      </c>
      <c r="G9" s="67">
        <f>25*27</f>
        <v>675</v>
      </c>
      <c r="H9" s="6">
        <f t="shared" si="0"/>
        <v>27</v>
      </c>
      <c r="I9" s="7">
        <v>7130266930</v>
      </c>
      <c r="J9" s="97" t="s">
        <v>40</v>
      </c>
      <c r="K9" s="162" t="s">
        <v>4</v>
      </c>
      <c r="L9" s="162" t="s">
        <v>577</v>
      </c>
      <c r="M9" s="50" t="s">
        <v>5</v>
      </c>
      <c r="N9" s="50" t="s">
        <v>30</v>
      </c>
      <c r="O9" s="51" t="s">
        <v>7</v>
      </c>
      <c r="P9" s="52" t="s">
        <v>20</v>
      </c>
      <c r="Q9" s="136" t="s">
        <v>585</v>
      </c>
      <c r="R9" s="137" t="s">
        <v>599</v>
      </c>
      <c r="S9" s="55" t="s">
        <v>590</v>
      </c>
      <c r="T9" s="129">
        <f t="shared" si="1"/>
        <v>265950</v>
      </c>
      <c r="U9">
        <v>1</v>
      </c>
    </row>
    <row r="10" spans="1:21" ht="15.75" x14ac:dyDescent="0.25">
      <c r="A10" s="87">
        <v>8</v>
      </c>
      <c r="B10" s="1" t="s">
        <v>42</v>
      </c>
      <c r="C10" s="11" t="s">
        <v>43</v>
      </c>
      <c r="D10" s="88" t="str">
        <f>VLOOKUP(C10,taxno!$A$2:$B$58,2,FALSE)</f>
        <v>0115542000168</v>
      </c>
      <c r="E10" s="89">
        <v>50</v>
      </c>
      <c r="F10" s="90">
        <v>10063099012</v>
      </c>
      <c r="G10" s="65">
        <f>25*19</f>
        <v>475</v>
      </c>
      <c r="H10" s="3">
        <f>G10/25</f>
        <v>19</v>
      </c>
      <c r="I10" s="95" t="s">
        <v>44</v>
      </c>
      <c r="J10" s="99" t="s">
        <v>44</v>
      </c>
      <c r="K10" s="21" t="s">
        <v>4</v>
      </c>
      <c r="L10" s="21" t="s">
        <v>577</v>
      </c>
      <c r="M10" s="20" t="s">
        <v>36</v>
      </c>
      <c r="N10" s="93" t="s">
        <v>45</v>
      </c>
      <c r="O10" s="93" t="s">
        <v>7</v>
      </c>
      <c r="P10" s="93" t="s">
        <v>31</v>
      </c>
      <c r="Q10" s="134" t="s">
        <v>585</v>
      </c>
      <c r="R10" s="135" t="s">
        <v>600</v>
      </c>
      <c r="S10" s="72" t="s">
        <v>593</v>
      </c>
      <c r="T10" s="129">
        <f t="shared" si="1"/>
        <v>187150</v>
      </c>
      <c r="U10">
        <v>1</v>
      </c>
    </row>
    <row r="11" spans="1:21" ht="15.75" x14ac:dyDescent="0.25">
      <c r="A11" s="96">
        <v>9</v>
      </c>
      <c r="B11" s="48" t="s">
        <v>46</v>
      </c>
      <c r="C11" s="11" t="s">
        <v>47</v>
      </c>
      <c r="D11" s="88" t="str">
        <f>VLOOKUP(C11,taxno!$A$2:$B$58,2,FALSE)</f>
        <v>0105552103105</v>
      </c>
      <c r="E11" s="89">
        <v>50</v>
      </c>
      <c r="F11" s="90">
        <v>10063099012</v>
      </c>
      <c r="G11" s="67">
        <f>25*10</f>
        <v>250</v>
      </c>
      <c r="H11" s="6">
        <f>G11/25</f>
        <v>10</v>
      </c>
      <c r="I11" s="53">
        <v>7130266960</v>
      </c>
      <c r="J11" s="52" t="s">
        <v>48</v>
      </c>
      <c r="K11" s="162" t="s">
        <v>4</v>
      </c>
      <c r="L11" s="162" t="s">
        <v>577</v>
      </c>
      <c r="M11" s="50" t="s">
        <v>5</v>
      </c>
      <c r="N11" s="50" t="s">
        <v>30</v>
      </c>
      <c r="O11" s="51" t="s">
        <v>7</v>
      </c>
      <c r="P11" s="52" t="s">
        <v>20</v>
      </c>
      <c r="Q11" s="136" t="s">
        <v>585</v>
      </c>
      <c r="R11" s="137" t="s">
        <v>599</v>
      </c>
      <c r="S11" s="73" t="s">
        <v>590</v>
      </c>
      <c r="T11" s="129">
        <f t="shared" si="1"/>
        <v>98500</v>
      </c>
      <c r="U11">
        <v>1</v>
      </c>
    </row>
    <row r="12" spans="1:21" ht="15.75" x14ac:dyDescent="0.25">
      <c r="A12" s="96">
        <v>9</v>
      </c>
      <c r="B12" s="48" t="s">
        <v>46</v>
      </c>
      <c r="C12" s="11" t="s">
        <v>49</v>
      </c>
      <c r="D12" s="88" t="str">
        <f>VLOOKUP(C12,taxno!$A$2:$B$58,2,FALSE)</f>
        <v>0305546001264</v>
      </c>
      <c r="E12" s="98">
        <v>50</v>
      </c>
      <c r="F12" s="90">
        <v>10063099012</v>
      </c>
      <c r="G12" s="67">
        <f>25*8</f>
        <v>200</v>
      </c>
      <c r="H12" s="6">
        <f>G12/25</f>
        <v>8</v>
      </c>
      <c r="I12" s="53">
        <v>7130266960</v>
      </c>
      <c r="J12" s="52" t="s">
        <v>48</v>
      </c>
      <c r="K12" s="162" t="s">
        <v>4</v>
      </c>
      <c r="L12" s="162" t="s">
        <v>577</v>
      </c>
      <c r="M12" s="50" t="s">
        <v>5</v>
      </c>
      <c r="N12" s="50" t="s">
        <v>30</v>
      </c>
      <c r="O12" s="51" t="s">
        <v>7</v>
      </c>
      <c r="P12" s="52" t="s">
        <v>20</v>
      </c>
      <c r="Q12" s="136" t="s">
        <v>585</v>
      </c>
      <c r="R12" s="137" t="s">
        <v>599</v>
      </c>
      <c r="S12" s="73" t="s">
        <v>590</v>
      </c>
      <c r="T12" s="129">
        <f t="shared" si="1"/>
        <v>78800</v>
      </c>
      <c r="U12">
        <v>1</v>
      </c>
    </row>
    <row r="13" spans="1:21" ht="15.75" x14ac:dyDescent="0.25">
      <c r="A13" s="96">
        <v>9</v>
      </c>
      <c r="B13" s="48" t="s">
        <v>46</v>
      </c>
      <c r="C13" s="11" t="s">
        <v>50</v>
      </c>
      <c r="D13" s="88" t="str">
        <f>VLOOKUP(C13,taxno!$A$2:$B$58,2,FALSE)</f>
        <v>0107547000311</v>
      </c>
      <c r="E13" s="98">
        <v>50</v>
      </c>
      <c r="F13" s="90">
        <v>10063099012</v>
      </c>
      <c r="G13" s="67">
        <f>25*7</f>
        <v>175</v>
      </c>
      <c r="H13" s="6">
        <f>G13/25</f>
        <v>7</v>
      </c>
      <c r="I13" s="53">
        <v>7130266960</v>
      </c>
      <c r="J13" s="52" t="s">
        <v>48</v>
      </c>
      <c r="K13" s="162" t="s">
        <v>4</v>
      </c>
      <c r="L13" s="162" t="s">
        <v>577</v>
      </c>
      <c r="M13" s="50" t="s">
        <v>5</v>
      </c>
      <c r="N13" s="50" t="s">
        <v>30</v>
      </c>
      <c r="O13" s="51" t="s">
        <v>7</v>
      </c>
      <c r="P13" s="52" t="s">
        <v>20</v>
      </c>
      <c r="Q13" s="136" t="s">
        <v>585</v>
      </c>
      <c r="R13" s="137" t="s">
        <v>599</v>
      </c>
      <c r="S13" s="73" t="s">
        <v>590</v>
      </c>
      <c r="T13" s="129">
        <f t="shared" si="1"/>
        <v>68950</v>
      </c>
      <c r="U13">
        <v>1</v>
      </c>
    </row>
    <row r="14" spans="1:21" ht="15.75" x14ac:dyDescent="0.25">
      <c r="A14" s="87">
        <v>10</v>
      </c>
      <c r="B14" s="8" t="s">
        <v>51</v>
      </c>
      <c r="C14" s="11" t="s">
        <v>27</v>
      </c>
      <c r="D14" s="88" t="str">
        <f>VLOOKUP(C14,taxno!$A$2:$B$58,2,FALSE)</f>
        <v>0105521008488</v>
      </c>
      <c r="E14" s="89">
        <v>50</v>
      </c>
      <c r="F14" s="90">
        <v>10063099012</v>
      </c>
      <c r="G14" s="65">
        <f>25*40</f>
        <v>1000</v>
      </c>
      <c r="H14" s="3">
        <f>G14/25</f>
        <v>40</v>
      </c>
      <c r="I14" s="95" t="s">
        <v>52</v>
      </c>
      <c r="J14" s="99" t="s">
        <v>52</v>
      </c>
      <c r="K14" s="21" t="s">
        <v>4</v>
      </c>
      <c r="L14" s="21" t="s">
        <v>580</v>
      </c>
      <c r="M14" s="20" t="s">
        <v>53</v>
      </c>
      <c r="N14" s="93" t="s">
        <v>54</v>
      </c>
      <c r="O14" s="93" t="s">
        <v>13</v>
      </c>
      <c r="P14" s="93" t="s">
        <v>8</v>
      </c>
      <c r="Q14" s="134" t="s">
        <v>582</v>
      </c>
      <c r="R14" s="135" t="s">
        <v>587</v>
      </c>
      <c r="S14" s="72" t="s">
        <v>592</v>
      </c>
      <c r="T14" s="129">
        <f t="shared" si="1"/>
        <v>394000</v>
      </c>
      <c r="U14">
        <v>1</v>
      </c>
    </row>
    <row r="15" spans="1:21" ht="15.75" x14ac:dyDescent="0.25">
      <c r="A15" s="87">
        <v>11</v>
      </c>
      <c r="B15" s="9" t="s">
        <v>55</v>
      </c>
      <c r="C15" s="11" t="s">
        <v>56</v>
      </c>
      <c r="D15" s="88" t="str">
        <f>VLOOKUP(C15,taxno!$A$2:$B$58,2,FALSE)</f>
        <v>0105549012340</v>
      </c>
      <c r="E15" s="89">
        <v>50</v>
      </c>
      <c r="F15" s="90">
        <v>10063099012</v>
      </c>
      <c r="G15" s="65">
        <f>25*21</f>
        <v>525</v>
      </c>
      <c r="H15" s="3">
        <f t="shared" si="0"/>
        <v>21</v>
      </c>
      <c r="I15" s="95" t="s">
        <v>57</v>
      </c>
      <c r="J15" s="99" t="s">
        <v>57</v>
      </c>
      <c r="K15" s="21" t="s">
        <v>4</v>
      </c>
      <c r="L15" s="21" t="s">
        <v>577</v>
      </c>
      <c r="M15" s="20" t="s">
        <v>36</v>
      </c>
      <c r="N15" s="93" t="s">
        <v>45</v>
      </c>
      <c r="O15" s="93" t="s">
        <v>7</v>
      </c>
      <c r="P15" s="93" t="s">
        <v>31</v>
      </c>
      <c r="Q15" s="134" t="s">
        <v>585</v>
      </c>
      <c r="R15" s="135" t="s">
        <v>600</v>
      </c>
      <c r="S15" s="72" t="s">
        <v>637</v>
      </c>
      <c r="T15" s="129">
        <f t="shared" si="1"/>
        <v>206850</v>
      </c>
      <c r="U15">
        <v>1</v>
      </c>
    </row>
    <row r="16" spans="1:21" ht="15.75" x14ac:dyDescent="0.25">
      <c r="A16" s="87">
        <v>12</v>
      </c>
      <c r="B16" s="8" t="s">
        <v>58</v>
      </c>
      <c r="C16" s="11" t="s">
        <v>1</v>
      </c>
      <c r="D16" s="88" t="str">
        <f>VLOOKUP(C16,taxno!$A$2:$B$58,2,FALSE)</f>
        <v>0185555000021</v>
      </c>
      <c r="E16" s="89">
        <v>50</v>
      </c>
      <c r="F16" s="90">
        <v>10063099012</v>
      </c>
      <c r="G16" s="65">
        <f>25*20</f>
        <v>500</v>
      </c>
      <c r="H16" s="3">
        <f t="shared" si="0"/>
        <v>20</v>
      </c>
      <c r="I16" s="91" t="s">
        <v>59</v>
      </c>
      <c r="J16" s="93" t="s">
        <v>60</v>
      </c>
      <c r="K16" s="21" t="s">
        <v>4</v>
      </c>
      <c r="L16" s="21" t="s">
        <v>579</v>
      </c>
      <c r="M16" s="20" t="s">
        <v>36</v>
      </c>
      <c r="N16" s="93" t="s">
        <v>61</v>
      </c>
      <c r="O16" s="93" t="s">
        <v>13</v>
      </c>
      <c r="P16" s="93" t="s">
        <v>62</v>
      </c>
      <c r="Q16" s="134" t="s">
        <v>584</v>
      </c>
      <c r="R16" s="135" t="s">
        <v>597</v>
      </c>
      <c r="S16" s="72" t="s">
        <v>592</v>
      </c>
      <c r="T16" s="129">
        <f t="shared" si="1"/>
        <v>197000</v>
      </c>
      <c r="U16">
        <v>1</v>
      </c>
    </row>
    <row r="17" spans="1:21" ht="15.75" x14ac:dyDescent="0.25">
      <c r="A17" s="87">
        <v>13</v>
      </c>
      <c r="B17" s="9" t="s">
        <v>63</v>
      </c>
      <c r="C17" s="11" t="s">
        <v>27</v>
      </c>
      <c r="D17" s="88" t="str">
        <f>VLOOKUP(C17,taxno!$A$2:$B$58,2,FALSE)</f>
        <v>0105521008488</v>
      </c>
      <c r="E17" s="89">
        <v>50</v>
      </c>
      <c r="F17" s="90">
        <v>10063099012</v>
      </c>
      <c r="G17" s="65">
        <f>25*20</f>
        <v>500</v>
      </c>
      <c r="H17" s="3">
        <f t="shared" si="0"/>
        <v>20</v>
      </c>
      <c r="I17" s="91" t="s">
        <v>64</v>
      </c>
      <c r="J17" s="93" t="s">
        <v>64</v>
      </c>
      <c r="K17" s="21" t="s">
        <v>4</v>
      </c>
      <c r="L17" s="21" t="s">
        <v>578</v>
      </c>
      <c r="M17" s="20" t="s">
        <v>65</v>
      </c>
      <c r="N17" s="93" t="s">
        <v>66</v>
      </c>
      <c r="O17" s="93" t="s">
        <v>13</v>
      </c>
      <c r="P17" s="93" t="s">
        <v>67</v>
      </c>
      <c r="Q17" s="134" t="s">
        <v>612</v>
      </c>
      <c r="R17" s="135" t="s">
        <v>601</v>
      </c>
      <c r="S17" s="72" t="s">
        <v>637</v>
      </c>
      <c r="T17" s="129">
        <f t="shared" si="1"/>
        <v>197000</v>
      </c>
      <c r="U17">
        <v>1</v>
      </c>
    </row>
    <row r="18" spans="1:21" ht="15.75" x14ac:dyDescent="0.25">
      <c r="A18" s="87">
        <v>14</v>
      </c>
      <c r="B18" s="1" t="s">
        <v>68</v>
      </c>
      <c r="C18" s="11" t="s">
        <v>43</v>
      </c>
      <c r="D18" s="88" t="str">
        <f>VLOOKUP(C18,taxno!$A$2:$B$58,2,FALSE)</f>
        <v>0115542000168</v>
      </c>
      <c r="E18" s="89">
        <v>50</v>
      </c>
      <c r="F18" s="90">
        <v>10063099012</v>
      </c>
      <c r="G18" s="65">
        <f>25*28</f>
        <v>700</v>
      </c>
      <c r="H18" s="3">
        <f t="shared" si="0"/>
        <v>28</v>
      </c>
      <c r="I18" s="95" t="s">
        <v>69</v>
      </c>
      <c r="J18" s="93" t="s">
        <v>70</v>
      </c>
      <c r="K18" s="21" t="s">
        <v>4</v>
      </c>
      <c r="L18" s="21" t="s">
        <v>581</v>
      </c>
      <c r="M18" s="20" t="s">
        <v>71</v>
      </c>
      <c r="N18" s="93" t="s">
        <v>72</v>
      </c>
      <c r="O18" s="93" t="s">
        <v>7</v>
      </c>
      <c r="P18" s="93" t="s">
        <v>73</v>
      </c>
      <c r="Q18" s="134" t="s">
        <v>587</v>
      </c>
      <c r="R18" s="135" t="s">
        <v>601</v>
      </c>
      <c r="S18" s="72" t="s">
        <v>593</v>
      </c>
      <c r="T18" s="129">
        <f t="shared" si="1"/>
        <v>275800</v>
      </c>
      <c r="U18">
        <v>1</v>
      </c>
    </row>
    <row r="19" spans="1:21" ht="15.75" x14ac:dyDescent="0.25">
      <c r="A19" s="87">
        <v>15</v>
      </c>
      <c r="B19" s="4" t="s">
        <v>74</v>
      </c>
      <c r="C19" s="11" t="s">
        <v>56</v>
      </c>
      <c r="D19" s="88" t="str">
        <f>VLOOKUP(C19,taxno!$A$2:$B$58,2,FALSE)</f>
        <v>0105549012340</v>
      </c>
      <c r="E19" s="89">
        <v>50</v>
      </c>
      <c r="F19" s="90">
        <v>10063099012</v>
      </c>
      <c r="G19" s="65">
        <f>25*20</f>
        <v>500</v>
      </c>
      <c r="H19" s="3">
        <f t="shared" si="0"/>
        <v>20</v>
      </c>
      <c r="I19" s="95" t="s">
        <v>75</v>
      </c>
      <c r="J19" s="93" t="s">
        <v>76</v>
      </c>
      <c r="K19" s="21" t="s">
        <v>4</v>
      </c>
      <c r="L19" s="21" t="s">
        <v>582</v>
      </c>
      <c r="M19" s="20" t="s">
        <v>71</v>
      </c>
      <c r="N19" s="93" t="s">
        <v>72</v>
      </c>
      <c r="O19" s="93" t="s">
        <v>7</v>
      </c>
      <c r="P19" s="93" t="s">
        <v>77</v>
      </c>
      <c r="Q19" s="134" t="s">
        <v>587</v>
      </c>
      <c r="R19" s="135" t="s">
        <v>601</v>
      </c>
      <c r="S19" s="72" t="s">
        <v>637</v>
      </c>
      <c r="T19" s="129">
        <f t="shared" si="1"/>
        <v>197000</v>
      </c>
      <c r="U19">
        <v>1</v>
      </c>
    </row>
    <row r="20" spans="1:21" ht="15.75" x14ac:dyDescent="0.25">
      <c r="A20" s="87">
        <v>16</v>
      </c>
      <c r="B20" s="4" t="s">
        <v>78</v>
      </c>
      <c r="C20" s="11" t="s">
        <v>56</v>
      </c>
      <c r="D20" s="88" t="str">
        <f>VLOOKUP(C20,taxno!$A$2:$B$58,2,FALSE)</f>
        <v>0105549012340</v>
      </c>
      <c r="E20" s="89">
        <v>50</v>
      </c>
      <c r="F20" s="90">
        <v>10063099012</v>
      </c>
      <c r="G20" s="65">
        <f>25*20</f>
        <v>500</v>
      </c>
      <c r="H20" s="3">
        <f t="shared" si="0"/>
        <v>20</v>
      </c>
      <c r="I20" s="95" t="s">
        <v>79</v>
      </c>
      <c r="J20" s="93" t="s">
        <v>80</v>
      </c>
      <c r="K20" s="21" t="s">
        <v>4</v>
      </c>
      <c r="L20" s="21" t="s">
        <v>582</v>
      </c>
      <c r="M20" s="20" t="s">
        <v>71</v>
      </c>
      <c r="N20" s="93" t="s">
        <v>72</v>
      </c>
      <c r="O20" s="93" t="s">
        <v>7</v>
      </c>
      <c r="P20" s="93" t="s">
        <v>81</v>
      </c>
      <c r="Q20" s="134" t="s">
        <v>587</v>
      </c>
      <c r="R20" s="135" t="s">
        <v>613</v>
      </c>
      <c r="S20" s="72" t="s">
        <v>637</v>
      </c>
      <c r="T20" s="129">
        <f t="shared" si="1"/>
        <v>197000</v>
      </c>
      <c r="U20">
        <v>1</v>
      </c>
    </row>
    <row r="21" spans="1:21" ht="15.75" x14ac:dyDescent="0.25">
      <c r="A21" s="87">
        <v>17</v>
      </c>
      <c r="B21" s="4" t="s">
        <v>82</v>
      </c>
      <c r="C21" s="11" t="s">
        <v>83</v>
      </c>
      <c r="D21" s="88" t="str">
        <f>VLOOKUP(C21,taxno!$A$2:$B$58,2,FALSE)</f>
        <v>0135550033851</v>
      </c>
      <c r="E21" s="89">
        <v>50</v>
      </c>
      <c r="F21" s="90">
        <v>10063099012</v>
      </c>
      <c r="G21" s="65">
        <f>25*23</f>
        <v>575</v>
      </c>
      <c r="H21" s="3">
        <f t="shared" si="0"/>
        <v>23</v>
      </c>
      <c r="I21" s="91" t="s">
        <v>84</v>
      </c>
      <c r="J21" s="93" t="s">
        <v>85</v>
      </c>
      <c r="K21" s="21" t="s">
        <v>4</v>
      </c>
      <c r="L21" s="21" t="s">
        <v>579</v>
      </c>
      <c r="M21" s="20" t="s">
        <v>5</v>
      </c>
      <c r="N21" s="93" t="s">
        <v>30</v>
      </c>
      <c r="O21" s="93" t="s">
        <v>7</v>
      </c>
      <c r="P21" s="93" t="s">
        <v>20</v>
      </c>
      <c r="Q21" s="134" t="s">
        <v>585</v>
      </c>
      <c r="R21" s="135" t="s">
        <v>599</v>
      </c>
      <c r="S21" s="72" t="s">
        <v>590</v>
      </c>
      <c r="T21" s="129">
        <f t="shared" si="1"/>
        <v>226550</v>
      </c>
      <c r="U21">
        <v>1</v>
      </c>
    </row>
    <row r="22" spans="1:21" ht="15.75" x14ac:dyDescent="0.25">
      <c r="A22" s="100">
        <v>18</v>
      </c>
      <c r="B22" s="10" t="s">
        <v>86</v>
      </c>
      <c r="C22" s="11" t="s">
        <v>87</v>
      </c>
      <c r="D22" s="88" t="str">
        <f>VLOOKUP(C22,taxno!$A$2:$B$58,2,FALSE)</f>
        <v>0105511002525</v>
      </c>
      <c r="E22" s="89">
        <v>50</v>
      </c>
      <c r="F22" s="90">
        <v>10063099012</v>
      </c>
      <c r="G22" s="67">
        <f>25*46</f>
        <v>1150</v>
      </c>
      <c r="H22" s="6">
        <f t="shared" si="0"/>
        <v>46</v>
      </c>
      <c r="I22" s="91" t="s">
        <v>88</v>
      </c>
      <c r="J22" s="93" t="s">
        <v>88</v>
      </c>
      <c r="K22" s="163" t="s">
        <v>4</v>
      </c>
      <c r="L22" s="163" t="s">
        <v>578</v>
      </c>
      <c r="M22" s="39" t="s">
        <v>36</v>
      </c>
      <c r="N22" s="101" t="s">
        <v>45</v>
      </c>
      <c r="O22" s="101" t="s">
        <v>7</v>
      </c>
      <c r="P22" s="101" t="s">
        <v>31</v>
      </c>
      <c r="Q22" s="138" t="s">
        <v>585</v>
      </c>
      <c r="R22" s="139" t="s">
        <v>600</v>
      </c>
      <c r="S22" s="74" t="s">
        <v>595</v>
      </c>
      <c r="T22" s="129">
        <f t="shared" si="1"/>
        <v>453100</v>
      </c>
      <c r="U22">
        <v>1</v>
      </c>
    </row>
    <row r="23" spans="1:21" ht="15.75" x14ac:dyDescent="0.25">
      <c r="A23" s="9">
        <v>19</v>
      </c>
      <c r="B23" s="11" t="s">
        <v>89</v>
      </c>
      <c r="C23" s="11" t="s">
        <v>90</v>
      </c>
      <c r="D23" s="88" t="str">
        <f>VLOOKUP(C23,taxno!$A$2:$B$58,2,FALSE)</f>
        <v>0105545077081</v>
      </c>
      <c r="E23" s="89">
        <v>50</v>
      </c>
      <c r="F23" s="90">
        <v>10063099012</v>
      </c>
      <c r="G23" s="65">
        <f>25*40</f>
        <v>1000</v>
      </c>
      <c r="H23" s="3">
        <f t="shared" si="0"/>
        <v>40</v>
      </c>
      <c r="I23" s="95" t="s">
        <v>91</v>
      </c>
      <c r="J23" s="93" t="s">
        <v>92</v>
      </c>
      <c r="K23" s="21" t="s">
        <v>4</v>
      </c>
      <c r="L23" s="21" t="s">
        <v>581</v>
      </c>
      <c r="M23" s="20" t="s">
        <v>71</v>
      </c>
      <c r="N23" s="93" t="s">
        <v>72</v>
      </c>
      <c r="O23" s="93" t="s">
        <v>7</v>
      </c>
      <c r="P23" s="93" t="s">
        <v>77</v>
      </c>
      <c r="Q23" s="134" t="s">
        <v>587</v>
      </c>
      <c r="R23" s="135" t="s">
        <v>601</v>
      </c>
      <c r="S23" s="72" t="s">
        <v>593</v>
      </c>
      <c r="T23" s="129">
        <f t="shared" si="1"/>
        <v>394000</v>
      </c>
      <c r="U23">
        <v>1</v>
      </c>
    </row>
    <row r="24" spans="1:21" ht="15.75" x14ac:dyDescent="0.25">
      <c r="A24" s="12">
        <v>20</v>
      </c>
      <c r="B24" s="10" t="s">
        <v>93</v>
      </c>
      <c r="C24" s="11" t="s">
        <v>27</v>
      </c>
      <c r="D24" s="88" t="str">
        <f>VLOOKUP(C24,taxno!$A$2:$B$58,2,FALSE)</f>
        <v>0105521008488</v>
      </c>
      <c r="E24" s="102">
        <v>50</v>
      </c>
      <c r="F24" s="90">
        <v>10063099012</v>
      </c>
      <c r="G24" s="65">
        <f>25*20</f>
        <v>500</v>
      </c>
      <c r="H24" s="3">
        <f t="shared" si="0"/>
        <v>20</v>
      </c>
      <c r="I24" s="95" t="s">
        <v>94</v>
      </c>
      <c r="J24" s="93" t="s">
        <v>95</v>
      </c>
      <c r="K24" s="21" t="s">
        <v>4</v>
      </c>
      <c r="L24" s="21" t="s">
        <v>583</v>
      </c>
      <c r="M24" s="20" t="s">
        <v>71</v>
      </c>
      <c r="N24" s="93" t="s">
        <v>72</v>
      </c>
      <c r="O24" s="93" t="s">
        <v>7</v>
      </c>
      <c r="P24" s="93" t="s">
        <v>96</v>
      </c>
      <c r="Q24" s="134" t="s">
        <v>587</v>
      </c>
      <c r="R24" s="135" t="s">
        <v>601</v>
      </c>
      <c r="S24" s="72" t="s">
        <v>637</v>
      </c>
      <c r="T24" s="129">
        <f t="shared" si="1"/>
        <v>197000</v>
      </c>
      <c r="U24">
        <v>1</v>
      </c>
    </row>
    <row r="25" spans="1:21" ht="15.75" x14ac:dyDescent="0.25">
      <c r="A25" s="9">
        <v>21</v>
      </c>
      <c r="B25" s="1" t="s">
        <v>97</v>
      </c>
      <c r="C25" s="11" t="s">
        <v>98</v>
      </c>
      <c r="D25" s="88" t="str">
        <f>VLOOKUP(C25,taxno!$A$2:$B$58,2,FALSE)</f>
        <v>0105536048464</v>
      </c>
      <c r="E25" s="102">
        <v>50</v>
      </c>
      <c r="F25" s="90">
        <v>10063099012</v>
      </c>
      <c r="G25" s="65">
        <f>25*20</f>
        <v>500</v>
      </c>
      <c r="H25" s="3">
        <f t="shared" si="0"/>
        <v>20</v>
      </c>
      <c r="I25" s="95" t="s">
        <v>99</v>
      </c>
      <c r="J25" s="93" t="s">
        <v>100</v>
      </c>
      <c r="K25" s="21" t="s">
        <v>4</v>
      </c>
      <c r="L25" s="21" t="s">
        <v>583</v>
      </c>
      <c r="M25" s="20" t="s">
        <v>71</v>
      </c>
      <c r="N25" s="93" t="s">
        <v>72</v>
      </c>
      <c r="O25" s="93" t="s">
        <v>7</v>
      </c>
      <c r="P25" s="93" t="s">
        <v>101</v>
      </c>
      <c r="Q25" s="134" t="s">
        <v>587</v>
      </c>
      <c r="R25" s="135" t="s">
        <v>597</v>
      </c>
      <c r="S25" s="72" t="s">
        <v>637</v>
      </c>
      <c r="T25" s="129">
        <f t="shared" si="1"/>
        <v>197000</v>
      </c>
      <c r="U25">
        <v>1</v>
      </c>
    </row>
    <row r="26" spans="1:21" ht="15.75" x14ac:dyDescent="0.25">
      <c r="A26" s="9">
        <v>22</v>
      </c>
      <c r="B26" s="1" t="s">
        <v>102</v>
      </c>
      <c r="C26" s="11" t="s">
        <v>103</v>
      </c>
      <c r="D26" s="88" t="str">
        <f>VLOOKUP(C26,taxno!$A$2:$B$58,2,FALSE)</f>
        <v>0115524000194</v>
      </c>
      <c r="E26" s="102">
        <v>50</v>
      </c>
      <c r="F26" s="90">
        <v>10063099012</v>
      </c>
      <c r="G26" s="66">
        <f>25*21</f>
        <v>525</v>
      </c>
      <c r="H26" s="3">
        <f t="shared" si="0"/>
        <v>21</v>
      </c>
      <c r="I26" s="95" t="s">
        <v>104</v>
      </c>
      <c r="J26" s="93" t="s">
        <v>105</v>
      </c>
      <c r="K26" s="21" t="s">
        <v>4</v>
      </c>
      <c r="L26" s="21" t="s">
        <v>583</v>
      </c>
      <c r="M26" s="20" t="s">
        <v>71</v>
      </c>
      <c r="N26" s="93" t="s">
        <v>72</v>
      </c>
      <c r="O26" s="93" t="s">
        <v>7</v>
      </c>
      <c r="P26" s="93" t="s">
        <v>73</v>
      </c>
      <c r="Q26" s="134" t="s">
        <v>587</v>
      </c>
      <c r="R26" s="135" t="s">
        <v>601</v>
      </c>
      <c r="S26" s="72" t="s">
        <v>593</v>
      </c>
      <c r="T26" s="129">
        <f t="shared" si="1"/>
        <v>206850</v>
      </c>
      <c r="U26">
        <v>1</v>
      </c>
    </row>
    <row r="27" spans="1:21" ht="15.75" x14ac:dyDescent="0.25">
      <c r="A27" s="9">
        <v>23</v>
      </c>
      <c r="B27" s="4" t="s">
        <v>106</v>
      </c>
      <c r="C27" s="11" t="s">
        <v>107</v>
      </c>
      <c r="D27" s="88" t="str">
        <f>VLOOKUP(C27,taxno!$A$2:$B$58,2,FALSE)</f>
        <v>0105516011352</v>
      </c>
      <c r="E27" s="102">
        <v>50</v>
      </c>
      <c r="F27" s="90">
        <v>10063099012</v>
      </c>
      <c r="G27" s="66">
        <f>25*20</f>
        <v>500</v>
      </c>
      <c r="H27" s="3">
        <f t="shared" si="0"/>
        <v>20</v>
      </c>
      <c r="I27" s="91" t="s">
        <v>108</v>
      </c>
      <c r="J27" s="13" t="s">
        <v>108</v>
      </c>
      <c r="K27" s="21" t="s">
        <v>4</v>
      </c>
      <c r="L27" s="21" t="s">
        <v>583</v>
      </c>
      <c r="M27" s="20" t="s">
        <v>11</v>
      </c>
      <c r="N27" s="93" t="s">
        <v>109</v>
      </c>
      <c r="O27" s="93" t="s">
        <v>13</v>
      </c>
      <c r="P27" s="93" t="s">
        <v>110</v>
      </c>
      <c r="Q27" s="134" t="s">
        <v>588</v>
      </c>
      <c r="R27" s="135" t="s">
        <v>600</v>
      </c>
      <c r="S27" s="72" t="s">
        <v>595</v>
      </c>
      <c r="T27" s="129">
        <f t="shared" si="1"/>
        <v>197000</v>
      </c>
      <c r="U27">
        <v>1</v>
      </c>
    </row>
    <row r="28" spans="1:21" ht="15.75" x14ac:dyDescent="0.25">
      <c r="A28" s="9">
        <v>24</v>
      </c>
      <c r="B28" s="4" t="s">
        <v>111</v>
      </c>
      <c r="C28" s="11" t="s">
        <v>112</v>
      </c>
      <c r="D28" s="88" t="str">
        <f>VLOOKUP(C28,taxno!$A$2:$B$58,2,FALSE)</f>
        <v>0135553003431</v>
      </c>
      <c r="E28" s="102">
        <v>50</v>
      </c>
      <c r="F28" s="90">
        <v>10063099012</v>
      </c>
      <c r="G28" s="66">
        <f>25*40</f>
        <v>1000</v>
      </c>
      <c r="H28" s="3">
        <f t="shared" si="0"/>
        <v>40</v>
      </c>
      <c r="I28" s="91" t="s">
        <v>113</v>
      </c>
      <c r="J28" s="13" t="s">
        <v>114</v>
      </c>
      <c r="K28" s="21" t="s">
        <v>4</v>
      </c>
      <c r="L28" s="21" t="s">
        <v>579</v>
      </c>
      <c r="M28" s="20" t="s">
        <v>115</v>
      </c>
      <c r="N28" s="93" t="s">
        <v>37</v>
      </c>
      <c r="O28" s="93" t="s">
        <v>13</v>
      </c>
      <c r="P28" s="93" t="s">
        <v>8</v>
      </c>
      <c r="Q28" s="134" t="s">
        <v>585</v>
      </c>
      <c r="R28" s="135" t="s">
        <v>592</v>
      </c>
      <c r="S28" s="72" t="s">
        <v>595</v>
      </c>
      <c r="T28" s="129">
        <f t="shared" si="1"/>
        <v>394000</v>
      </c>
      <c r="U28">
        <v>1</v>
      </c>
    </row>
    <row r="29" spans="1:21" ht="15.75" x14ac:dyDescent="0.25">
      <c r="A29" s="87">
        <v>25</v>
      </c>
      <c r="B29" s="4" t="s">
        <v>116</v>
      </c>
      <c r="C29" s="11" t="s">
        <v>117</v>
      </c>
      <c r="D29" s="88" t="str">
        <f>VLOOKUP(C29,taxno!$A$2:$B$58,2,FALSE)</f>
        <v>0105522018355</v>
      </c>
      <c r="E29" s="102">
        <v>50</v>
      </c>
      <c r="F29" s="90">
        <v>10063099012</v>
      </c>
      <c r="G29" s="66">
        <f>25*40</f>
        <v>1000</v>
      </c>
      <c r="H29" s="3">
        <f t="shared" si="0"/>
        <v>40</v>
      </c>
      <c r="I29" s="91" t="s">
        <v>118</v>
      </c>
      <c r="J29" s="93" t="s">
        <v>119</v>
      </c>
      <c r="K29" s="21" t="s">
        <v>4</v>
      </c>
      <c r="L29" s="21" t="s">
        <v>581</v>
      </c>
      <c r="M29" s="20" t="s">
        <v>120</v>
      </c>
      <c r="N29" s="93" t="s">
        <v>121</v>
      </c>
      <c r="O29" s="93" t="s">
        <v>7</v>
      </c>
      <c r="P29" s="93" t="s">
        <v>20</v>
      </c>
      <c r="Q29" s="134" t="s">
        <v>588</v>
      </c>
      <c r="R29" s="135" t="s">
        <v>595</v>
      </c>
      <c r="S29" s="72" t="s">
        <v>637</v>
      </c>
      <c r="T29" s="129">
        <f t="shared" si="1"/>
        <v>394000</v>
      </c>
      <c r="U29">
        <v>1</v>
      </c>
    </row>
    <row r="30" spans="1:21" ht="15.75" x14ac:dyDescent="0.25">
      <c r="A30" s="87">
        <v>26</v>
      </c>
      <c r="B30" s="4" t="s">
        <v>122</v>
      </c>
      <c r="C30" s="11" t="s">
        <v>103</v>
      </c>
      <c r="D30" s="88" t="str">
        <f>VLOOKUP(C30,taxno!$A$2:$B$58,2,FALSE)</f>
        <v>0115524000194</v>
      </c>
      <c r="E30" s="102">
        <v>50</v>
      </c>
      <c r="F30" s="90">
        <v>10063099012</v>
      </c>
      <c r="G30" s="66">
        <f>25*36</f>
        <v>900</v>
      </c>
      <c r="H30" s="3">
        <f t="shared" si="0"/>
        <v>36</v>
      </c>
      <c r="I30" s="95" t="s">
        <v>123</v>
      </c>
      <c r="J30" s="13" t="s">
        <v>124</v>
      </c>
      <c r="K30" s="21" t="s">
        <v>4</v>
      </c>
      <c r="L30" s="21" t="s">
        <v>583</v>
      </c>
      <c r="M30" s="103" t="s">
        <v>36</v>
      </c>
      <c r="N30" s="93" t="s">
        <v>37</v>
      </c>
      <c r="O30" s="93" t="s">
        <v>7</v>
      </c>
      <c r="P30" s="93" t="s">
        <v>8</v>
      </c>
      <c r="Q30" s="134" t="s">
        <v>612</v>
      </c>
      <c r="R30" s="135" t="s">
        <v>592</v>
      </c>
      <c r="S30" s="72" t="s">
        <v>595</v>
      </c>
      <c r="T30" s="129">
        <f t="shared" si="1"/>
        <v>354600</v>
      </c>
      <c r="U30">
        <v>1</v>
      </c>
    </row>
    <row r="31" spans="1:21" ht="15.75" x14ac:dyDescent="0.25">
      <c r="A31" s="87">
        <v>27</v>
      </c>
      <c r="B31" s="4" t="s">
        <v>125</v>
      </c>
      <c r="C31" s="11" t="s">
        <v>98</v>
      </c>
      <c r="D31" s="88" t="str">
        <f>VLOOKUP(C31,taxno!$A$2:$B$58,2,FALSE)</f>
        <v>0105536048464</v>
      </c>
      <c r="E31" s="102">
        <v>50</v>
      </c>
      <c r="F31" s="90">
        <v>10063099012</v>
      </c>
      <c r="G31" s="65">
        <f>25*20</f>
        <v>500</v>
      </c>
      <c r="H31" s="3">
        <f t="shared" si="0"/>
        <v>20</v>
      </c>
      <c r="I31" s="91" t="s">
        <v>126</v>
      </c>
      <c r="J31" s="93" t="s">
        <v>126</v>
      </c>
      <c r="K31" s="21" t="s">
        <v>4</v>
      </c>
      <c r="L31" s="21" t="s">
        <v>584</v>
      </c>
      <c r="M31" s="20" t="s">
        <v>11</v>
      </c>
      <c r="N31" s="93" t="s">
        <v>127</v>
      </c>
      <c r="O31" s="93" t="s">
        <v>13</v>
      </c>
      <c r="P31" s="93" t="s">
        <v>67</v>
      </c>
      <c r="Q31" s="134" t="s">
        <v>592</v>
      </c>
      <c r="R31" s="135" t="s">
        <v>597</v>
      </c>
      <c r="S31" s="72" t="s">
        <v>599</v>
      </c>
      <c r="T31" s="129">
        <f t="shared" si="1"/>
        <v>197000</v>
      </c>
      <c r="U31">
        <v>1</v>
      </c>
    </row>
    <row r="32" spans="1:21" ht="15.75" x14ac:dyDescent="0.25">
      <c r="A32" s="87">
        <v>28</v>
      </c>
      <c r="B32" s="4" t="s">
        <v>128</v>
      </c>
      <c r="C32" s="11" t="s">
        <v>117</v>
      </c>
      <c r="D32" s="88" t="str">
        <f>VLOOKUP(C32,taxno!$A$2:$B$58,2,FALSE)</f>
        <v>0105522018355</v>
      </c>
      <c r="E32" s="102">
        <v>50</v>
      </c>
      <c r="F32" s="90">
        <v>10063099012</v>
      </c>
      <c r="G32" s="66">
        <f>25*20</f>
        <v>500</v>
      </c>
      <c r="H32" s="3">
        <f t="shared" si="0"/>
        <v>20</v>
      </c>
      <c r="I32" s="91" t="s">
        <v>129</v>
      </c>
      <c r="J32" s="13" t="s">
        <v>130</v>
      </c>
      <c r="K32" s="21" t="s">
        <v>4</v>
      </c>
      <c r="L32" s="21" t="s">
        <v>585</v>
      </c>
      <c r="M32" s="20" t="s">
        <v>131</v>
      </c>
      <c r="N32" s="93" t="s">
        <v>132</v>
      </c>
      <c r="O32" s="93" t="s">
        <v>13</v>
      </c>
      <c r="P32" s="93" t="s">
        <v>20</v>
      </c>
      <c r="Q32" s="134" t="s">
        <v>593</v>
      </c>
      <c r="R32" s="135" t="s">
        <v>605</v>
      </c>
      <c r="S32" s="72" t="s">
        <v>637</v>
      </c>
      <c r="T32" s="129">
        <f t="shared" si="1"/>
        <v>197000</v>
      </c>
      <c r="U32">
        <v>1</v>
      </c>
    </row>
    <row r="33" spans="1:21" ht="15.75" x14ac:dyDescent="0.25">
      <c r="A33" s="87">
        <v>29</v>
      </c>
      <c r="B33" s="4" t="s">
        <v>133</v>
      </c>
      <c r="C33" s="11" t="s">
        <v>27</v>
      </c>
      <c r="D33" s="88" t="str">
        <f>VLOOKUP(C33,taxno!$A$2:$B$58,2,FALSE)</f>
        <v>0105521008488</v>
      </c>
      <c r="E33" s="104">
        <v>50</v>
      </c>
      <c r="F33" s="90">
        <v>10063099012</v>
      </c>
      <c r="G33" s="66">
        <f>25*33</f>
        <v>825</v>
      </c>
      <c r="H33" s="3">
        <f t="shared" si="0"/>
        <v>33</v>
      </c>
      <c r="I33" s="91" t="s">
        <v>134</v>
      </c>
      <c r="J33" s="13" t="s">
        <v>135</v>
      </c>
      <c r="K33" s="21" t="s">
        <v>4</v>
      </c>
      <c r="L33" s="21" t="s">
        <v>585</v>
      </c>
      <c r="M33" s="20" t="s">
        <v>36</v>
      </c>
      <c r="N33" s="93" t="s">
        <v>132</v>
      </c>
      <c r="O33" s="93" t="s">
        <v>13</v>
      </c>
      <c r="P33" s="105" t="s">
        <v>73</v>
      </c>
      <c r="Q33" s="134" t="s">
        <v>592</v>
      </c>
      <c r="R33" s="140" t="s">
        <v>602</v>
      </c>
      <c r="S33" s="72" t="s">
        <v>606</v>
      </c>
      <c r="T33" s="129">
        <f t="shared" si="1"/>
        <v>325050</v>
      </c>
      <c r="U33">
        <v>1</v>
      </c>
    </row>
    <row r="34" spans="1:21" ht="15.75" x14ac:dyDescent="0.25">
      <c r="A34" s="106">
        <v>30</v>
      </c>
      <c r="B34" s="14" t="s">
        <v>136</v>
      </c>
      <c r="C34" s="107" t="s">
        <v>103</v>
      </c>
      <c r="D34" s="88" t="str">
        <f>VLOOKUP(C34,taxno!$A$2:$B$58,2,FALSE)</f>
        <v>0115524000194</v>
      </c>
      <c r="E34" s="108">
        <v>25</v>
      </c>
      <c r="F34" s="90">
        <v>10063099012</v>
      </c>
      <c r="G34" s="68">
        <f>25*20</f>
        <v>500</v>
      </c>
      <c r="H34" s="15">
        <f t="shared" si="0"/>
        <v>20</v>
      </c>
      <c r="I34" s="109" t="s">
        <v>137</v>
      </c>
      <c r="J34" s="16" t="s">
        <v>137</v>
      </c>
      <c r="K34" s="164" t="s">
        <v>4</v>
      </c>
      <c r="L34" s="164" t="s">
        <v>585</v>
      </c>
      <c r="M34" s="111" t="s">
        <v>11</v>
      </c>
      <c r="N34" s="110" t="s">
        <v>138</v>
      </c>
      <c r="O34" s="110" t="s">
        <v>13</v>
      </c>
      <c r="P34" s="110" t="s">
        <v>110</v>
      </c>
      <c r="Q34" s="141" t="s">
        <v>592</v>
      </c>
      <c r="R34" s="142" t="s">
        <v>606</v>
      </c>
      <c r="S34" s="75" t="s">
        <v>599</v>
      </c>
      <c r="T34" s="130">
        <f>G34*399</f>
        <v>199500</v>
      </c>
      <c r="U34">
        <v>1</v>
      </c>
    </row>
    <row r="35" spans="1:21" ht="15.75" x14ac:dyDescent="0.25">
      <c r="A35" s="87">
        <v>31</v>
      </c>
      <c r="B35" s="4" t="s">
        <v>139</v>
      </c>
      <c r="C35" s="11" t="s">
        <v>140</v>
      </c>
      <c r="D35" s="88" t="str">
        <f>VLOOKUP(C35,taxno!$A$2:$B$58,2,FALSE)</f>
        <v>0105546152299</v>
      </c>
      <c r="E35" s="104">
        <v>50</v>
      </c>
      <c r="F35" s="90">
        <v>10063099012</v>
      </c>
      <c r="G35" s="66">
        <f>25*39</f>
        <v>975</v>
      </c>
      <c r="H35" s="3">
        <f t="shared" si="0"/>
        <v>39</v>
      </c>
      <c r="I35" s="91" t="s">
        <v>141</v>
      </c>
      <c r="J35" s="13" t="s">
        <v>142</v>
      </c>
      <c r="K35" s="21" t="s">
        <v>4</v>
      </c>
      <c r="L35" s="21" t="s">
        <v>586</v>
      </c>
      <c r="M35" s="20" t="s">
        <v>36</v>
      </c>
      <c r="N35" s="105" t="s">
        <v>143</v>
      </c>
      <c r="O35" s="93" t="s">
        <v>13</v>
      </c>
      <c r="P35" s="105" t="s">
        <v>67</v>
      </c>
      <c r="Q35" s="140" t="s">
        <v>591</v>
      </c>
      <c r="R35" s="140" t="s">
        <v>607</v>
      </c>
      <c r="S35" s="72" t="s">
        <v>606</v>
      </c>
      <c r="T35" s="129">
        <f t="shared" si="1"/>
        <v>384150</v>
      </c>
      <c r="U35">
        <v>1</v>
      </c>
    </row>
    <row r="36" spans="1:21" ht="15.75" x14ac:dyDescent="0.25">
      <c r="A36" s="87">
        <v>32</v>
      </c>
      <c r="B36" s="4" t="s">
        <v>144</v>
      </c>
      <c r="C36" s="11" t="s">
        <v>43</v>
      </c>
      <c r="D36" s="88" t="str">
        <f>VLOOKUP(C36,taxno!$A$2:$B$58,2,FALSE)</f>
        <v>0115542000168</v>
      </c>
      <c r="E36" s="104">
        <v>50</v>
      </c>
      <c r="F36" s="90">
        <v>10063099012</v>
      </c>
      <c r="G36" s="66">
        <f>25*20</f>
        <v>500</v>
      </c>
      <c r="H36" s="3">
        <f t="shared" si="0"/>
        <v>20</v>
      </c>
      <c r="I36" s="95" t="s">
        <v>145</v>
      </c>
      <c r="J36" s="17" t="s">
        <v>145</v>
      </c>
      <c r="K36" s="21" t="s">
        <v>4</v>
      </c>
      <c r="L36" s="21" t="s">
        <v>578</v>
      </c>
      <c r="M36" s="20" t="s">
        <v>11</v>
      </c>
      <c r="N36" s="93" t="s">
        <v>109</v>
      </c>
      <c r="O36" s="93" t="s">
        <v>13</v>
      </c>
      <c r="P36" s="93" t="s">
        <v>110</v>
      </c>
      <c r="Q36" s="140" t="s">
        <v>590</v>
      </c>
      <c r="R36" s="135" t="s">
        <v>596</v>
      </c>
      <c r="S36" s="72" t="s">
        <v>595</v>
      </c>
      <c r="T36" s="129">
        <f t="shared" si="1"/>
        <v>197000</v>
      </c>
      <c r="U36">
        <v>1</v>
      </c>
    </row>
    <row r="37" spans="1:21" ht="15.75" x14ac:dyDescent="0.25">
      <c r="A37" s="87">
        <v>33</v>
      </c>
      <c r="B37" s="4" t="s">
        <v>146</v>
      </c>
      <c r="C37" s="11" t="s">
        <v>43</v>
      </c>
      <c r="D37" s="88" t="str">
        <f>VLOOKUP(C37,taxno!$A$2:$B$58,2,FALSE)</f>
        <v>0115542000168</v>
      </c>
      <c r="E37" s="104">
        <v>50</v>
      </c>
      <c r="F37" s="90">
        <v>10063099012</v>
      </c>
      <c r="G37" s="66">
        <f>25*40</f>
        <v>1000</v>
      </c>
      <c r="H37" s="3">
        <f t="shared" si="0"/>
        <v>40</v>
      </c>
      <c r="I37" s="95" t="s">
        <v>147</v>
      </c>
      <c r="J37" s="13" t="s">
        <v>148</v>
      </c>
      <c r="K37" s="21" t="s">
        <v>4</v>
      </c>
      <c r="L37" s="21" t="s">
        <v>578</v>
      </c>
      <c r="M37" s="20" t="s">
        <v>36</v>
      </c>
      <c r="N37" s="93" t="s">
        <v>37</v>
      </c>
      <c r="O37" s="93" t="s">
        <v>13</v>
      </c>
      <c r="P37" s="93" t="s">
        <v>20</v>
      </c>
      <c r="Q37" s="134" t="s">
        <v>587</v>
      </c>
      <c r="R37" s="135" t="s">
        <v>594</v>
      </c>
      <c r="S37" s="72" t="s">
        <v>593</v>
      </c>
      <c r="T37" s="129">
        <f t="shared" si="1"/>
        <v>394000</v>
      </c>
      <c r="U37">
        <v>1</v>
      </c>
    </row>
    <row r="38" spans="1:21" ht="15.75" x14ac:dyDescent="0.25">
      <c r="A38" s="87">
        <v>34</v>
      </c>
      <c r="B38" s="1" t="s">
        <v>149</v>
      </c>
      <c r="C38" s="11" t="s">
        <v>150</v>
      </c>
      <c r="D38" s="88" t="str">
        <f>VLOOKUP(C38,taxno!$A$2:$B$58,2,FALSE)</f>
        <v>0105555002407</v>
      </c>
      <c r="E38" s="104">
        <v>50</v>
      </c>
      <c r="F38" s="90">
        <v>10063099012</v>
      </c>
      <c r="G38" s="66">
        <f>25*26</f>
        <v>650</v>
      </c>
      <c r="H38" s="3">
        <f t="shared" si="0"/>
        <v>26</v>
      </c>
      <c r="I38" s="95" t="s">
        <v>151</v>
      </c>
      <c r="J38" s="93" t="s">
        <v>152</v>
      </c>
      <c r="K38" s="21" t="s">
        <v>4</v>
      </c>
      <c r="L38" s="21" t="s">
        <v>578</v>
      </c>
      <c r="M38" s="20" t="s">
        <v>36</v>
      </c>
      <c r="N38" s="93" t="s">
        <v>72</v>
      </c>
      <c r="O38" s="93" t="s">
        <v>7</v>
      </c>
      <c r="P38" s="93" t="s">
        <v>20</v>
      </c>
      <c r="Q38" s="134" t="s">
        <v>587</v>
      </c>
      <c r="R38" s="135" t="s">
        <v>614</v>
      </c>
      <c r="S38" s="72" t="s">
        <v>593</v>
      </c>
      <c r="T38" s="129">
        <f t="shared" si="1"/>
        <v>256100</v>
      </c>
      <c r="U38">
        <v>1</v>
      </c>
    </row>
    <row r="39" spans="1:21" ht="15.75" x14ac:dyDescent="0.25">
      <c r="A39" s="87">
        <v>35</v>
      </c>
      <c r="B39" s="4" t="s">
        <v>153</v>
      </c>
      <c r="C39" s="11" t="s">
        <v>154</v>
      </c>
      <c r="D39" s="88" t="str">
        <f>VLOOKUP(C39,taxno!$A$2:$B$58,2,FALSE)</f>
        <v>0105540091247</v>
      </c>
      <c r="E39" s="104">
        <v>50</v>
      </c>
      <c r="F39" s="90">
        <v>10063099012</v>
      </c>
      <c r="G39" s="66">
        <f>25*23</f>
        <v>575</v>
      </c>
      <c r="H39" s="3">
        <f t="shared" si="0"/>
        <v>23</v>
      </c>
      <c r="I39" s="95" t="s">
        <v>155</v>
      </c>
      <c r="J39" s="93" t="s">
        <v>156</v>
      </c>
      <c r="K39" s="21" t="s">
        <v>4</v>
      </c>
      <c r="L39" s="21" t="s">
        <v>581</v>
      </c>
      <c r="M39" s="20" t="s">
        <v>36</v>
      </c>
      <c r="N39" s="93" t="s">
        <v>72</v>
      </c>
      <c r="O39" s="93" t="s">
        <v>7</v>
      </c>
      <c r="P39" s="93" t="s">
        <v>20</v>
      </c>
      <c r="Q39" s="134" t="s">
        <v>587</v>
      </c>
      <c r="R39" s="135" t="s">
        <v>614</v>
      </c>
      <c r="S39" s="72" t="s">
        <v>593</v>
      </c>
      <c r="T39" s="129">
        <f t="shared" si="1"/>
        <v>226550</v>
      </c>
      <c r="U39">
        <v>1</v>
      </c>
    </row>
    <row r="40" spans="1:21" ht="15.75" x14ac:dyDescent="0.25">
      <c r="A40" s="106">
        <v>36</v>
      </c>
      <c r="B40" s="14" t="s">
        <v>157</v>
      </c>
      <c r="C40" s="107" t="s">
        <v>103</v>
      </c>
      <c r="D40" s="88" t="str">
        <f>VLOOKUP(C40,taxno!$A$2:$B$58,2,FALSE)</f>
        <v>0115524000194</v>
      </c>
      <c r="E40" s="108">
        <v>25</v>
      </c>
      <c r="F40" s="90">
        <v>10063099012</v>
      </c>
      <c r="G40" s="68">
        <f>25*20</f>
        <v>500</v>
      </c>
      <c r="H40" s="15">
        <f t="shared" si="0"/>
        <v>20</v>
      </c>
      <c r="I40" s="109" t="s">
        <v>158</v>
      </c>
      <c r="J40" s="16" t="s">
        <v>159</v>
      </c>
      <c r="K40" s="164" t="s">
        <v>4</v>
      </c>
      <c r="L40" s="164" t="s">
        <v>583</v>
      </c>
      <c r="M40" s="111" t="s">
        <v>18</v>
      </c>
      <c r="N40" s="110" t="s">
        <v>160</v>
      </c>
      <c r="O40" s="110" t="s">
        <v>13</v>
      </c>
      <c r="P40" s="110" t="s">
        <v>8</v>
      </c>
      <c r="Q40" s="141" t="s">
        <v>612</v>
      </c>
      <c r="R40" s="142" t="s">
        <v>598</v>
      </c>
      <c r="S40" s="72" t="s">
        <v>637</v>
      </c>
      <c r="T40" s="130">
        <f>G40*399</f>
        <v>199500</v>
      </c>
      <c r="U40">
        <v>1</v>
      </c>
    </row>
    <row r="41" spans="1:21" ht="15.75" x14ac:dyDescent="0.25">
      <c r="A41" s="87">
        <v>37</v>
      </c>
      <c r="B41" s="4" t="s">
        <v>161</v>
      </c>
      <c r="C41" s="11" t="s">
        <v>107</v>
      </c>
      <c r="D41" s="88" t="str">
        <f>VLOOKUP(C41,taxno!$A$2:$B$58,2,FALSE)</f>
        <v>0105516011352</v>
      </c>
      <c r="E41" s="104">
        <v>50</v>
      </c>
      <c r="F41" s="90">
        <v>10063099012</v>
      </c>
      <c r="G41" s="66">
        <f>25*25</f>
        <v>625</v>
      </c>
      <c r="H41" s="3">
        <f t="shared" si="0"/>
        <v>25</v>
      </c>
      <c r="I41" s="95" t="s">
        <v>162</v>
      </c>
      <c r="J41" s="13" t="s">
        <v>163</v>
      </c>
      <c r="K41" s="21" t="s">
        <v>4</v>
      </c>
      <c r="L41" s="21" t="s">
        <v>583</v>
      </c>
      <c r="M41" s="20" t="s">
        <v>36</v>
      </c>
      <c r="N41" s="93" t="s">
        <v>72</v>
      </c>
      <c r="O41" s="93" t="s">
        <v>7</v>
      </c>
      <c r="P41" s="93" t="s">
        <v>20</v>
      </c>
      <c r="Q41" s="134" t="s">
        <v>587</v>
      </c>
      <c r="R41" s="135" t="s">
        <v>614</v>
      </c>
      <c r="S41" s="72" t="s">
        <v>593</v>
      </c>
      <c r="T41" s="129">
        <f t="shared" si="1"/>
        <v>246250</v>
      </c>
      <c r="U41">
        <v>1</v>
      </c>
    </row>
    <row r="42" spans="1:21" ht="15.75" x14ac:dyDescent="0.25">
      <c r="A42" s="9">
        <v>38</v>
      </c>
      <c r="B42" s="1" t="s">
        <v>164</v>
      </c>
      <c r="C42" s="11" t="s">
        <v>165</v>
      </c>
      <c r="D42" s="88" t="str">
        <f>VLOOKUP(C42,taxno!$A$2:$B$58,2,FALSE)</f>
        <v>0107536001702</v>
      </c>
      <c r="E42" s="104">
        <v>50</v>
      </c>
      <c r="F42" s="90">
        <v>10063099012</v>
      </c>
      <c r="G42" s="67">
        <f>25*20</f>
        <v>500</v>
      </c>
      <c r="H42" s="6">
        <f t="shared" si="0"/>
        <v>20</v>
      </c>
      <c r="I42" s="18" t="s">
        <v>166</v>
      </c>
      <c r="J42" s="19" t="s">
        <v>167</v>
      </c>
      <c r="K42" s="21" t="s">
        <v>4</v>
      </c>
      <c r="L42" s="21" t="s">
        <v>583</v>
      </c>
      <c r="M42" s="20" t="s">
        <v>71</v>
      </c>
      <c r="N42" s="20" t="s">
        <v>72</v>
      </c>
      <c r="O42" s="21" t="s">
        <v>7</v>
      </c>
      <c r="P42" s="13" t="s">
        <v>81</v>
      </c>
      <c r="Q42" s="143" t="s">
        <v>587</v>
      </c>
      <c r="R42" s="144" t="s">
        <v>613</v>
      </c>
      <c r="S42" s="72" t="s">
        <v>593</v>
      </c>
      <c r="T42" s="129">
        <f t="shared" si="1"/>
        <v>197000</v>
      </c>
      <c r="U42">
        <v>1</v>
      </c>
    </row>
    <row r="43" spans="1:21" ht="15.75" x14ac:dyDescent="0.25">
      <c r="A43" s="87">
        <v>39</v>
      </c>
      <c r="B43" s="4" t="s">
        <v>168</v>
      </c>
      <c r="C43" s="11" t="s">
        <v>169</v>
      </c>
      <c r="D43" s="88" t="str">
        <f>VLOOKUP(C43,taxno!$A$2:$B$58,2,FALSE)</f>
        <v>0105525010576</v>
      </c>
      <c r="E43" s="104">
        <v>50</v>
      </c>
      <c r="F43" s="90">
        <v>10063099012</v>
      </c>
      <c r="G43" s="66">
        <f>25*38</f>
        <v>950</v>
      </c>
      <c r="H43" s="3">
        <f t="shared" si="0"/>
        <v>38</v>
      </c>
      <c r="I43" s="95" t="s">
        <v>170</v>
      </c>
      <c r="J43" s="93" t="s">
        <v>171</v>
      </c>
      <c r="K43" s="21" t="s">
        <v>4</v>
      </c>
      <c r="L43" s="21" t="s">
        <v>586</v>
      </c>
      <c r="M43" s="20" t="s">
        <v>36</v>
      </c>
      <c r="N43" s="93" t="s">
        <v>172</v>
      </c>
      <c r="O43" s="93" t="s">
        <v>7</v>
      </c>
      <c r="P43" s="93" t="s">
        <v>20</v>
      </c>
      <c r="Q43" s="134" t="s">
        <v>594</v>
      </c>
      <c r="R43" s="135" t="s">
        <v>615</v>
      </c>
      <c r="S43" s="72" t="s">
        <v>599</v>
      </c>
      <c r="T43" s="129">
        <f t="shared" si="1"/>
        <v>374300</v>
      </c>
      <c r="U43">
        <v>1</v>
      </c>
    </row>
    <row r="44" spans="1:21" ht="15.75" x14ac:dyDescent="0.25">
      <c r="A44" s="87">
        <v>40</v>
      </c>
      <c r="B44" s="11" t="s">
        <v>173</v>
      </c>
      <c r="C44" s="11" t="s">
        <v>117</v>
      </c>
      <c r="D44" s="88" t="str">
        <f>VLOOKUP(C44,taxno!$A$2:$B$58,2,FALSE)</f>
        <v>0105522018355</v>
      </c>
      <c r="E44" s="104">
        <v>50</v>
      </c>
      <c r="F44" s="90">
        <v>10063099012</v>
      </c>
      <c r="G44" s="66">
        <f>25*20</f>
        <v>500</v>
      </c>
      <c r="H44" s="3">
        <f t="shared" si="0"/>
        <v>20</v>
      </c>
      <c r="I44" s="95" t="s">
        <v>174</v>
      </c>
      <c r="J44" s="93" t="s">
        <v>175</v>
      </c>
      <c r="K44" s="21" t="s">
        <v>4</v>
      </c>
      <c r="L44" s="21" t="s">
        <v>586</v>
      </c>
      <c r="M44" s="20" t="s">
        <v>24</v>
      </c>
      <c r="N44" s="93" t="s">
        <v>176</v>
      </c>
      <c r="O44" s="93" t="s">
        <v>7</v>
      </c>
      <c r="P44" s="93" t="s">
        <v>14</v>
      </c>
      <c r="Q44" s="134" t="s">
        <v>592</v>
      </c>
      <c r="R44" s="135" t="s">
        <v>597</v>
      </c>
      <c r="S44" s="72" t="s">
        <v>637</v>
      </c>
      <c r="T44" s="129">
        <f t="shared" si="1"/>
        <v>197000</v>
      </c>
      <c r="U44">
        <v>1</v>
      </c>
    </row>
    <row r="45" spans="1:21" ht="15.75" x14ac:dyDescent="0.25">
      <c r="A45" s="87">
        <v>41</v>
      </c>
      <c r="B45" s="11" t="s">
        <v>177</v>
      </c>
      <c r="C45" s="11" t="s">
        <v>178</v>
      </c>
      <c r="D45" s="88" t="str">
        <f>VLOOKUP(C45,taxno!$A$2:$B$58,2,FALSE)</f>
        <v>0105549002271</v>
      </c>
      <c r="E45" s="104">
        <v>50</v>
      </c>
      <c r="F45" s="90">
        <v>10063099012</v>
      </c>
      <c r="G45" s="66">
        <f>25*26</f>
        <v>650</v>
      </c>
      <c r="H45" s="3">
        <f t="shared" si="0"/>
        <v>26</v>
      </c>
      <c r="I45" s="95" t="s">
        <v>179</v>
      </c>
      <c r="J45" s="93" t="s">
        <v>180</v>
      </c>
      <c r="K45" s="21" t="s">
        <v>4</v>
      </c>
      <c r="L45" s="21" t="s">
        <v>583</v>
      </c>
      <c r="M45" s="20" t="s">
        <v>36</v>
      </c>
      <c r="N45" s="93" t="s">
        <v>72</v>
      </c>
      <c r="O45" s="93" t="s">
        <v>7</v>
      </c>
      <c r="P45" s="93" t="s">
        <v>20</v>
      </c>
      <c r="Q45" s="134" t="s">
        <v>587</v>
      </c>
      <c r="R45" s="135" t="s">
        <v>614</v>
      </c>
      <c r="S45" s="72" t="s">
        <v>637</v>
      </c>
      <c r="T45" s="129">
        <f t="shared" si="1"/>
        <v>256100</v>
      </c>
      <c r="U45">
        <v>1</v>
      </c>
    </row>
    <row r="46" spans="1:21" ht="15.75" x14ac:dyDescent="0.25">
      <c r="A46" s="87">
        <v>42</v>
      </c>
      <c r="B46" s="11" t="s">
        <v>181</v>
      </c>
      <c r="C46" s="11" t="s">
        <v>90</v>
      </c>
      <c r="D46" s="88" t="str">
        <f>VLOOKUP(C46,taxno!$A$2:$B$58,2,FALSE)</f>
        <v>0105545077081</v>
      </c>
      <c r="E46" s="104">
        <v>50</v>
      </c>
      <c r="F46" s="90">
        <v>10063099012</v>
      </c>
      <c r="G46" s="65">
        <f>25*35</f>
        <v>875</v>
      </c>
      <c r="H46" s="3">
        <f t="shared" si="0"/>
        <v>35</v>
      </c>
      <c r="I46" s="95" t="s">
        <v>182</v>
      </c>
      <c r="J46" s="93" t="s">
        <v>183</v>
      </c>
      <c r="K46" s="21" t="s">
        <v>4</v>
      </c>
      <c r="L46" s="21" t="s">
        <v>587</v>
      </c>
      <c r="M46" s="20" t="s">
        <v>5</v>
      </c>
      <c r="N46" s="105" t="s">
        <v>184</v>
      </c>
      <c r="O46" s="93" t="s">
        <v>7</v>
      </c>
      <c r="P46" s="93" t="s">
        <v>8</v>
      </c>
      <c r="Q46" s="140" t="s">
        <v>594</v>
      </c>
      <c r="R46" s="140" t="s">
        <v>616</v>
      </c>
      <c r="S46" s="72" t="s">
        <v>637</v>
      </c>
      <c r="T46" s="129">
        <f t="shared" si="1"/>
        <v>344750</v>
      </c>
      <c r="U46">
        <v>1</v>
      </c>
    </row>
    <row r="47" spans="1:21" ht="15.75" x14ac:dyDescent="0.25">
      <c r="A47" s="87">
        <v>43</v>
      </c>
      <c r="B47" s="10" t="s">
        <v>185</v>
      </c>
      <c r="C47" s="11" t="s">
        <v>103</v>
      </c>
      <c r="D47" s="88" t="str">
        <f>VLOOKUP(C47,taxno!$A$2:$B$58,2,FALSE)</f>
        <v>0115524000194</v>
      </c>
      <c r="E47" s="104">
        <v>50</v>
      </c>
      <c r="F47" s="90">
        <v>10063099012</v>
      </c>
      <c r="G47" s="65">
        <f>25*20</f>
        <v>500</v>
      </c>
      <c r="H47" s="3">
        <f t="shared" si="0"/>
        <v>20</v>
      </c>
      <c r="I47" s="95" t="s">
        <v>186</v>
      </c>
      <c r="J47" s="93" t="s">
        <v>186</v>
      </c>
      <c r="K47" s="21" t="s">
        <v>4</v>
      </c>
      <c r="L47" s="21" t="s">
        <v>584</v>
      </c>
      <c r="M47" s="20" t="s">
        <v>187</v>
      </c>
      <c r="N47" s="93" t="s">
        <v>188</v>
      </c>
      <c r="O47" s="93" t="s">
        <v>13</v>
      </c>
      <c r="P47" s="93" t="s">
        <v>8</v>
      </c>
      <c r="Q47" s="134" t="s">
        <v>590</v>
      </c>
      <c r="R47" s="135" t="s">
        <v>594</v>
      </c>
      <c r="S47" s="72" t="s">
        <v>637</v>
      </c>
      <c r="T47" s="129">
        <f t="shared" si="1"/>
        <v>197000</v>
      </c>
      <c r="U47">
        <v>1</v>
      </c>
    </row>
    <row r="48" spans="1:21" ht="15.75" x14ac:dyDescent="0.25">
      <c r="A48" s="87">
        <v>44</v>
      </c>
      <c r="B48" s="10" t="s">
        <v>189</v>
      </c>
      <c r="C48" s="11" t="s">
        <v>103</v>
      </c>
      <c r="D48" s="88" t="str">
        <f>VLOOKUP(C48,taxno!$A$2:$B$58,2,FALSE)</f>
        <v>0115524000194</v>
      </c>
      <c r="E48" s="104">
        <v>50</v>
      </c>
      <c r="F48" s="90">
        <v>10063099012</v>
      </c>
      <c r="G48" s="65">
        <f>25*37</f>
        <v>925</v>
      </c>
      <c r="H48" s="3">
        <f t="shared" si="0"/>
        <v>37</v>
      </c>
      <c r="I48" s="95" t="s">
        <v>190</v>
      </c>
      <c r="J48" s="99" t="s">
        <v>190</v>
      </c>
      <c r="K48" s="21" t="s">
        <v>4</v>
      </c>
      <c r="L48" s="21" t="s">
        <v>585</v>
      </c>
      <c r="M48" s="20" t="s">
        <v>36</v>
      </c>
      <c r="N48" s="93" t="s">
        <v>191</v>
      </c>
      <c r="O48" s="93" t="s">
        <v>7</v>
      </c>
      <c r="P48" s="93" t="s">
        <v>31</v>
      </c>
      <c r="Q48" s="134" t="s">
        <v>593</v>
      </c>
      <c r="R48" s="135" t="s">
        <v>606</v>
      </c>
      <c r="S48" s="72" t="s">
        <v>637</v>
      </c>
      <c r="T48" s="129">
        <f t="shared" si="1"/>
        <v>364450</v>
      </c>
      <c r="U48">
        <v>1</v>
      </c>
    </row>
    <row r="49" spans="1:21" ht="15.75" x14ac:dyDescent="0.25">
      <c r="A49" s="112">
        <v>45</v>
      </c>
      <c r="B49" s="22" t="s">
        <v>192</v>
      </c>
      <c r="C49" s="11" t="s">
        <v>193</v>
      </c>
      <c r="D49" s="88" t="str">
        <f>VLOOKUP(C49,taxno!$A$2:$B$58,2,FALSE)</f>
        <v>0105552046349</v>
      </c>
      <c r="E49" s="104">
        <v>50</v>
      </c>
      <c r="F49" s="90">
        <v>10063099012</v>
      </c>
      <c r="G49" s="65">
        <f>25*39</f>
        <v>975</v>
      </c>
      <c r="H49" s="3">
        <f t="shared" si="0"/>
        <v>39</v>
      </c>
      <c r="I49" s="113" t="s">
        <v>194</v>
      </c>
      <c r="J49" s="101" t="s">
        <v>195</v>
      </c>
      <c r="K49" s="21" t="s">
        <v>4</v>
      </c>
      <c r="L49" s="21" t="s">
        <v>581</v>
      </c>
      <c r="M49" s="39" t="s">
        <v>71</v>
      </c>
      <c r="N49" s="101" t="s">
        <v>72</v>
      </c>
      <c r="O49" s="101" t="s">
        <v>7</v>
      </c>
      <c r="P49" s="101" t="s">
        <v>196</v>
      </c>
      <c r="Q49" s="138" t="s">
        <v>587</v>
      </c>
      <c r="R49" s="139" t="s">
        <v>601</v>
      </c>
      <c r="S49" s="72" t="s">
        <v>637</v>
      </c>
      <c r="T49" s="129">
        <f t="shared" si="1"/>
        <v>384150</v>
      </c>
      <c r="U49">
        <v>1</v>
      </c>
    </row>
    <row r="50" spans="1:21" ht="15.75" x14ac:dyDescent="0.25">
      <c r="A50" s="49">
        <v>46</v>
      </c>
      <c r="B50" s="48" t="s">
        <v>197</v>
      </c>
      <c r="C50" s="11" t="s">
        <v>198</v>
      </c>
      <c r="D50" s="88" t="str">
        <f>VLOOKUP(C50,taxno!$A$2:$B$58,2,FALSE)</f>
        <v>0195557000207</v>
      </c>
      <c r="E50" s="114">
        <v>50</v>
      </c>
      <c r="F50" s="90">
        <v>10063099012</v>
      </c>
      <c r="G50" s="67">
        <f>25*31</f>
        <v>775</v>
      </c>
      <c r="H50" s="6">
        <f t="shared" si="0"/>
        <v>31</v>
      </c>
      <c r="I50" s="23" t="s">
        <v>199</v>
      </c>
      <c r="J50" s="97" t="s">
        <v>200</v>
      </c>
      <c r="K50" s="162" t="s">
        <v>4</v>
      </c>
      <c r="L50" s="162" t="s">
        <v>586</v>
      </c>
      <c r="M50" s="54" t="s">
        <v>36</v>
      </c>
      <c r="N50" s="54" t="s">
        <v>172</v>
      </c>
      <c r="O50" s="55" t="s">
        <v>7</v>
      </c>
      <c r="P50" s="52" t="s">
        <v>20</v>
      </c>
      <c r="Q50" s="136" t="s">
        <v>594</v>
      </c>
      <c r="R50" s="137" t="s">
        <v>615</v>
      </c>
      <c r="S50" s="72" t="s">
        <v>637</v>
      </c>
      <c r="T50" s="129">
        <f t="shared" si="1"/>
        <v>305350</v>
      </c>
      <c r="U50">
        <v>1</v>
      </c>
    </row>
    <row r="51" spans="1:21" ht="15.75" x14ac:dyDescent="0.25">
      <c r="A51" s="49">
        <v>46</v>
      </c>
      <c r="B51" s="48" t="s">
        <v>197</v>
      </c>
      <c r="C51" s="11" t="s">
        <v>201</v>
      </c>
      <c r="D51" s="88" t="str">
        <f>VLOOKUP(C51,taxno!$A$2:$B$58,2,FALSE)</f>
        <v>0155558000375</v>
      </c>
      <c r="E51" s="114">
        <v>50</v>
      </c>
      <c r="F51" s="90">
        <v>10063099012</v>
      </c>
      <c r="G51" s="67">
        <f>25*2</f>
        <v>50</v>
      </c>
      <c r="H51" s="6">
        <f t="shared" si="0"/>
        <v>2</v>
      </c>
      <c r="I51" s="24" t="s">
        <v>202</v>
      </c>
      <c r="J51" s="97" t="s">
        <v>200</v>
      </c>
      <c r="K51" s="162" t="s">
        <v>4</v>
      </c>
      <c r="L51" s="162" t="s">
        <v>586</v>
      </c>
      <c r="M51" s="54" t="s">
        <v>36</v>
      </c>
      <c r="N51" s="54" t="s">
        <v>172</v>
      </c>
      <c r="O51" s="55" t="s">
        <v>7</v>
      </c>
      <c r="P51" s="52" t="s">
        <v>20</v>
      </c>
      <c r="Q51" s="136" t="s">
        <v>594</v>
      </c>
      <c r="R51" s="137" t="s">
        <v>615</v>
      </c>
      <c r="S51" s="72" t="s">
        <v>637</v>
      </c>
      <c r="T51" s="129">
        <f t="shared" si="1"/>
        <v>19700</v>
      </c>
      <c r="U51">
        <v>1</v>
      </c>
    </row>
    <row r="52" spans="1:21" ht="15.75" x14ac:dyDescent="0.25">
      <c r="A52" s="49">
        <v>46</v>
      </c>
      <c r="B52" s="48" t="s">
        <v>197</v>
      </c>
      <c r="C52" s="11" t="s">
        <v>203</v>
      </c>
      <c r="D52" s="88" t="str">
        <f>VLOOKUP(C52,taxno!$A$2:$B$58,2,FALSE)</f>
        <v>0175558000111</v>
      </c>
      <c r="E52" s="114">
        <v>50</v>
      </c>
      <c r="F52" s="90">
        <v>10063099012</v>
      </c>
      <c r="G52" s="67">
        <f>25*2</f>
        <v>50</v>
      </c>
      <c r="H52" s="6">
        <f t="shared" si="0"/>
        <v>2</v>
      </c>
      <c r="I52" s="18" t="s">
        <v>204</v>
      </c>
      <c r="J52" s="97" t="s">
        <v>200</v>
      </c>
      <c r="K52" s="162" t="s">
        <v>4</v>
      </c>
      <c r="L52" s="162" t="s">
        <v>586</v>
      </c>
      <c r="M52" s="54" t="s">
        <v>36</v>
      </c>
      <c r="N52" s="54" t="s">
        <v>172</v>
      </c>
      <c r="O52" s="55" t="s">
        <v>7</v>
      </c>
      <c r="P52" s="52" t="s">
        <v>20</v>
      </c>
      <c r="Q52" s="136" t="s">
        <v>594</v>
      </c>
      <c r="R52" s="137" t="s">
        <v>615</v>
      </c>
      <c r="S52" s="72" t="s">
        <v>637</v>
      </c>
      <c r="T52" s="129">
        <f t="shared" si="1"/>
        <v>19700</v>
      </c>
      <c r="U52">
        <v>1</v>
      </c>
    </row>
    <row r="53" spans="1:21" ht="15.75" x14ac:dyDescent="0.25">
      <c r="A53" s="9">
        <v>47</v>
      </c>
      <c r="B53" s="10" t="s">
        <v>205</v>
      </c>
      <c r="C53" s="11" t="s">
        <v>165</v>
      </c>
      <c r="D53" s="88" t="str">
        <f>VLOOKUP(C53,taxno!$A$2:$B$58,2,FALSE)</f>
        <v>0107536001702</v>
      </c>
      <c r="E53" s="104">
        <v>50</v>
      </c>
      <c r="F53" s="90">
        <v>10063099012</v>
      </c>
      <c r="G53" s="67">
        <f>25*20</f>
        <v>500</v>
      </c>
      <c r="H53" s="6">
        <f t="shared" si="0"/>
        <v>20</v>
      </c>
      <c r="I53" s="18" t="s">
        <v>206</v>
      </c>
      <c r="J53" s="25" t="s">
        <v>206</v>
      </c>
      <c r="K53" s="21" t="s">
        <v>4</v>
      </c>
      <c r="L53" s="21" t="s">
        <v>586</v>
      </c>
      <c r="M53" s="20" t="s">
        <v>65</v>
      </c>
      <c r="N53" s="20" t="s">
        <v>191</v>
      </c>
      <c r="O53" s="21" t="s">
        <v>7</v>
      </c>
      <c r="P53" s="13" t="s">
        <v>67</v>
      </c>
      <c r="Q53" s="143" t="s">
        <v>593</v>
      </c>
      <c r="R53" s="144" t="s">
        <v>605</v>
      </c>
      <c r="S53" s="72" t="s">
        <v>637</v>
      </c>
      <c r="T53" s="129">
        <f t="shared" si="1"/>
        <v>197000</v>
      </c>
      <c r="U53">
        <v>1</v>
      </c>
    </row>
    <row r="54" spans="1:21" ht="15.75" x14ac:dyDescent="0.25">
      <c r="A54" s="9">
        <v>48</v>
      </c>
      <c r="B54" s="10" t="s">
        <v>207</v>
      </c>
      <c r="C54" s="11" t="s">
        <v>208</v>
      </c>
      <c r="D54" s="88" t="str">
        <f>VLOOKUP(C54,taxno!$A$2:$B$58,2,FALSE)</f>
        <v>0405523000074</v>
      </c>
      <c r="E54" s="104">
        <v>50</v>
      </c>
      <c r="F54" s="90">
        <v>10063099012</v>
      </c>
      <c r="G54" s="67">
        <f>25*22</f>
        <v>550</v>
      </c>
      <c r="H54" s="6">
        <f t="shared" si="0"/>
        <v>22</v>
      </c>
      <c r="I54" s="18" t="s">
        <v>209</v>
      </c>
      <c r="J54" s="19" t="s">
        <v>210</v>
      </c>
      <c r="K54" s="21" t="s">
        <v>4</v>
      </c>
      <c r="L54" s="21" t="s">
        <v>586</v>
      </c>
      <c r="M54" s="20" t="s">
        <v>36</v>
      </c>
      <c r="N54" s="20" t="s">
        <v>211</v>
      </c>
      <c r="O54" s="21" t="s">
        <v>13</v>
      </c>
      <c r="P54" s="13" t="s">
        <v>8</v>
      </c>
      <c r="Q54" s="143" t="s">
        <v>597</v>
      </c>
      <c r="R54" s="144" t="s">
        <v>599</v>
      </c>
      <c r="S54" s="76" t="s">
        <v>606</v>
      </c>
      <c r="T54" s="129">
        <f t="shared" si="1"/>
        <v>216700</v>
      </c>
      <c r="U54">
        <v>1</v>
      </c>
    </row>
    <row r="55" spans="1:21" ht="15.75" x14ac:dyDescent="0.25">
      <c r="A55" s="9">
        <v>49</v>
      </c>
      <c r="B55" s="10" t="s">
        <v>212</v>
      </c>
      <c r="C55" s="11" t="s">
        <v>213</v>
      </c>
      <c r="D55" s="88" t="str">
        <f>VLOOKUP(C55,taxno!$A$2:$B$58,2,FALSE)</f>
        <v>0105511005125</v>
      </c>
      <c r="E55" s="104">
        <v>50</v>
      </c>
      <c r="F55" s="90">
        <v>10063099012</v>
      </c>
      <c r="G55" s="67">
        <f>25*20</f>
        <v>500</v>
      </c>
      <c r="H55" s="6">
        <f t="shared" si="0"/>
        <v>20</v>
      </c>
      <c r="I55" s="18">
        <v>4040302810</v>
      </c>
      <c r="J55" s="19" t="s">
        <v>214</v>
      </c>
      <c r="K55" s="21" t="s">
        <v>4</v>
      </c>
      <c r="L55" s="21" t="s">
        <v>586</v>
      </c>
      <c r="M55" s="20" t="s">
        <v>24</v>
      </c>
      <c r="N55" s="20" t="s">
        <v>176</v>
      </c>
      <c r="O55" s="21" t="s">
        <v>7</v>
      </c>
      <c r="P55" s="13" t="s">
        <v>25</v>
      </c>
      <c r="Q55" s="143" t="s">
        <v>592</v>
      </c>
      <c r="R55" s="144" t="s">
        <v>597</v>
      </c>
      <c r="S55" s="72" t="s">
        <v>637</v>
      </c>
      <c r="T55" s="129">
        <f t="shared" si="1"/>
        <v>197000</v>
      </c>
      <c r="U55">
        <v>1</v>
      </c>
    </row>
    <row r="56" spans="1:21" ht="15.75" x14ac:dyDescent="0.25">
      <c r="A56" s="49">
        <v>50</v>
      </c>
      <c r="B56" s="48" t="s">
        <v>215</v>
      </c>
      <c r="C56" s="11" t="s">
        <v>216</v>
      </c>
      <c r="D56" s="88" t="str">
        <f>VLOOKUP(C56,taxno!$A$2:$B$58,2,FALSE)</f>
        <v>0195539000586</v>
      </c>
      <c r="E56" s="114">
        <v>50</v>
      </c>
      <c r="F56" s="90">
        <v>10063099012</v>
      </c>
      <c r="G56" s="67">
        <f>25*16</f>
        <v>400</v>
      </c>
      <c r="H56" s="6">
        <f t="shared" si="0"/>
        <v>16</v>
      </c>
      <c r="I56" s="23" t="s">
        <v>217</v>
      </c>
      <c r="J56" s="97" t="s">
        <v>218</v>
      </c>
      <c r="K56" s="162" t="s">
        <v>4</v>
      </c>
      <c r="L56" s="162" t="s">
        <v>586</v>
      </c>
      <c r="M56" s="54" t="s">
        <v>36</v>
      </c>
      <c r="N56" s="54" t="s">
        <v>219</v>
      </c>
      <c r="O56" s="56" t="s">
        <v>7</v>
      </c>
      <c r="P56" s="52" t="s">
        <v>8</v>
      </c>
      <c r="Q56" s="145" t="s">
        <v>598</v>
      </c>
      <c r="R56" s="137" t="s">
        <v>601</v>
      </c>
      <c r="S56" s="72" t="s">
        <v>637</v>
      </c>
      <c r="T56" s="129">
        <f t="shared" si="1"/>
        <v>157600</v>
      </c>
      <c r="U56">
        <v>1</v>
      </c>
    </row>
    <row r="57" spans="1:21" ht="15.75" x14ac:dyDescent="0.25">
      <c r="A57" s="49">
        <v>50</v>
      </c>
      <c r="B57" s="48" t="s">
        <v>215</v>
      </c>
      <c r="C57" s="11" t="s">
        <v>220</v>
      </c>
      <c r="D57" s="88" t="str">
        <f>VLOOKUP(C57,taxno!$A$2:$B$58,2,FALSE)</f>
        <v>0105544099650</v>
      </c>
      <c r="E57" s="114">
        <v>50</v>
      </c>
      <c r="F57" s="90">
        <v>10063099012</v>
      </c>
      <c r="G57" s="67">
        <f>25*2</f>
        <v>50</v>
      </c>
      <c r="H57" s="6">
        <f t="shared" si="0"/>
        <v>2</v>
      </c>
      <c r="I57" s="24" t="s">
        <v>218</v>
      </c>
      <c r="J57" s="97" t="s">
        <v>218</v>
      </c>
      <c r="K57" s="162" t="s">
        <v>4</v>
      </c>
      <c r="L57" s="162" t="s">
        <v>586</v>
      </c>
      <c r="M57" s="54" t="s">
        <v>36</v>
      </c>
      <c r="N57" s="54" t="s">
        <v>219</v>
      </c>
      <c r="O57" s="56" t="s">
        <v>7</v>
      </c>
      <c r="P57" s="52" t="s">
        <v>8</v>
      </c>
      <c r="Q57" s="145" t="s">
        <v>598</v>
      </c>
      <c r="R57" s="137" t="s">
        <v>601</v>
      </c>
      <c r="S57" s="72" t="s">
        <v>637</v>
      </c>
      <c r="T57" s="129">
        <f t="shared" si="1"/>
        <v>19700</v>
      </c>
      <c r="U57">
        <v>1</v>
      </c>
    </row>
    <row r="58" spans="1:21" ht="15.75" x14ac:dyDescent="0.25">
      <c r="A58" s="49">
        <v>50</v>
      </c>
      <c r="B58" s="48" t="s">
        <v>215</v>
      </c>
      <c r="C58" s="88" t="s">
        <v>221</v>
      </c>
      <c r="D58" s="88" t="str">
        <f>VLOOKUP(C58,taxno!$A$2:$B$58,2,FALSE)</f>
        <v>0105547098760</v>
      </c>
      <c r="E58" s="114">
        <v>50</v>
      </c>
      <c r="F58" s="90">
        <v>10063099012</v>
      </c>
      <c r="G58" s="67">
        <f>25*4</f>
        <v>100</v>
      </c>
      <c r="H58" s="6">
        <f t="shared" si="0"/>
        <v>4</v>
      </c>
      <c r="I58" s="24" t="s">
        <v>222</v>
      </c>
      <c r="J58" s="97" t="s">
        <v>218</v>
      </c>
      <c r="K58" s="162" t="s">
        <v>4</v>
      </c>
      <c r="L58" s="162" t="s">
        <v>586</v>
      </c>
      <c r="M58" s="54" t="s">
        <v>36</v>
      </c>
      <c r="N58" s="54" t="s">
        <v>219</v>
      </c>
      <c r="O58" s="56" t="s">
        <v>7</v>
      </c>
      <c r="P58" s="52" t="s">
        <v>8</v>
      </c>
      <c r="Q58" s="145" t="s">
        <v>598</v>
      </c>
      <c r="R58" s="137" t="s">
        <v>601</v>
      </c>
      <c r="S58" s="72" t="s">
        <v>637</v>
      </c>
      <c r="T58" s="129">
        <f t="shared" si="1"/>
        <v>39400</v>
      </c>
      <c r="U58">
        <v>1</v>
      </c>
    </row>
    <row r="59" spans="1:21" ht="15.75" x14ac:dyDescent="0.25">
      <c r="A59" s="9">
        <v>51</v>
      </c>
      <c r="B59" s="10" t="s">
        <v>223</v>
      </c>
      <c r="C59" s="11" t="s">
        <v>165</v>
      </c>
      <c r="D59" s="88" t="str">
        <f>VLOOKUP(C59,taxno!$A$2:$B$58,2,FALSE)</f>
        <v>0107536001702</v>
      </c>
      <c r="E59" s="114">
        <v>50</v>
      </c>
      <c r="F59" s="90">
        <v>10063099012</v>
      </c>
      <c r="G59" s="65">
        <f>25*22</f>
        <v>550</v>
      </c>
      <c r="H59" s="3">
        <f t="shared" si="0"/>
        <v>22</v>
      </c>
      <c r="I59" s="27">
        <v>7130267370</v>
      </c>
      <c r="J59" s="13" t="s">
        <v>224</v>
      </c>
      <c r="K59" s="21" t="s">
        <v>4</v>
      </c>
      <c r="L59" s="21" t="s">
        <v>586</v>
      </c>
      <c r="M59" s="20" t="s">
        <v>5</v>
      </c>
      <c r="N59" s="20" t="s">
        <v>225</v>
      </c>
      <c r="O59" s="21" t="s">
        <v>7</v>
      </c>
      <c r="P59" s="13" t="s">
        <v>20</v>
      </c>
      <c r="Q59" s="143" t="s">
        <v>595</v>
      </c>
      <c r="R59" s="144" t="s">
        <v>596</v>
      </c>
      <c r="S59" s="72" t="s">
        <v>637</v>
      </c>
      <c r="T59" s="129">
        <f t="shared" si="1"/>
        <v>216700</v>
      </c>
      <c r="U59">
        <v>1</v>
      </c>
    </row>
    <row r="60" spans="1:21" ht="15.75" x14ac:dyDescent="0.25">
      <c r="A60" s="87">
        <v>52</v>
      </c>
      <c r="B60" s="10" t="s">
        <v>226</v>
      </c>
      <c r="C60" s="11" t="s">
        <v>98</v>
      </c>
      <c r="D60" s="88" t="str">
        <f>VLOOKUP(C60,taxno!$A$2:$B$58,2,FALSE)</f>
        <v>0105536048464</v>
      </c>
      <c r="E60" s="114">
        <v>50</v>
      </c>
      <c r="F60" s="90">
        <v>10063099012</v>
      </c>
      <c r="G60" s="65">
        <f>25*20</f>
        <v>500</v>
      </c>
      <c r="H60" s="3">
        <f t="shared" si="0"/>
        <v>20</v>
      </c>
      <c r="I60" s="91" t="s">
        <v>227</v>
      </c>
      <c r="J60" s="93" t="s">
        <v>228</v>
      </c>
      <c r="K60" s="21" t="s">
        <v>4</v>
      </c>
      <c r="L60" s="21" t="s">
        <v>586</v>
      </c>
      <c r="M60" s="20" t="s">
        <v>5</v>
      </c>
      <c r="N60" s="93" t="s">
        <v>225</v>
      </c>
      <c r="O60" s="93" t="s">
        <v>7</v>
      </c>
      <c r="P60" s="93" t="s">
        <v>20</v>
      </c>
      <c r="Q60" s="134" t="s">
        <v>595</v>
      </c>
      <c r="R60" s="135" t="s">
        <v>596</v>
      </c>
      <c r="S60" s="72" t="s">
        <v>637</v>
      </c>
      <c r="T60" s="129">
        <f t="shared" si="1"/>
        <v>197000</v>
      </c>
      <c r="U60">
        <v>1</v>
      </c>
    </row>
    <row r="61" spans="1:21" ht="15.75" x14ac:dyDescent="0.25">
      <c r="A61" s="87">
        <v>53</v>
      </c>
      <c r="B61" s="10" t="s">
        <v>229</v>
      </c>
      <c r="C61" s="11" t="s">
        <v>43</v>
      </c>
      <c r="D61" s="88" t="str">
        <f>VLOOKUP(C61,taxno!$A$2:$B$58,2,FALSE)</f>
        <v>0115542000168</v>
      </c>
      <c r="E61" s="104">
        <v>50</v>
      </c>
      <c r="F61" s="90">
        <v>10063099012</v>
      </c>
      <c r="G61" s="66">
        <f>25*21</f>
        <v>525</v>
      </c>
      <c r="H61" s="3">
        <f t="shared" si="0"/>
        <v>21</v>
      </c>
      <c r="I61" s="91" t="s">
        <v>230</v>
      </c>
      <c r="J61" s="115" t="s">
        <v>231</v>
      </c>
      <c r="K61" s="21" t="s">
        <v>4</v>
      </c>
      <c r="L61" s="21" t="s">
        <v>586</v>
      </c>
      <c r="M61" s="20" t="s">
        <v>36</v>
      </c>
      <c r="N61" s="93" t="s">
        <v>132</v>
      </c>
      <c r="O61" s="93" t="s">
        <v>13</v>
      </c>
      <c r="P61" s="93" t="s">
        <v>62</v>
      </c>
      <c r="Q61" s="134" t="s">
        <v>592</v>
      </c>
      <c r="R61" s="135" t="s">
        <v>605</v>
      </c>
      <c r="S61" s="72" t="s">
        <v>637</v>
      </c>
      <c r="T61" s="129">
        <f t="shared" si="1"/>
        <v>206850</v>
      </c>
      <c r="U61">
        <v>1</v>
      </c>
    </row>
    <row r="62" spans="1:21" ht="15.75" x14ac:dyDescent="0.25">
      <c r="A62" s="87">
        <v>54</v>
      </c>
      <c r="B62" s="10" t="s">
        <v>232</v>
      </c>
      <c r="C62" s="11" t="s">
        <v>103</v>
      </c>
      <c r="D62" s="88" t="str">
        <f>VLOOKUP(C62,taxno!$A$2:$B$58,2,FALSE)</f>
        <v>0115524000194</v>
      </c>
      <c r="E62" s="104">
        <v>50</v>
      </c>
      <c r="F62" s="90">
        <v>10063099012</v>
      </c>
      <c r="G62" s="65">
        <f>25*36</f>
        <v>900</v>
      </c>
      <c r="H62" s="3">
        <f t="shared" si="0"/>
        <v>36</v>
      </c>
      <c r="I62" s="91" t="s">
        <v>233</v>
      </c>
      <c r="J62" s="93" t="s">
        <v>234</v>
      </c>
      <c r="K62" s="21" t="s">
        <v>4</v>
      </c>
      <c r="L62" s="21" t="s">
        <v>586</v>
      </c>
      <c r="M62" s="20" t="s">
        <v>5</v>
      </c>
      <c r="N62" s="93" t="s">
        <v>225</v>
      </c>
      <c r="O62" s="93" t="s">
        <v>7</v>
      </c>
      <c r="P62" s="93" t="s">
        <v>20</v>
      </c>
      <c r="Q62" s="134" t="s">
        <v>593</v>
      </c>
      <c r="R62" s="135" t="s">
        <v>596</v>
      </c>
      <c r="S62" s="76" t="s">
        <v>599</v>
      </c>
      <c r="T62" s="129">
        <f t="shared" si="1"/>
        <v>354600</v>
      </c>
      <c r="U62">
        <v>1</v>
      </c>
    </row>
    <row r="63" spans="1:21" ht="15.75" x14ac:dyDescent="0.25">
      <c r="A63" s="106">
        <v>55</v>
      </c>
      <c r="B63" s="14" t="s">
        <v>235</v>
      </c>
      <c r="C63" s="107" t="s">
        <v>103</v>
      </c>
      <c r="D63" s="88" t="str">
        <f>VLOOKUP(C63,taxno!$A$2:$B$58,2,FALSE)</f>
        <v>0115524000194</v>
      </c>
      <c r="E63" s="108">
        <v>25</v>
      </c>
      <c r="F63" s="90">
        <v>10063099012</v>
      </c>
      <c r="G63" s="68">
        <f>25*20</f>
        <v>500</v>
      </c>
      <c r="H63" s="15">
        <f t="shared" si="0"/>
        <v>20</v>
      </c>
      <c r="I63" s="109" t="s">
        <v>236</v>
      </c>
      <c r="J63" s="16" t="s">
        <v>237</v>
      </c>
      <c r="K63" s="164" t="s">
        <v>4</v>
      </c>
      <c r="L63" s="164" t="s">
        <v>586</v>
      </c>
      <c r="M63" s="111" t="s">
        <v>5</v>
      </c>
      <c r="N63" s="110" t="s">
        <v>225</v>
      </c>
      <c r="O63" s="110" t="s">
        <v>7</v>
      </c>
      <c r="P63" s="110" t="s">
        <v>20</v>
      </c>
      <c r="Q63" s="141" t="s">
        <v>593</v>
      </c>
      <c r="R63" s="142" t="s">
        <v>596</v>
      </c>
      <c r="S63" s="75" t="s">
        <v>597</v>
      </c>
      <c r="T63" s="130">
        <f>G63*399</f>
        <v>199500</v>
      </c>
      <c r="U63">
        <v>1</v>
      </c>
    </row>
    <row r="64" spans="1:21" ht="15.75" x14ac:dyDescent="0.25">
      <c r="A64" s="87">
        <v>56</v>
      </c>
      <c r="B64" s="10" t="s">
        <v>238</v>
      </c>
      <c r="C64" s="11" t="s">
        <v>103</v>
      </c>
      <c r="D64" s="88" t="str">
        <f>VLOOKUP(C64,taxno!$A$2:$B$58,2,FALSE)</f>
        <v>0115524000194</v>
      </c>
      <c r="E64" s="104">
        <v>50</v>
      </c>
      <c r="F64" s="90">
        <v>10063099012</v>
      </c>
      <c r="G64" s="65">
        <f>25*39</f>
        <v>975</v>
      </c>
      <c r="H64" s="3">
        <f t="shared" si="0"/>
        <v>39</v>
      </c>
      <c r="I64" s="91" t="s">
        <v>239</v>
      </c>
      <c r="J64" s="93" t="s">
        <v>240</v>
      </c>
      <c r="K64" s="21" t="s">
        <v>4</v>
      </c>
      <c r="L64" s="21" t="s">
        <v>586</v>
      </c>
      <c r="M64" s="20" t="s">
        <v>5</v>
      </c>
      <c r="N64" s="93" t="s">
        <v>184</v>
      </c>
      <c r="O64" s="93" t="s">
        <v>7</v>
      </c>
      <c r="P64" s="93" t="s">
        <v>8</v>
      </c>
      <c r="Q64" s="134" t="s">
        <v>594</v>
      </c>
      <c r="R64" s="135" t="s">
        <v>605</v>
      </c>
      <c r="S64" s="72" t="s">
        <v>637</v>
      </c>
      <c r="T64" s="129">
        <f t="shared" si="1"/>
        <v>384150</v>
      </c>
      <c r="U64">
        <v>1</v>
      </c>
    </row>
    <row r="65" spans="1:21" ht="15.75" x14ac:dyDescent="0.25">
      <c r="A65" s="106">
        <v>57</v>
      </c>
      <c r="B65" s="14" t="s">
        <v>241</v>
      </c>
      <c r="C65" s="107" t="s">
        <v>103</v>
      </c>
      <c r="D65" s="88" t="str">
        <f>VLOOKUP(C65,taxno!$A$2:$B$58,2,FALSE)</f>
        <v>0115524000194</v>
      </c>
      <c r="E65" s="108">
        <v>25</v>
      </c>
      <c r="F65" s="90">
        <v>10063099012</v>
      </c>
      <c r="G65" s="68">
        <f>25*40</f>
        <v>1000</v>
      </c>
      <c r="H65" s="15">
        <f t="shared" si="0"/>
        <v>40</v>
      </c>
      <c r="I65" s="109" t="s">
        <v>242</v>
      </c>
      <c r="J65" s="16" t="s">
        <v>243</v>
      </c>
      <c r="K65" s="164" t="s">
        <v>4</v>
      </c>
      <c r="L65" s="164" t="s">
        <v>588</v>
      </c>
      <c r="M65" s="111" t="s">
        <v>71</v>
      </c>
      <c r="N65" s="110" t="s">
        <v>172</v>
      </c>
      <c r="O65" s="110" t="s">
        <v>7</v>
      </c>
      <c r="P65" s="110" t="s">
        <v>96</v>
      </c>
      <c r="Q65" s="141" t="s">
        <v>594</v>
      </c>
      <c r="R65" s="142" t="s">
        <v>604</v>
      </c>
      <c r="S65" s="75" t="s">
        <v>601</v>
      </c>
      <c r="T65" s="130">
        <f>G65*399</f>
        <v>399000</v>
      </c>
      <c r="U65">
        <v>1</v>
      </c>
    </row>
    <row r="66" spans="1:21" ht="15.75" x14ac:dyDescent="0.25">
      <c r="A66" s="87">
        <v>58</v>
      </c>
      <c r="B66" s="10" t="s">
        <v>244</v>
      </c>
      <c r="C66" s="11" t="s">
        <v>245</v>
      </c>
      <c r="D66" s="88" t="str">
        <f>VLOOKUP(C66,taxno!$A$2:$B$58,2,FALSE)</f>
        <v>0105536101675</v>
      </c>
      <c r="E66" s="104">
        <v>50</v>
      </c>
      <c r="F66" s="90">
        <v>10063099012</v>
      </c>
      <c r="G66" s="66">
        <f>25*36</f>
        <v>900</v>
      </c>
      <c r="H66" s="3">
        <f t="shared" ref="H66:H129" si="2">G66/25</f>
        <v>36</v>
      </c>
      <c r="I66" s="95" t="s">
        <v>246</v>
      </c>
      <c r="J66" s="99" t="s">
        <v>246</v>
      </c>
      <c r="K66" s="21" t="s">
        <v>4</v>
      </c>
      <c r="L66" s="21" t="s">
        <v>588</v>
      </c>
      <c r="M66" s="20" t="s">
        <v>36</v>
      </c>
      <c r="N66" s="93" t="s">
        <v>219</v>
      </c>
      <c r="O66" s="105" t="s">
        <v>7</v>
      </c>
      <c r="P66" s="93" t="s">
        <v>8</v>
      </c>
      <c r="Q66" s="140" t="s">
        <v>598</v>
      </c>
      <c r="R66" s="135" t="s">
        <v>601</v>
      </c>
      <c r="S66" s="72" t="s">
        <v>637</v>
      </c>
      <c r="T66" s="129">
        <f t="shared" si="1"/>
        <v>354600</v>
      </c>
      <c r="U66">
        <v>1</v>
      </c>
    </row>
    <row r="67" spans="1:21" ht="15.75" x14ac:dyDescent="0.25">
      <c r="A67" s="106">
        <v>59</v>
      </c>
      <c r="B67" s="14" t="s">
        <v>247</v>
      </c>
      <c r="C67" s="107" t="s">
        <v>98</v>
      </c>
      <c r="D67" s="88" t="str">
        <f>VLOOKUP(C67,taxno!$A$2:$B$58,2,FALSE)</f>
        <v>0105536048464</v>
      </c>
      <c r="E67" s="108">
        <v>25</v>
      </c>
      <c r="F67" s="90">
        <v>10063099012</v>
      </c>
      <c r="G67" s="68">
        <f>25*40</f>
        <v>1000</v>
      </c>
      <c r="H67" s="15">
        <f t="shared" si="2"/>
        <v>40</v>
      </c>
      <c r="I67" s="109" t="s">
        <v>248</v>
      </c>
      <c r="J67" s="16" t="s">
        <v>248</v>
      </c>
      <c r="K67" s="164" t="s">
        <v>4</v>
      </c>
      <c r="L67" s="164" t="s">
        <v>588</v>
      </c>
      <c r="M67" s="111" t="s">
        <v>11</v>
      </c>
      <c r="N67" s="110" t="s">
        <v>249</v>
      </c>
      <c r="O67" s="110" t="s">
        <v>13</v>
      </c>
      <c r="P67" s="110" t="s">
        <v>67</v>
      </c>
      <c r="Q67" s="141" t="s">
        <v>589</v>
      </c>
      <c r="R67" s="142" t="s">
        <v>615</v>
      </c>
      <c r="S67" s="75" t="s">
        <v>596</v>
      </c>
      <c r="T67" s="130">
        <f>G67*399</f>
        <v>399000</v>
      </c>
      <c r="U67">
        <v>1</v>
      </c>
    </row>
    <row r="68" spans="1:21" ht="15.75" x14ac:dyDescent="0.25">
      <c r="A68" s="87">
        <v>60</v>
      </c>
      <c r="B68" s="10" t="s">
        <v>250</v>
      </c>
      <c r="C68" s="11" t="s">
        <v>251</v>
      </c>
      <c r="D68" s="88" t="str">
        <f>VLOOKUP(C68,taxno!$A$2:$B$58,2,FALSE)</f>
        <v>0105553124599</v>
      </c>
      <c r="E68" s="104">
        <v>50</v>
      </c>
      <c r="F68" s="90">
        <v>10063099012</v>
      </c>
      <c r="G68" s="65">
        <f>25*24</f>
        <v>600</v>
      </c>
      <c r="H68" s="3">
        <f t="shared" si="2"/>
        <v>24</v>
      </c>
      <c r="I68" s="91" t="s">
        <v>252</v>
      </c>
      <c r="J68" s="93" t="s">
        <v>252</v>
      </c>
      <c r="K68" s="21" t="s">
        <v>4</v>
      </c>
      <c r="L68" s="21" t="s">
        <v>588</v>
      </c>
      <c r="M68" s="20" t="s">
        <v>36</v>
      </c>
      <c r="N68" s="93" t="s">
        <v>219</v>
      </c>
      <c r="O68" s="105" t="s">
        <v>7</v>
      </c>
      <c r="P68" s="93" t="s">
        <v>8</v>
      </c>
      <c r="Q68" s="140" t="s">
        <v>614</v>
      </c>
      <c r="R68" s="135" t="s">
        <v>601</v>
      </c>
      <c r="S68" s="72" t="s">
        <v>637</v>
      </c>
      <c r="T68" s="129">
        <f t="shared" ref="T68:T131" si="3">G68*394</f>
        <v>236400</v>
      </c>
      <c r="U68">
        <v>1</v>
      </c>
    </row>
    <row r="69" spans="1:21" ht="15.75" x14ac:dyDescent="0.25">
      <c r="A69" s="49">
        <v>61</v>
      </c>
      <c r="B69" s="48" t="s">
        <v>253</v>
      </c>
      <c r="C69" s="11" t="s">
        <v>254</v>
      </c>
      <c r="D69" s="88" t="str">
        <f>VLOOKUP(C69,taxno!$A$2:$B$58,2,FALSE)</f>
        <v>0725546000469</v>
      </c>
      <c r="E69" s="114">
        <v>50</v>
      </c>
      <c r="F69" s="90">
        <v>10063099012</v>
      </c>
      <c r="G69" s="67">
        <f>25*5</f>
        <v>125</v>
      </c>
      <c r="H69" s="6">
        <f t="shared" si="2"/>
        <v>5</v>
      </c>
      <c r="I69" s="23" t="s">
        <v>255</v>
      </c>
      <c r="J69" s="97" t="s">
        <v>256</v>
      </c>
      <c r="K69" s="162" t="s">
        <v>4</v>
      </c>
      <c r="L69" s="162" t="s">
        <v>588</v>
      </c>
      <c r="M69" s="54" t="s">
        <v>36</v>
      </c>
      <c r="N69" s="54" t="s">
        <v>211</v>
      </c>
      <c r="O69" s="55" t="s">
        <v>13</v>
      </c>
      <c r="P69" s="52" t="s">
        <v>8</v>
      </c>
      <c r="Q69" s="146" t="s">
        <v>599</v>
      </c>
      <c r="R69" s="147" t="s">
        <v>599</v>
      </c>
      <c r="S69" s="73" t="s">
        <v>596</v>
      </c>
      <c r="T69" s="129">
        <f t="shared" si="3"/>
        <v>49250</v>
      </c>
      <c r="U69">
        <v>1</v>
      </c>
    </row>
    <row r="70" spans="1:21" ht="15.75" x14ac:dyDescent="0.25">
      <c r="A70" s="49">
        <v>61</v>
      </c>
      <c r="B70" s="48" t="s">
        <v>253</v>
      </c>
      <c r="C70" s="11" t="s">
        <v>257</v>
      </c>
      <c r="D70" s="88" t="str">
        <f>VLOOKUP(C70,taxno!$A$2:$B$58,2,FALSE)</f>
        <v>0305544000651</v>
      </c>
      <c r="E70" s="114">
        <v>50</v>
      </c>
      <c r="F70" s="90">
        <v>10063099012</v>
      </c>
      <c r="G70" s="67">
        <f>25*6</f>
        <v>150</v>
      </c>
      <c r="H70" s="6">
        <f t="shared" si="2"/>
        <v>6</v>
      </c>
      <c r="I70" s="24" t="s">
        <v>258</v>
      </c>
      <c r="J70" s="97" t="s">
        <v>256</v>
      </c>
      <c r="K70" s="162" t="s">
        <v>4</v>
      </c>
      <c r="L70" s="162" t="s">
        <v>588</v>
      </c>
      <c r="M70" s="54" t="s">
        <v>36</v>
      </c>
      <c r="N70" s="54" t="s">
        <v>211</v>
      </c>
      <c r="O70" s="55" t="s">
        <v>13</v>
      </c>
      <c r="P70" s="52" t="s">
        <v>8</v>
      </c>
      <c r="Q70" s="146" t="s">
        <v>599</v>
      </c>
      <c r="R70" s="147" t="s">
        <v>599</v>
      </c>
      <c r="S70" s="73" t="s">
        <v>596</v>
      </c>
      <c r="T70" s="129">
        <f t="shared" si="3"/>
        <v>59100</v>
      </c>
      <c r="U70">
        <v>1</v>
      </c>
    </row>
    <row r="71" spans="1:21" ht="15.75" x14ac:dyDescent="0.25">
      <c r="A71" s="49">
        <v>61</v>
      </c>
      <c r="B71" s="48" t="s">
        <v>253</v>
      </c>
      <c r="C71" s="11" t="s">
        <v>259</v>
      </c>
      <c r="D71" s="88" t="str">
        <f>VLOOKUP(C71,taxno!$A$2:$B$58,2,FALSE)</f>
        <v>0105544066565</v>
      </c>
      <c r="E71" s="114">
        <v>50</v>
      </c>
      <c r="F71" s="90">
        <v>10063099012</v>
      </c>
      <c r="G71" s="67">
        <f>25*5</f>
        <v>125</v>
      </c>
      <c r="H71" s="6">
        <f t="shared" si="2"/>
        <v>5</v>
      </c>
      <c r="I71" s="24" t="s">
        <v>260</v>
      </c>
      <c r="J71" s="97" t="s">
        <v>256</v>
      </c>
      <c r="K71" s="162" t="s">
        <v>4</v>
      </c>
      <c r="L71" s="162" t="s">
        <v>588</v>
      </c>
      <c r="M71" s="54" t="s">
        <v>36</v>
      </c>
      <c r="N71" s="54" t="s">
        <v>211</v>
      </c>
      <c r="O71" s="55" t="s">
        <v>13</v>
      </c>
      <c r="P71" s="52" t="s">
        <v>8</v>
      </c>
      <c r="Q71" s="146" t="s">
        <v>599</v>
      </c>
      <c r="R71" s="147" t="s">
        <v>599</v>
      </c>
      <c r="S71" s="73" t="s">
        <v>596</v>
      </c>
      <c r="T71" s="129">
        <f t="shared" si="3"/>
        <v>49250</v>
      </c>
      <c r="U71">
        <v>1</v>
      </c>
    </row>
    <row r="72" spans="1:21" ht="15.75" x14ac:dyDescent="0.25">
      <c r="A72" s="49">
        <v>61</v>
      </c>
      <c r="B72" s="48" t="s">
        <v>253</v>
      </c>
      <c r="C72" s="88" t="s">
        <v>261</v>
      </c>
      <c r="D72" s="88" t="str">
        <f>VLOOKUP(C72,taxno!$A$2:$B$58,2,FALSE)</f>
        <v>0105541048825</v>
      </c>
      <c r="E72" s="114">
        <v>50</v>
      </c>
      <c r="F72" s="90">
        <v>10063099012</v>
      </c>
      <c r="G72" s="67">
        <f>25*4</f>
        <v>100</v>
      </c>
      <c r="H72" s="6">
        <f t="shared" si="2"/>
        <v>4</v>
      </c>
      <c r="I72" s="24" t="s">
        <v>262</v>
      </c>
      <c r="J72" s="97" t="s">
        <v>256</v>
      </c>
      <c r="K72" s="162" t="s">
        <v>4</v>
      </c>
      <c r="L72" s="162" t="s">
        <v>588</v>
      </c>
      <c r="M72" s="54" t="s">
        <v>36</v>
      </c>
      <c r="N72" s="54" t="s">
        <v>211</v>
      </c>
      <c r="O72" s="55" t="s">
        <v>13</v>
      </c>
      <c r="P72" s="52" t="s">
        <v>8</v>
      </c>
      <c r="Q72" s="146" t="s">
        <v>599</v>
      </c>
      <c r="R72" s="147" t="s">
        <v>599</v>
      </c>
      <c r="S72" s="73" t="s">
        <v>596</v>
      </c>
      <c r="T72" s="129">
        <f t="shared" si="3"/>
        <v>39400</v>
      </c>
      <c r="U72">
        <v>1</v>
      </c>
    </row>
    <row r="73" spans="1:21" ht="15.75" x14ac:dyDescent="0.25">
      <c r="A73" s="9">
        <v>62</v>
      </c>
      <c r="B73" s="28" t="s">
        <v>263</v>
      </c>
      <c r="C73" s="11" t="s">
        <v>43</v>
      </c>
      <c r="D73" s="88" t="str">
        <f>VLOOKUP(C73,taxno!$A$2:$B$58,2,FALSE)</f>
        <v>0115542000168</v>
      </c>
      <c r="E73" s="104">
        <v>50</v>
      </c>
      <c r="F73" s="90">
        <v>10063099012</v>
      </c>
      <c r="G73" s="69">
        <f>25*26</f>
        <v>650</v>
      </c>
      <c r="H73" s="29">
        <f t="shared" si="2"/>
        <v>26</v>
      </c>
      <c r="I73" s="27">
        <v>7130267480</v>
      </c>
      <c r="J73" s="13" t="s">
        <v>264</v>
      </c>
      <c r="K73" s="21" t="s">
        <v>4</v>
      </c>
      <c r="L73" s="21" t="s">
        <v>588</v>
      </c>
      <c r="M73" s="20" t="s">
        <v>5</v>
      </c>
      <c r="N73" s="20" t="s">
        <v>184</v>
      </c>
      <c r="O73" s="21" t="s">
        <v>7</v>
      </c>
      <c r="P73" s="13" t="s">
        <v>8</v>
      </c>
      <c r="Q73" s="134" t="s">
        <v>594</v>
      </c>
      <c r="R73" s="135" t="s">
        <v>605</v>
      </c>
      <c r="S73" s="72" t="s">
        <v>637</v>
      </c>
      <c r="T73" s="129">
        <f t="shared" si="3"/>
        <v>256100</v>
      </c>
      <c r="U73">
        <v>1</v>
      </c>
    </row>
    <row r="74" spans="1:21" ht="15.75" x14ac:dyDescent="0.25">
      <c r="A74" s="12">
        <v>63</v>
      </c>
      <c r="B74" s="47" t="s">
        <v>265</v>
      </c>
      <c r="C74" s="11" t="s">
        <v>43</v>
      </c>
      <c r="D74" s="88" t="str">
        <f>VLOOKUP(C74,taxno!$A$2:$B$58,2,FALSE)</f>
        <v>0115542000168</v>
      </c>
      <c r="E74" s="104">
        <v>50</v>
      </c>
      <c r="F74" s="90">
        <v>10063099012</v>
      </c>
      <c r="G74" s="69">
        <f>25*38</f>
        <v>950</v>
      </c>
      <c r="H74" s="29">
        <f t="shared" si="2"/>
        <v>38</v>
      </c>
      <c r="I74" s="18">
        <v>7130267490</v>
      </c>
      <c r="J74" s="30" t="s">
        <v>266</v>
      </c>
      <c r="K74" s="21" t="s">
        <v>4</v>
      </c>
      <c r="L74" s="21" t="s">
        <v>589</v>
      </c>
      <c r="M74" s="33" t="s">
        <v>5</v>
      </c>
      <c r="N74" s="31" t="s">
        <v>267</v>
      </c>
      <c r="O74" s="32" t="s">
        <v>7</v>
      </c>
      <c r="P74" s="19" t="s">
        <v>8</v>
      </c>
      <c r="Q74" s="148" t="s">
        <v>596</v>
      </c>
      <c r="R74" s="149" t="s">
        <v>617</v>
      </c>
      <c r="S74" s="76" t="s">
        <v>604</v>
      </c>
      <c r="T74" s="129">
        <f t="shared" si="3"/>
        <v>374300</v>
      </c>
      <c r="U74">
        <v>1</v>
      </c>
    </row>
    <row r="75" spans="1:21" ht="15.75" x14ac:dyDescent="0.25">
      <c r="A75" s="12">
        <v>64</v>
      </c>
      <c r="B75" s="47" t="s">
        <v>268</v>
      </c>
      <c r="C75" s="11" t="s">
        <v>43</v>
      </c>
      <c r="D75" s="88" t="str">
        <f>VLOOKUP(C75,taxno!$A$2:$B$58,2,FALSE)</f>
        <v>0115542000168</v>
      </c>
      <c r="E75" s="104">
        <v>50</v>
      </c>
      <c r="F75" s="90">
        <v>10063099012</v>
      </c>
      <c r="G75" s="69">
        <f>25*40</f>
        <v>1000</v>
      </c>
      <c r="H75" s="29">
        <f t="shared" si="2"/>
        <v>40</v>
      </c>
      <c r="I75" s="18" t="s">
        <v>269</v>
      </c>
      <c r="J75" s="19" t="s">
        <v>270</v>
      </c>
      <c r="K75" s="21" t="s">
        <v>4</v>
      </c>
      <c r="L75" s="21" t="s">
        <v>588</v>
      </c>
      <c r="M75" s="33" t="s">
        <v>71</v>
      </c>
      <c r="N75" s="33" t="s">
        <v>172</v>
      </c>
      <c r="O75" s="32" t="s">
        <v>7</v>
      </c>
      <c r="P75" s="19" t="s">
        <v>101</v>
      </c>
      <c r="Q75" s="148" t="s">
        <v>594</v>
      </c>
      <c r="R75" s="149" t="s">
        <v>607</v>
      </c>
      <c r="S75" s="76" t="s">
        <v>601</v>
      </c>
      <c r="T75" s="129">
        <f t="shared" si="3"/>
        <v>394000</v>
      </c>
      <c r="U75">
        <v>1</v>
      </c>
    </row>
    <row r="76" spans="1:21" ht="15.75" x14ac:dyDescent="0.25">
      <c r="A76" s="100">
        <v>65</v>
      </c>
      <c r="B76" s="47" t="s">
        <v>271</v>
      </c>
      <c r="C76" s="10" t="s">
        <v>272</v>
      </c>
      <c r="D76" s="88" t="str">
        <f>VLOOKUP(C76,taxno!$A$2:$B$58,2,FALSE)</f>
        <v>125540008145</v>
      </c>
      <c r="E76" s="104">
        <v>50</v>
      </c>
      <c r="F76" s="90">
        <v>10063099012</v>
      </c>
      <c r="G76" s="69">
        <f>25*25</f>
        <v>625</v>
      </c>
      <c r="H76" s="29">
        <f t="shared" si="2"/>
        <v>25</v>
      </c>
      <c r="I76" s="18" t="s">
        <v>273</v>
      </c>
      <c r="J76" s="19" t="s">
        <v>274</v>
      </c>
      <c r="K76" s="21" t="s">
        <v>4</v>
      </c>
      <c r="L76" s="21" t="s">
        <v>588</v>
      </c>
      <c r="M76" s="33" t="s">
        <v>71</v>
      </c>
      <c r="N76" s="33" t="s">
        <v>172</v>
      </c>
      <c r="O76" s="32" t="s">
        <v>7</v>
      </c>
      <c r="P76" s="19" t="s">
        <v>101</v>
      </c>
      <c r="Q76" s="150" t="s">
        <v>594</v>
      </c>
      <c r="R76" s="151" t="s">
        <v>607</v>
      </c>
      <c r="S76" s="76" t="s">
        <v>599</v>
      </c>
      <c r="T76" s="129">
        <f t="shared" si="3"/>
        <v>246250</v>
      </c>
      <c r="U76">
        <v>1</v>
      </c>
    </row>
    <row r="77" spans="1:21" ht="15.75" x14ac:dyDescent="0.25">
      <c r="A77" s="100">
        <v>66</v>
      </c>
      <c r="B77" s="47" t="s">
        <v>275</v>
      </c>
      <c r="C77" s="10" t="s">
        <v>103</v>
      </c>
      <c r="D77" s="88" t="str">
        <f>VLOOKUP(C77,taxno!$A$2:$B$58,2,FALSE)</f>
        <v>0115524000194</v>
      </c>
      <c r="E77" s="116">
        <v>50</v>
      </c>
      <c r="F77" s="90">
        <v>10063099012</v>
      </c>
      <c r="G77" s="70">
        <f>25*47</f>
        <v>1175</v>
      </c>
      <c r="H77" s="34">
        <f t="shared" si="2"/>
        <v>47</v>
      </c>
      <c r="I77" s="117" t="s">
        <v>276</v>
      </c>
      <c r="J77" s="118" t="s">
        <v>277</v>
      </c>
      <c r="K77" s="32" t="s">
        <v>4</v>
      </c>
      <c r="L77" s="32" t="s">
        <v>587</v>
      </c>
      <c r="M77" s="33" t="s">
        <v>36</v>
      </c>
      <c r="N77" s="118" t="s">
        <v>172</v>
      </c>
      <c r="O77" s="118" t="s">
        <v>7</v>
      </c>
      <c r="P77" s="118" t="s">
        <v>20</v>
      </c>
      <c r="Q77" s="148" t="s">
        <v>594</v>
      </c>
      <c r="R77" s="149" t="s">
        <v>615</v>
      </c>
      <c r="S77" s="72" t="s">
        <v>637</v>
      </c>
      <c r="T77" s="129">
        <f t="shared" si="3"/>
        <v>462950</v>
      </c>
      <c r="U77">
        <v>1</v>
      </c>
    </row>
    <row r="78" spans="1:21" ht="15.75" x14ac:dyDescent="0.25">
      <c r="A78" s="100">
        <v>67</v>
      </c>
      <c r="B78" s="47" t="s">
        <v>278</v>
      </c>
      <c r="C78" s="11" t="s">
        <v>279</v>
      </c>
      <c r="D78" s="88" t="str">
        <f>VLOOKUP(C78,taxno!$A$2:$B$58,2,FALSE)</f>
        <v>0105539044966</v>
      </c>
      <c r="E78" s="104">
        <v>50</v>
      </c>
      <c r="F78" s="90">
        <v>10063099012</v>
      </c>
      <c r="G78" s="65">
        <f>25*36</f>
        <v>900</v>
      </c>
      <c r="H78" s="3">
        <f t="shared" si="2"/>
        <v>36</v>
      </c>
      <c r="I78" s="95" t="s">
        <v>280</v>
      </c>
      <c r="J78" s="93" t="s">
        <v>281</v>
      </c>
      <c r="K78" s="21" t="s">
        <v>4</v>
      </c>
      <c r="L78" s="21" t="s">
        <v>587</v>
      </c>
      <c r="M78" s="20" t="s">
        <v>71</v>
      </c>
      <c r="N78" s="93" t="s">
        <v>172</v>
      </c>
      <c r="O78" s="93" t="s">
        <v>7</v>
      </c>
      <c r="P78" s="93" t="s">
        <v>96</v>
      </c>
      <c r="Q78" s="134" t="s">
        <v>594</v>
      </c>
      <c r="R78" s="135" t="s">
        <v>604</v>
      </c>
      <c r="S78" s="72" t="s">
        <v>637</v>
      </c>
      <c r="T78" s="129">
        <f t="shared" si="3"/>
        <v>354600</v>
      </c>
      <c r="U78">
        <v>1</v>
      </c>
    </row>
    <row r="79" spans="1:21" ht="15.75" x14ac:dyDescent="0.25">
      <c r="A79" s="100">
        <v>68</v>
      </c>
      <c r="B79" s="47" t="s">
        <v>282</v>
      </c>
      <c r="C79" s="11" t="s">
        <v>33</v>
      </c>
      <c r="D79" s="88" t="str">
        <f>VLOOKUP(C79,taxno!$A$2:$B$58,2,FALSE)</f>
        <v>0105525038021</v>
      </c>
      <c r="E79" s="104">
        <v>50</v>
      </c>
      <c r="F79" s="90">
        <v>10063099012</v>
      </c>
      <c r="G79" s="66">
        <f>25*37</f>
        <v>925</v>
      </c>
      <c r="H79" s="3">
        <f t="shared" si="2"/>
        <v>37</v>
      </c>
      <c r="I79" s="95" t="s">
        <v>283</v>
      </c>
      <c r="J79" s="93" t="s">
        <v>284</v>
      </c>
      <c r="K79" s="21" t="s">
        <v>4</v>
      </c>
      <c r="L79" s="21" t="s">
        <v>587</v>
      </c>
      <c r="M79" s="20" t="s">
        <v>71</v>
      </c>
      <c r="N79" s="93" t="s">
        <v>172</v>
      </c>
      <c r="O79" s="93" t="s">
        <v>7</v>
      </c>
      <c r="P79" s="93" t="s">
        <v>73</v>
      </c>
      <c r="Q79" s="134" t="s">
        <v>594</v>
      </c>
      <c r="R79" s="135" t="s">
        <v>604</v>
      </c>
      <c r="S79" s="76" t="s">
        <v>601</v>
      </c>
      <c r="T79" s="129">
        <f t="shared" si="3"/>
        <v>364450</v>
      </c>
      <c r="U79">
        <v>1</v>
      </c>
    </row>
    <row r="80" spans="1:21" ht="15.75" x14ac:dyDescent="0.25">
      <c r="A80" s="96">
        <v>69</v>
      </c>
      <c r="B80" s="48" t="s">
        <v>285</v>
      </c>
      <c r="C80" s="11" t="s">
        <v>286</v>
      </c>
      <c r="D80" s="88" t="str">
        <f>VLOOKUP(C80,taxno!$A$2:$B$58,2,FALSE)</f>
        <v>0105530050645</v>
      </c>
      <c r="E80" s="104">
        <v>50</v>
      </c>
      <c r="F80" s="90">
        <v>10063099012</v>
      </c>
      <c r="G80" s="66">
        <f>25*29</f>
        <v>725</v>
      </c>
      <c r="H80" s="3">
        <f t="shared" si="2"/>
        <v>29</v>
      </c>
      <c r="I80" s="119" t="s">
        <v>287</v>
      </c>
      <c r="J80" s="97" t="s">
        <v>288</v>
      </c>
      <c r="K80" s="55" t="s">
        <v>4</v>
      </c>
      <c r="L80" s="55" t="s">
        <v>587</v>
      </c>
      <c r="M80" s="54" t="s">
        <v>71</v>
      </c>
      <c r="N80" s="97" t="s">
        <v>172</v>
      </c>
      <c r="O80" s="97" t="s">
        <v>7</v>
      </c>
      <c r="P80" s="97" t="s">
        <v>101</v>
      </c>
      <c r="Q80" s="146" t="s">
        <v>594</v>
      </c>
      <c r="R80" s="147" t="s">
        <v>607</v>
      </c>
      <c r="S80" s="77" t="s">
        <v>599</v>
      </c>
      <c r="T80" s="129">
        <f t="shared" si="3"/>
        <v>285650</v>
      </c>
      <c r="U80">
        <v>1</v>
      </c>
    </row>
    <row r="81" spans="1:21" ht="15.75" x14ac:dyDescent="0.25">
      <c r="A81" s="96">
        <v>69</v>
      </c>
      <c r="B81" s="48" t="s">
        <v>285</v>
      </c>
      <c r="C81" s="11" t="s">
        <v>289</v>
      </c>
      <c r="D81" s="88" t="str">
        <f>VLOOKUP(C81,taxno!$A$2:$B$58,2,FALSE)</f>
        <v>0105558000421</v>
      </c>
      <c r="E81" s="104">
        <v>50</v>
      </c>
      <c r="F81" s="90">
        <v>10063099012</v>
      </c>
      <c r="G81" s="66">
        <f>25*6</f>
        <v>150</v>
      </c>
      <c r="H81" s="3">
        <f t="shared" si="2"/>
        <v>6</v>
      </c>
      <c r="I81" s="119" t="s">
        <v>287</v>
      </c>
      <c r="J81" s="97" t="s">
        <v>288</v>
      </c>
      <c r="K81" s="55" t="s">
        <v>4</v>
      </c>
      <c r="L81" s="55" t="s">
        <v>587</v>
      </c>
      <c r="M81" s="54" t="s">
        <v>71</v>
      </c>
      <c r="N81" s="97" t="s">
        <v>172</v>
      </c>
      <c r="O81" s="97" t="s">
        <v>7</v>
      </c>
      <c r="P81" s="97" t="s">
        <v>101</v>
      </c>
      <c r="Q81" s="146" t="s">
        <v>594</v>
      </c>
      <c r="R81" s="147" t="s">
        <v>607</v>
      </c>
      <c r="S81" s="77" t="s">
        <v>599</v>
      </c>
      <c r="T81" s="129">
        <f t="shared" si="3"/>
        <v>59100</v>
      </c>
      <c r="U81">
        <v>1</v>
      </c>
    </row>
    <row r="82" spans="1:21" ht="15.75" x14ac:dyDescent="0.25">
      <c r="A82" s="100">
        <v>70</v>
      </c>
      <c r="B82" s="47" t="s">
        <v>290</v>
      </c>
      <c r="C82" s="11" t="s">
        <v>107</v>
      </c>
      <c r="D82" s="88" t="str">
        <f>VLOOKUP(C82,taxno!$A$2:$B$58,2,FALSE)</f>
        <v>0105516011352</v>
      </c>
      <c r="E82" s="104">
        <v>50</v>
      </c>
      <c r="F82" s="90">
        <v>10063099012</v>
      </c>
      <c r="G82" s="66">
        <f>25*40</f>
        <v>1000</v>
      </c>
      <c r="H82" s="3">
        <f t="shared" si="2"/>
        <v>40</v>
      </c>
      <c r="I82" s="95" t="s">
        <v>291</v>
      </c>
      <c r="J82" s="93" t="s">
        <v>292</v>
      </c>
      <c r="K82" s="21" t="s">
        <v>4</v>
      </c>
      <c r="L82" s="21" t="s">
        <v>587</v>
      </c>
      <c r="M82" s="20" t="s">
        <v>120</v>
      </c>
      <c r="N82" s="93" t="s">
        <v>293</v>
      </c>
      <c r="O82" s="93" t="s">
        <v>7</v>
      </c>
      <c r="P82" s="93" t="s">
        <v>20</v>
      </c>
      <c r="Q82" s="134" t="s">
        <v>598</v>
      </c>
      <c r="R82" s="135" t="s">
        <v>600</v>
      </c>
      <c r="S82" s="76" t="s">
        <v>599</v>
      </c>
      <c r="T82" s="129">
        <f t="shared" si="3"/>
        <v>394000</v>
      </c>
      <c r="U82">
        <v>1</v>
      </c>
    </row>
    <row r="83" spans="1:21" ht="15.75" x14ac:dyDescent="0.25">
      <c r="A83" s="100">
        <v>71</v>
      </c>
      <c r="B83" s="47" t="s">
        <v>294</v>
      </c>
      <c r="C83" s="11" t="s">
        <v>27</v>
      </c>
      <c r="D83" s="88" t="str">
        <f>VLOOKUP(C83,taxno!$A$2:$B$58,2,FALSE)</f>
        <v>0105521008488</v>
      </c>
      <c r="E83" s="104">
        <v>50</v>
      </c>
      <c r="F83" s="90">
        <v>10063099012</v>
      </c>
      <c r="G83" s="66">
        <f>25*40</f>
        <v>1000</v>
      </c>
      <c r="H83" s="3">
        <f t="shared" si="2"/>
        <v>40</v>
      </c>
      <c r="I83" s="95" t="s">
        <v>295</v>
      </c>
      <c r="J83" s="93" t="s">
        <v>296</v>
      </c>
      <c r="K83" s="21" t="s">
        <v>4</v>
      </c>
      <c r="L83" s="21" t="s">
        <v>587</v>
      </c>
      <c r="M83" s="20" t="s">
        <v>71</v>
      </c>
      <c r="N83" s="93" t="s">
        <v>172</v>
      </c>
      <c r="O83" s="93" t="s">
        <v>7</v>
      </c>
      <c r="P83" s="93" t="s">
        <v>77</v>
      </c>
      <c r="Q83" s="134" t="s">
        <v>594</v>
      </c>
      <c r="R83" s="135" t="s">
        <v>604</v>
      </c>
      <c r="S83" s="76" t="s">
        <v>601</v>
      </c>
      <c r="T83" s="129">
        <f t="shared" si="3"/>
        <v>394000</v>
      </c>
      <c r="U83">
        <v>1</v>
      </c>
    </row>
    <row r="84" spans="1:21" ht="15.75" x14ac:dyDescent="0.25">
      <c r="A84" s="100">
        <v>72</v>
      </c>
      <c r="B84" s="47" t="s">
        <v>297</v>
      </c>
      <c r="C84" s="11" t="s">
        <v>251</v>
      </c>
      <c r="D84" s="88" t="str">
        <f>VLOOKUP(C84,taxno!$A$2:$B$58,2,FALSE)</f>
        <v>0105553124599</v>
      </c>
      <c r="E84" s="104">
        <v>50</v>
      </c>
      <c r="F84" s="90">
        <v>10063099012</v>
      </c>
      <c r="G84" s="66">
        <f>25*23</f>
        <v>575</v>
      </c>
      <c r="H84" s="3">
        <f t="shared" si="2"/>
        <v>23</v>
      </c>
      <c r="I84" s="95" t="s">
        <v>298</v>
      </c>
      <c r="J84" s="93" t="s">
        <v>299</v>
      </c>
      <c r="K84" s="21" t="s">
        <v>4</v>
      </c>
      <c r="L84" s="21" t="s">
        <v>590</v>
      </c>
      <c r="M84" s="20" t="s">
        <v>71</v>
      </c>
      <c r="N84" s="93" t="s">
        <v>172</v>
      </c>
      <c r="O84" s="93" t="s">
        <v>7</v>
      </c>
      <c r="P84" s="93" t="s">
        <v>73</v>
      </c>
      <c r="Q84" s="134" t="s">
        <v>594</v>
      </c>
      <c r="R84" s="135" t="s">
        <v>604</v>
      </c>
      <c r="S84" s="76" t="s">
        <v>601</v>
      </c>
      <c r="T84" s="129">
        <f t="shared" si="3"/>
        <v>226550</v>
      </c>
      <c r="U84">
        <v>1</v>
      </c>
    </row>
    <row r="85" spans="1:21" ht="15.75" x14ac:dyDescent="0.25">
      <c r="A85" s="100">
        <v>73</v>
      </c>
      <c r="B85" s="47" t="s">
        <v>300</v>
      </c>
      <c r="C85" s="11" t="s">
        <v>103</v>
      </c>
      <c r="D85" s="88" t="str">
        <f>VLOOKUP(C85,taxno!$A$2:$B$58,2,FALSE)</f>
        <v>0115524000194</v>
      </c>
      <c r="E85" s="104">
        <v>50</v>
      </c>
      <c r="F85" s="90">
        <v>10063099012</v>
      </c>
      <c r="G85" s="65">
        <f>25*20</f>
        <v>500</v>
      </c>
      <c r="H85" s="3">
        <f t="shared" si="2"/>
        <v>20</v>
      </c>
      <c r="I85" s="95" t="s">
        <v>301</v>
      </c>
      <c r="J85" s="99" t="s">
        <v>301</v>
      </c>
      <c r="K85" s="21" t="s">
        <v>4</v>
      </c>
      <c r="L85" s="21" t="s">
        <v>590</v>
      </c>
      <c r="M85" s="20" t="s">
        <v>187</v>
      </c>
      <c r="N85" s="93" t="s">
        <v>302</v>
      </c>
      <c r="O85" s="93" t="s">
        <v>13</v>
      </c>
      <c r="P85" s="93" t="s">
        <v>8</v>
      </c>
      <c r="Q85" s="134" t="s">
        <v>601</v>
      </c>
      <c r="R85" s="135" t="s">
        <v>596</v>
      </c>
      <c r="S85" s="74" t="s">
        <v>605</v>
      </c>
      <c r="T85" s="129">
        <f t="shared" si="3"/>
        <v>197000</v>
      </c>
      <c r="U85">
        <v>1</v>
      </c>
    </row>
    <row r="86" spans="1:21" ht="15.75" x14ac:dyDescent="0.25">
      <c r="A86" s="96">
        <v>74</v>
      </c>
      <c r="B86" s="48" t="s">
        <v>303</v>
      </c>
      <c r="C86" s="11" t="s">
        <v>304</v>
      </c>
      <c r="D86" s="88" t="str">
        <f>VLOOKUP(C86,taxno!$A$2:$B$58,2,FALSE)</f>
        <v>0105539045245</v>
      </c>
      <c r="E86" s="114">
        <v>50</v>
      </c>
      <c r="F86" s="90">
        <v>10063099012</v>
      </c>
      <c r="G86" s="67">
        <f>25*13</f>
        <v>325</v>
      </c>
      <c r="H86" s="6">
        <f t="shared" si="2"/>
        <v>13</v>
      </c>
      <c r="I86" s="23" t="s">
        <v>305</v>
      </c>
      <c r="J86" s="97" t="s">
        <v>305</v>
      </c>
      <c r="K86" s="162" t="s">
        <v>4</v>
      </c>
      <c r="L86" s="162" t="s">
        <v>590</v>
      </c>
      <c r="M86" s="54" t="s">
        <v>36</v>
      </c>
      <c r="N86" s="54" t="s">
        <v>306</v>
      </c>
      <c r="O86" s="55" t="s">
        <v>13</v>
      </c>
      <c r="P86" s="52" t="s">
        <v>31</v>
      </c>
      <c r="Q86" s="136" t="s">
        <v>614</v>
      </c>
      <c r="R86" s="137" t="s">
        <v>618</v>
      </c>
      <c r="S86" s="72" t="s">
        <v>637</v>
      </c>
      <c r="T86" s="129">
        <f t="shared" si="3"/>
        <v>128050</v>
      </c>
      <c r="U86">
        <v>1</v>
      </c>
    </row>
    <row r="87" spans="1:21" ht="15.75" x14ac:dyDescent="0.25">
      <c r="A87" s="96">
        <v>74</v>
      </c>
      <c r="B87" s="48" t="s">
        <v>303</v>
      </c>
      <c r="C87" s="11" t="s">
        <v>307</v>
      </c>
      <c r="D87" s="88" t="str">
        <f>VLOOKUP(C87,taxno!$A$2:$B$58,2,FALSE)</f>
        <v>0605557001098</v>
      </c>
      <c r="E87" s="114">
        <v>50</v>
      </c>
      <c r="F87" s="90">
        <v>10063099012</v>
      </c>
      <c r="G87" s="67">
        <f>25*6</f>
        <v>150</v>
      </c>
      <c r="H87" s="6">
        <f t="shared" si="2"/>
        <v>6</v>
      </c>
      <c r="I87" s="46" t="s">
        <v>308</v>
      </c>
      <c r="J87" s="97" t="s">
        <v>305</v>
      </c>
      <c r="K87" s="162" t="s">
        <v>4</v>
      </c>
      <c r="L87" s="162" t="s">
        <v>590</v>
      </c>
      <c r="M87" s="54" t="s">
        <v>36</v>
      </c>
      <c r="N87" s="54" t="s">
        <v>306</v>
      </c>
      <c r="O87" s="55" t="s">
        <v>13</v>
      </c>
      <c r="P87" s="52" t="s">
        <v>31</v>
      </c>
      <c r="Q87" s="136" t="s">
        <v>614</v>
      </c>
      <c r="R87" s="137" t="s">
        <v>618</v>
      </c>
      <c r="S87" s="72" t="s">
        <v>637</v>
      </c>
      <c r="T87" s="129">
        <f t="shared" si="3"/>
        <v>59100</v>
      </c>
      <c r="U87">
        <v>1</v>
      </c>
    </row>
    <row r="88" spans="1:21" ht="15.75" x14ac:dyDescent="0.25">
      <c r="A88" s="100">
        <v>75</v>
      </c>
      <c r="B88" s="47" t="s">
        <v>309</v>
      </c>
      <c r="C88" s="11" t="s">
        <v>107</v>
      </c>
      <c r="D88" s="88" t="str">
        <f>VLOOKUP(C88,taxno!$A$2:$B$58,2,FALSE)</f>
        <v>0105516011352</v>
      </c>
      <c r="E88" s="104">
        <v>50</v>
      </c>
      <c r="F88" s="90">
        <v>10063099012</v>
      </c>
      <c r="G88" s="66">
        <f>25*20</f>
        <v>500</v>
      </c>
      <c r="H88" s="3">
        <f t="shared" si="2"/>
        <v>20</v>
      </c>
      <c r="I88" s="95" t="s">
        <v>310</v>
      </c>
      <c r="J88" s="93" t="s">
        <v>311</v>
      </c>
      <c r="K88" s="21" t="s">
        <v>4</v>
      </c>
      <c r="L88" s="21" t="s">
        <v>590</v>
      </c>
      <c r="M88" s="20" t="s">
        <v>5</v>
      </c>
      <c r="N88" s="93" t="s">
        <v>312</v>
      </c>
      <c r="O88" s="93" t="s">
        <v>7</v>
      </c>
      <c r="P88" s="93" t="s">
        <v>31</v>
      </c>
      <c r="Q88" s="134" t="s">
        <v>599</v>
      </c>
      <c r="R88" s="135" t="s">
        <v>609</v>
      </c>
      <c r="S88" s="76" t="s">
        <v>596</v>
      </c>
      <c r="T88" s="129">
        <f t="shared" si="3"/>
        <v>197000</v>
      </c>
      <c r="U88">
        <v>1</v>
      </c>
    </row>
    <row r="89" spans="1:21" ht="15.75" x14ac:dyDescent="0.25">
      <c r="A89" s="100">
        <v>76</v>
      </c>
      <c r="B89" s="47" t="s">
        <v>313</v>
      </c>
      <c r="C89" s="35" t="s">
        <v>314</v>
      </c>
      <c r="D89" s="88" t="str">
        <f>VLOOKUP(C89,taxno!$A$2:$B$58,2,FALSE)</f>
        <v>0105538021822</v>
      </c>
      <c r="E89" s="104">
        <v>50</v>
      </c>
      <c r="F89" s="90">
        <v>10063099012</v>
      </c>
      <c r="G89" s="66">
        <f>25*40</f>
        <v>1000</v>
      </c>
      <c r="H89" s="3">
        <f t="shared" si="2"/>
        <v>40</v>
      </c>
      <c r="I89" s="120" t="s">
        <v>315</v>
      </c>
      <c r="J89" s="93" t="s">
        <v>316</v>
      </c>
      <c r="K89" s="21" t="s">
        <v>4</v>
      </c>
      <c r="L89" s="21" t="s">
        <v>591</v>
      </c>
      <c r="M89" s="20" t="s">
        <v>71</v>
      </c>
      <c r="N89" s="121" t="s">
        <v>317</v>
      </c>
      <c r="O89" s="93" t="s">
        <v>7</v>
      </c>
      <c r="P89" s="93" t="s">
        <v>96</v>
      </c>
      <c r="Q89" s="152" t="s">
        <v>607</v>
      </c>
      <c r="R89" s="152" t="s">
        <v>619</v>
      </c>
      <c r="S89" s="76" t="s">
        <v>620</v>
      </c>
      <c r="T89" s="129">
        <f t="shared" si="3"/>
        <v>394000</v>
      </c>
      <c r="U89">
        <v>1</v>
      </c>
    </row>
    <row r="90" spans="1:21" ht="15.75" x14ac:dyDescent="0.25">
      <c r="A90" s="100">
        <v>77</v>
      </c>
      <c r="B90" s="22" t="s">
        <v>318</v>
      </c>
      <c r="C90" s="11" t="s">
        <v>43</v>
      </c>
      <c r="D90" s="88" t="str">
        <f>VLOOKUP(C90,taxno!$A$2:$B$58,2,FALSE)</f>
        <v>0115542000168</v>
      </c>
      <c r="E90" s="104">
        <v>50</v>
      </c>
      <c r="F90" s="90">
        <v>10063099012</v>
      </c>
      <c r="G90" s="66">
        <f>25*20</f>
        <v>500</v>
      </c>
      <c r="H90" s="3">
        <f t="shared" si="2"/>
        <v>20</v>
      </c>
      <c r="I90" s="95" t="s">
        <v>319</v>
      </c>
      <c r="J90" s="93" t="s">
        <v>320</v>
      </c>
      <c r="K90" s="21" t="s">
        <v>4</v>
      </c>
      <c r="L90" s="21" t="s">
        <v>587</v>
      </c>
      <c r="M90" s="20" t="s">
        <v>71</v>
      </c>
      <c r="N90" s="93" t="s">
        <v>172</v>
      </c>
      <c r="O90" s="93" t="s">
        <v>7</v>
      </c>
      <c r="P90" s="93" t="s">
        <v>81</v>
      </c>
      <c r="Q90" s="134" t="s">
        <v>594</v>
      </c>
      <c r="R90" s="135" t="s">
        <v>621</v>
      </c>
      <c r="S90" s="76" t="s">
        <v>601</v>
      </c>
      <c r="T90" s="129">
        <f t="shared" si="3"/>
        <v>197000</v>
      </c>
      <c r="U90">
        <v>1</v>
      </c>
    </row>
    <row r="91" spans="1:21" ht="15.75" x14ac:dyDescent="0.25">
      <c r="A91" s="100">
        <v>78</v>
      </c>
      <c r="B91" s="22" t="s">
        <v>321</v>
      </c>
      <c r="C91" s="11" t="s">
        <v>43</v>
      </c>
      <c r="D91" s="88" t="str">
        <f>VLOOKUP(C91,taxno!$A$2:$B$58,2,FALSE)</f>
        <v>0115542000168</v>
      </c>
      <c r="E91" s="104">
        <v>50</v>
      </c>
      <c r="F91" s="90">
        <v>10063099012</v>
      </c>
      <c r="G91" s="66">
        <f>25*34</f>
        <v>850</v>
      </c>
      <c r="H91" s="3">
        <f t="shared" si="2"/>
        <v>34</v>
      </c>
      <c r="I91" s="91" t="s">
        <v>322</v>
      </c>
      <c r="J91" s="93" t="s">
        <v>322</v>
      </c>
      <c r="K91" s="21" t="s">
        <v>4</v>
      </c>
      <c r="L91" s="21" t="s">
        <v>592</v>
      </c>
      <c r="M91" s="20" t="s">
        <v>36</v>
      </c>
      <c r="N91" s="93" t="s">
        <v>323</v>
      </c>
      <c r="O91" s="93" t="s">
        <v>7</v>
      </c>
      <c r="P91" s="93" t="s">
        <v>31</v>
      </c>
      <c r="Q91" s="134" t="s">
        <v>599</v>
      </c>
      <c r="R91" s="135" t="s">
        <v>622</v>
      </c>
      <c r="S91" s="76" t="s">
        <v>605</v>
      </c>
      <c r="T91" s="129">
        <f t="shared" si="3"/>
        <v>334900</v>
      </c>
      <c r="U91">
        <v>1</v>
      </c>
    </row>
    <row r="92" spans="1:21" ht="15.75" x14ac:dyDescent="0.25">
      <c r="A92" s="106">
        <v>79</v>
      </c>
      <c r="B92" s="14" t="s">
        <v>324</v>
      </c>
      <c r="C92" s="107" t="s">
        <v>103</v>
      </c>
      <c r="D92" s="88" t="str">
        <f>VLOOKUP(C92,taxno!$A$2:$B$58,2,FALSE)</f>
        <v>0115524000194</v>
      </c>
      <c r="E92" s="108">
        <v>25</v>
      </c>
      <c r="F92" s="90">
        <v>10063099012</v>
      </c>
      <c r="G92" s="68">
        <f>25*40</f>
        <v>1000</v>
      </c>
      <c r="H92" s="15">
        <f t="shared" si="2"/>
        <v>40</v>
      </c>
      <c r="I92" s="109" t="s">
        <v>325</v>
      </c>
      <c r="J92" s="16" t="s">
        <v>326</v>
      </c>
      <c r="K92" s="164" t="s">
        <v>4</v>
      </c>
      <c r="L92" s="164" t="s">
        <v>592</v>
      </c>
      <c r="M92" s="111" t="s">
        <v>53</v>
      </c>
      <c r="N92" s="110" t="s">
        <v>302</v>
      </c>
      <c r="O92" s="110" t="s">
        <v>13</v>
      </c>
      <c r="P92" s="110" t="s">
        <v>8</v>
      </c>
      <c r="Q92" s="141" t="s">
        <v>601</v>
      </c>
      <c r="R92" s="142" t="s">
        <v>591</v>
      </c>
      <c r="S92" s="72" t="s">
        <v>637</v>
      </c>
      <c r="T92" s="130">
        <f>G92*399</f>
        <v>399000</v>
      </c>
      <c r="U92">
        <v>1</v>
      </c>
    </row>
    <row r="93" spans="1:21" ht="15.75" x14ac:dyDescent="0.25">
      <c r="A93" s="100">
        <v>80</v>
      </c>
      <c r="B93" s="22" t="s">
        <v>327</v>
      </c>
      <c r="C93" s="11" t="s">
        <v>103</v>
      </c>
      <c r="D93" s="88" t="str">
        <f>VLOOKUP(C93,taxno!$A$2:$B$58,2,FALSE)</f>
        <v>0115524000194</v>
      </c>
      <c r="E93" s="104">
        <v>50</v>
      </c>
      <c r="F93" s="90">
        <v>10063099012</v>
      </c>
      <c r="G93" s="66">
        <f>25*30</f>
        <v>750</v>
      </c>
      <c r="H93" s="3">
        <f t="shared" si="2"/>
        <v>30</v>
      </c>
      <c r="I93" s="91" t="s">
        <v>328</v>
      </c>
      <c r="J93" s="93" t="s">
        <v>329</v>
      </c>
      <c r="K93" s="21" t="s">
        <v>4</v>
      </c>
      <c r="L93" s="21" t="s">
        <v>592</v>
      </c>
      <c r="M93" s="20" t="s">
        <v>5</v>
      </c>
      <c r="N93" s="93" t="s">
        <v>330</v>
      </c>
      <c r="O93" s="93" t="s">
        <v>7</v>
      </c>
      <c r="P93" s="93" t="s">
        <v>8</v>
      </c>
      <c r="Q93" s="134" t="s">
        <v>589</v>
      </c>
      <c r="R93" s="135" t="s">
        <v>623</v>
      </c>
      <c r="S93" s="76" t="s">
        <v>596</v>
      </c>
      <c r="T93" s="129">
        <f t="shared" si="3"/>
        <v>295500</v>
      </c>
      <c r="U93">
        <v>1</v>
      </c>
    </row>
    <row r="94" spans="1:21" ht="15.75" x14ac:dyDescent="0.25">
      <c r="A94" s="106">
        <v>81</v>
      </c>
      <c r="B94" s="14" t="s">
        <v>331</v>
      </c>
      <c r="C94" s="107" t="s">
        <v>103</v>
      </c>
      <c r="D94" s="88" t="str">
        <f>VLOOKUP(C94,taxno!$A$2:$B$58,2,FALSE)</f>
        <v>0115524000194</v>
      </c>
      <c r="E94" s="108">
        <v>25</v>
      </c>
      <c r="F94" s="90">
        <v>10063099012</v>
      </c>
      <c r="G94" s="68">
        <f>25*20</f>
        <v>500</v>
      </c>
      <c r="H94" s="15">
        <f t="shared" si="2"/>
        <v>20</v>
      </c>
      <c r="I94" s="109" t="s">
        <v>332</v>
      </c>
      <c r="J94" s="110" t="s">
        <v>332</v>
      </c>
      <c r="K94" s="164" t="s">
        <v>4</v>
      </c>
      <c r="L94" s="164" t="s">
        <v>593</v>
      </c>
      <c r="M94" s="111" t="s">
        <v>36</v>
      </c>
      <c r="N94" s="110" t="s">
        <v>323</v>
      </c>
      <c r="O94" s="110" t="s">
        <v>7</v>
      </c>
      <c r="P94" s="110" t="s">
        <v>31</v>
      </c>
      <c r="Q94" s="141" t="s">
        <v>600</v>
      </c>
      <c r="R94" s="142" t="s">
        <v>622</v>
      </c>
      <c r="S94" s="75" t="s">
        <v>605</v>
      </c>
      <c r="T94" s="130">
        <f>G94*399</f>
        <v>199500</v>
      </c>
      <c r="U94">
        <v>1</v>
      </c>
    </row>
    <row r="95" spans="1:21" ht="15.75" x14ac:dyDescent="0.25">
      <c r="A95" s="100">
        <v>82</v>
      </c>
      <c r="B95" s="47" t="s">
        <v>333</v>
      </c>
      <c r="C95" s="11" t="s">
        <v>43</v>
      </c>
      <c r="D95" s="88" t="str">
        <f>VLOOKUP(C95,taxno!$A$2:$B$58,2,FALSE)</f>
        <v>0115542000168</v>
      </c>
      <c r="E95" s="104">
        <v>50</v>
      </c>
      <c r="F95" s="90">
        <v>10063099012</v>
      </c>
      <c r="G95" s="69">
        <f>25*40</f>
        <v>1000</v>
      </c>
      <c r="H95" s="29">
        <f t="shared" si="2"/>
        <v>40</v>
      </c>
      <c r="I95" s="91" t="s">
        <v>334</v>
      </c>
      <c r="J95" s="93" t="s">
        <v>335</v>
      </c>
      <c r="K95" s="21" t="s">
        <v>4</v>
      </c>
      <c r="L95" s="21" t="s">
        <v>594</v>
      </c>
      <c r="M95" s="20" t="s">
        <v>5</v>
      </c>
      <c r="N95" s="105" t="s">
        <v>336</v>
      </c>
      <c r="O95" s="93" t="s">
        <v>7</v>
      </c>
      <c r="P95" s="93" t="s">
        <v>31</v>
      </c>
      <c r="Q95" s="152" t="s">
        <v>603</v>
      </c>
      <c r="R95" s="152" t="s">
        <v>617</v>
      </c>
      <c r="S95" s="76" t="s">
        <v>618</v>
      </c>
      <c r="T95" s="129">
        <f t="shared" si="3"/>
        <v>394000</v>
      </c>
      <c r="U95">
        <v>1</v>
      </c>
    </row>
    <row r="96" spans="1:21" ht="15.75" x14ac:dyDescent="0.25">
      <c r="A96" s="100">
        <v>83</v>
      </c>
      <c r="B96" s="22" t="s">
        <v>337</v>
      </c>
      <c r="C96" s="11" t="s">
        <v>272</v>
      </c>
      <c r="D96" s="88" t="str">
        <f>VLOOKUP(C96,taxno!$A$2:$B$58,2,FALSE)</f>
        <v>125540008145</v>
      </c>
      <c r="E96" s="104">
        <v>50</v>
      </c>
      <c r="F96" s="90">
        <v>10063099012</v>
      </c>
      <c r="G96" s="66">
        <f>25*24</f>
        <v>600</v>
      </c>
      <c r="H96" s="3">
        <f t="shared" si="2"/>
        <v>24</v>
      </c>
      <c r="I96" s="91" t="s">
        <v>338</v>
      </c>
      <c r="J96" s="93" t="s">
        <v>338</v>
      </c>
      <c r="K96" s="21" t="s">
        <v>4</v>
      </c>
      <c r="L96" s="21" t="s">
        <v>593</v>
      </c>
      <c r="M96" s="20" t="s">
        <v>36</v>
      </c>
      <c r="N96" s="93" t="s">
        <v>323</v>
      </c>
      <c r="O96" s="93" t="s">
        <v>7</v>
      </c>
      <c r="P96" s="93" t="s">
        <v>31</v>
      </c>
      <c r="Q96" s="134" t="s">
        <v>599</v>
      </c>
      <c r="R96" s="135" t="s">
        <v>622</v>
      </c>
      <c r="S96" s="72" t="s">
        <v>637</v>
      </c>
      <c r="T96" s="129">
        <f t="shared" si="3"/>
        <v>236400</v>
      </c>
      <c r="U96">
        <v>1</v>
      </c>
    </row>
    <row r="97" spans="1:21" ht="15.75" x14ac:dyDescent="0.25">
      <c r="A97" s="100">
        <v>84</v>
      </c>
      <c r="B97" s="22" t="s">
        <v>339</v>
      </c>
      <c r="C97" s="11" t="s">
        <v>117</v>
      </c>
      <c r="D97" s="88" t="str">
        <f>VLOOKUP(C97,taxno!$A$2:$B$58,2,FALSE)</f>
        <v>0105522018355</v>
      </c>
      <c r="E97" s="104">
        <v>50</v>
      </c>
      <c r="F97" s="90">
        <v>10063099012</v>
      </c>
      <c r="G97" s="66">
        <f>25*40</f>
        <v>1000</v>
      </c>
      <c r="H97" s="3">
        <f t="shared" si="2"/>
        <v>40</v>
      </c>
      <c r="I97" s="122" t="s">
        <v>340</v>
      </c>
      <c r="J97" s="121" t="s">
        <v>341</v>
      </c>
      <c r="K97" s="21" t="s">
        <v>4</v>
      </c>
      <c r="L97" s="21" t="s">
        <v>595</v>
      </c>
      <c r="M97" s="36" t="s">
        <v>120</v>
      </c>
      <c r="N97" s="105" t="s">
        <v>342</v>
      </c>
      <c r="O97" s="93" t="s">
        <v>7</v>
      </c>
      <c r="P97" s="93" t="s">
        <v>20</v>
      </c>
      <c r="Q97" s="134" t="s">
        <v>601</v>
      </c>
      <c r="R97" s="135" t="s">
        <v>596</v>
      </c>
      <c r="S97" s="76" t="s">
        <v>605</v>
      </c>
      <c r="T97" s="129">
        <f t="shared" si="3"/>
        <v>394000</v>
      </c>
      <c r="U97">
        <v>1</v>
      </c>
    </row>
    <row r="98" spans="1:21" ht="15.75" x14ac:dyDescent="0.25">
      <c r="A98" s="96">
        <v>85</v>
      </c>
      <c r="B98" s="48" t="s">
        <v>343</v>
      </c>
      <c r="C98" s="11" t="s">
        <v>344</v>
      </c>
      <c r="D98" s="88" t="str">
        <f>VLOOKUP(C98,taxno!$A$2:$B$58,2,FALSE)</f>
        <v>0105544078784</v>
      </c>
      <c r="E98" s="114">
        <v>50</v>
      </c>
      <c r="F98" s="90">
        <v>10063099012</v>
      </c>
      <c r="G98" s="67">
        <f>25*17</f>
        <v>425</v>
      </c>
      <c r="H98" s="6">
        <f t="shared" si="2"/>
        <v>17</v>
      </c>
      <c r="I98" s="27" t="s">
        <v>345</v>
      </c>
      <c r="J98" s="97" t="s">
        <v>346</v>
      </c>
      <c r="K98" s="162" t="s">
        <v>4</v>
      </c>
      <c r="L98" s="162" t="s">
        <v>595</v>
      </c>
      <c r="M98" s="54" t="s">
        <v>36</v>
      </c>
      <c r="N98" s="54" t="s">
        <v>143</v>
      </c>
      <c r="O98" s="55" t="s">
        <v>13</v>
      </c>
      <c r="P98" s="57" t="s">
        <v>96</v>
      </c>
      <c r="Q98" s="153" t="s">
        <v>591</v>
      </c>
      <c r="R98" s="153" t="s">
        <v>624</v>
      </c>
      <c r="S98" s="72" t="s">
        <v>637</v>
      </c>
      <c r="T98" s="129">
        <f t="shared" si="3"/>
        <v>167450</v>
      </c>
      <c r="U98">
        <v>1</v>
      </c>
    </row>
    <row r="99" spans="1:21" ht="15.75" x14ac:dyDescent="0.25">
      <c r="A99" s="96">
        <v>85</v>
      </c>
      <c r="B99" s="48" t="s">
        <v>343</v>
      </c>
      <c r="C99" s="11" t="s">
        <v>347</v>
      </c>
      <c r="D99" s="88" t="str">
        <f>VLOOKUP(C99,taxno!$A$2:$B$58,2,FALSE)</f>
        <v>0105546063717</v>
      </c>
      <c r="E99" s="114">
        <v>50</v>
      </c>
      <c r="F99" s="90">
        <v>10063099012</v>
      </c>
      <c r="G99" s="67">
        <f>25*7</f>
        <v>175</v>
      </c>
      <c r="H99" s="6">
        <f t="shared" si="2"/>
        <v>7</v>
      </c>
      <c r="I99" s="27" t="s">
        <v>348</v>
      </c>
      <c r="J99" s="97" t="s">
        <v>346</v>
      </c>
      <c r="K99" s="162" t="s">
        <v>4</v>
      </c>
      <c r="L99" s="162" t="s">
        <v>595</v>
      </c>
      <c r="M99" s="54" t="s">
        <v>36</v>
      </c>
      <c r="N99" s="54" t="s">
        <v>143</v>
      </c>
      <c r="O99" s="55" t="s">
        <v>13</v>
      </c>
      <c r="P99" s="57" t="s">
        <v>96</v>
      </c>
      <c r="Q99" s="153" t="s">
        <v>591</v>
      </c>
      <c r="R99" s="153" t="s">
        <v>624</v>
      </c>
      <c r="S99" s="72" t="s">
        <v>637</v>
      </c>
      <c r="T99" s="129">
        <f t="shared" si="3"/>
        <v>68950</v>
      </c>
      <c r="U99">
        <v>1</v>
      </c>
    </row>
    <row r="100" spans="1:21" ht="15.75" x14ac:dyDescent="0.25">
      <c r="A100" s="96">
        <v>85</v>
      </c>
      <c r="B100" s="48" t="s">
        <v>343</v>
      </c>
      <c r="C100" s="11" t="s">
        <v>349</v>
      </c>
      <c r="D100" s="88" t="str">
        <f>VLOOKUP(C100,taxno!$A$2:$B$58,2,FALSE)</f>
        <v>0105531089375</v>
      </c>
      <c r="E100" s="114">
        <v>50</v>
      </c>
      <c r="F100" s="90">
        <v>10063099012</v>
      </c>
      <c r="G100" s="67">
        <f>25*3</f>
        <v>75</v>
      </c>
      <c r="H100" s="6">
        <f t="shared" si="2"/>
        <v>3</v>
      </c>
      <c r="I100" s="27" t="s">
        <v>350</v>
      </c>
      <c r="J100" s="97" t="s">
        <v>346</v>
      </c>
      <c r="K100" s="162" t="s">
        <v>4</v>
      </c>
      <c r="L100" s="162" t="s">
        <v>595</v>
      </c>
      <c r="M100" s="54" t="s">
        <v>36</v>
      </c>
      <c r="N100" s="54" t="s">
        <v>143</v>
      </c>
      <c r="O100" s="55" t="s">
        <v>13</v>
      </c>
      <c r="P100" s="57" t="s">
        <v>96</v>
      </c>
      <c r="Q100" s="153" t="s">
        <v>591</v>
      </c>
      <c r="R100" s="153" t="s">
        <v>624</v>
      </c>
      <c r="S100" s="72" t="s">
        <v>637</v>
      </c>
      <c r="T100" s="129">
        <f t="shared" si="3"/>
        <v>29550</v>
      </c>
      <c r="U100">
        <v>1</v>
      </c>
    </row>
    <row r="101" spans="1:21" ht="15.75" x14ac:dyDescent="0.25">
      <c r="A101" s="100">
        <v>86</v>
      </c>
      <c r="B101" s="22" t="s">
        <v>351</v>
      </c>
      <c r="C101" s="11" t="s">
        <v>103</v>
      </c>
      <c r="D101" s="88" t="str">
        <f>VLOOKUP(C101,taxno!$A$2:$B$58,2,FALSE)</f>
        <v>0115524000194</v>
      </c>
      <c r="E101" s="104">
        <v>50</v>
      </c>
      <c r="F101" s="90">
        <v>10063099012</v>
      </c>
      <c r="G101" s="67">
        <f>25*20</f>
        <v>500</v>
      </c>
      <c r="H101" s="6">
        <f t="shared" si="2"/>
        <v>20</v>
      </c>
      <c r="I101" s="95" t="s">
        <v>352</v>
      </c>
      <c r="J101" s="93" t="s">
        <v>353</v>
      </c>
      <c r="K101" s="21" t="s">
        <v>4</v>
      </c>
      <c r="L101" s="21" t="s">
        <v>595</v>
      </c>
      <c r="M101" s="20" t="s">
        <v>24</v>
      </c>
      <c r="N101" s="93" t="s">
        <v>354</v>
      </c>
      <c r="O101" s="93" t="s">
        <v>7</v>
      </c>
      <c r="P101" s="93" t="s">
        <v>25</v>
      </c>
      <c r="Q101" s="134" t="s">
        <v>589</v>
      </c>
      <c r="R101" s="135" t="s">
        <v>606</v>
      </c>
      <c r="S101" s="76" t="s">
        <v>601</v>
      </c>
      <c r="T101" s="129">
        <f t="shared" si="3"/>
        <v>197000</v>
      </c>
      <c r="U101">
        <v>1</v>
      </c>
    </row>
    <row r="102" spans="1:21" ht="15.75" x14ac:dyDescent="0.25">
      <c r="A102" s="100">
        <v>87</v>
      </c>
      <c r="B102" s="22" t="s">
        <v>355</v>
      </c>
      <c r="C102" s="11" t="s">
        <v>103</v>
      </c>
      <c r="D102" s="88" t="str">
        <f>VLOOKUP(C102,taxno!$A$2:$B$58,2,FALSE)</f>
        <v>0115524000194</v>
      </c>
      <c r="E102" s="104">
        <v>50</v>
      </c>
      <c r="F102" s="90">
        <v>10063099012</v>
      </c>
      <c r="G102" s="66">
        <f>25*30</f>
        <v>750</v>
      </c>
      <c r="H102" s="3">
        <f t="shared" si="2"/>
        <v>30</v>
      </c>
      <c r="I102" s="91" t="s">
        <v>356</v>
      </c>
      <c r="J102" s="93" t="s">
        <v>357</v>
      </c>
      <c r="K102" s="21" t="s">
        <v>4</v>
      </c>
      <c r="L102" s="21" t="s">
        <v>595</v>
      </c>
      <c r="M102" s="20" t="s">
        <v>5</v>
      </c>
      <c r="N102" s="93" t="s">
        <v>312</v>
      </c>
      <c r="O102" s="93" t="s">
        <v>7</v>
      </c>
      <c r="P102" s="93" t="s">
        <v>20</v>
      </c>
      <c r="Q102" s="134" t="s">
        <v>599</v>
      </c>
      <c r="R102" s="135" t="s">
        <v>623</v>
      </c>
      <c r="S102" s="76" t="s">
        <v>596</v>
      </c>
      <c r="T102" s="129">
        <f t="shared" si="3"/>
        <v>295500</v>
      </c>
      <c r="U102">
        <v>1</v>
      </c>
    </row>
    <row r="103" spans="1:21" ht="15.75" x14ac:dyDescent="0.25">
      <c r="A103" s="100">
        <v>88</v>
      </c>
      <c r="B103" s="22" t="s">
        <v>358</v>
      </c>
      <c r="C103" s="11" t="s">
        <v>165</v>
      </c>
      <c r="D103" s="88" t="str">
        <f>VLOOKUP(C103,taxno!$A$2:$B$58,2,FALSE)</f>
        <v>0107536001702</v>
      </c>
      <c r="E103" s="104">
        <v>50</v>
      </c>
      <c r="F103" s="90">
        <v>10063099012</v>
      </c>
      <c r="G103" s="67">
        <f>25*20</f>
        <v>500</v>
      </c>
      <c r="H103" s="6">
        <f t="shared" si="2"/>
        <v>20</v>
      </c>
      <c r="I103" s="18">
        <v>4040302330</v>
      </c>
      <c r="J103" s="19" t="s">
        <v>359</v>
      </c>
      <c r="K103" s="21" t="s">
        <v>4</v>
      </c>
      <c r="L103" s="21" t="s">
        <v>595</v>
      </c>
      <c r="M103" s="20" t="s">
        <v>24</v>
      </c>
      <c r="N103" s="20" t="s">
        <v>360</v>
      </c>
      <c r="O103" s="21" t="s">
        <v>7</v>
      </c>
      <c r="P103" s="13" t="s">
        <v>14</v>
      </c>
      <c r="Q103" s="143" t="s">
        <v>589</v>
      </c>
      <c r="R103" s="144" t="s">
        <v>615</v>
      </c>
      <c r="S103" s="76" t="s">
        <v>601</v>
      </c>
      <c r="T103" s="129">
        <f t="shared" si="3"/>
        <v>197000</v>
      </c>
      <c r="U103">
        <v>1</v>
      </c>
    </row>
    <row r="104" spans="1:21" ht="15.75" x14ac:dyDescent="0.25">
      <c r="A104" s="100">
        <v>89</v>
      </c>
      <c r="B104" s="22" t="s">
        <v>361</v>
      </c>
      <c r="C104" s="11" t="s">
        <v>245</v>
      </c>
      <c r="D104" s="88" t="str">
        <f>VLOOKUP(C104,taxno!$A$2:$B$58,2,FALSE)</f>
        <v>0105536101675</v>
      </c>
      <c r="E104" s="104">
        <v>50</v>
      </c>
      <c r="F104" s="90">
        <v>10063099012</v>
      </c>
      <c r="G104" s="67">
        <f>25*30</f>
        <v>750</v>
      </c>
      <c r="H104" s="6">
        <f t="shared" si="2"/>
        <v>30</v>
      </c>
      <c r="I104" s="18">
        <v>7130267260</v>
      </c>
      <c r="J104" s="19" t="s">
        <v>362</v>
      </c>
      <c r="K104" s="21" t="s">
        <v>4</v>
      </c>
      <c r="L104" s="21" t="s">
        <v>595</v>
      </c>
      <c r="M104" s="20" t="s">
        <v>5</v>
      </c>
      <c r="N104" s="20" t="s">
        <v>363</v>
      </c>
      <c r="O104" s="21" t="s">
        <v>7</v>
      </c>
      <c r="P104" s="13" t="s">
        <v>8</v>
      </c>
      <c r="Q104" s="143" t="s">
        <v>591</v>
      </c>
      <c r="R104" s="144" t="s">
        <v>625</v>
      </c>
      <c r="S104" s="72" t="s">
        <v>637</v>
      </c>
      <c r="T104" s="129">
        <f t="shared" si="3"/>
        <v>295500</v>
      </c>
      <c r="U104">
        <v>1</v>
      </c>
    </row>
    <row r="105" spans="1:21" ht="15.75" x14ac:dyDescent="0.25">
      <c r="A105" s="106">
        <v>90</v>
      </c>
      <c r="B105" s="14" t="s">
        <v>364</v>
      </c>
      <c r="C105" s="107" t="s">
        <v>43</v>
      </c>
      <c r="D105" s="88" t="str">
        <f>VLOOKUP(C105,taxno!$A$2:$B$58,2,FALSE)</f>
        <v>0115542000168</v>
      </c>
      <c r="E105" s="108">
        <v>25</v>
      </c>
      <c r="F105" s="90">
        <v>10063099012</v>
      </c>
      <c r="G105" s="68">
        <f>25*32</f>
        <v>800</v>
      </c>
      <c r="H105" s="15">
        <f t="shared" si="2"/>
        <v>32</v>
      </c>
      <c r="I105" s="109" t="s">
        <v>365</v>
      </c>
      <c r="J105" s="16" t="s">
        <v>366</v>
      </c>
      <c r="K105" s="164" t="s">
        <v>4</v>
      </c>
      <c r="L105" s="164" t="s">
        <v>595</v>
      </c>
      <c r="M105" s="111" t="s">
        <v>71</v>
      </c>
      <c r="N105" s="110" t="s">
        <v>367</v>
      </c>
      <c r="O105" s="110" t="s">
        <v>7</v>
      </c>
      <c r="P105" s="110" t="s">
        <v>101</v>
      </c>
      <c r="Q105" s="141" t="s">
        <v>591</v>
      </c>
      <c r="R105" s="142" t="s">
        <v>604</v>
      </c>
      <c r="S105" s="72" t="s">
        <v>637</v>
      </c>
      <c r="T105" s="130">
        <f>G105*399</f>
        <v>319200</v>
      </c>
      <c r="U105">
        <v>1</v>
      </c>
    </row>
    <row r="106" spans="1:21" ht="15.75" x14ac:dyDescent="0.25">
      <c r="A106" s="100">
        <v>91</v>
      </c>
      <c r="B106" s="22" t="s">
        <v>368</v>
      </c>
      <c r="C106" s="11" t="s">
        <v>43</v>
      </c>
      <c r="D106" s="88" t="str">
        <f>VLOOKUP(C106,taxno!$A$2:$B$58,2,FALSE)</f>
        <v>0115542000168</v>
      </c>
      <c r="E106" s="104">
        <v>50</v>
      </c>
      <c r="F106" s="90">
        <v>10063099012</v>
      </c>
      <c r="G106" s="66">
        <f>25*20</f>
        <v>500</v>
      </c>
      <c r="H106" s="3">
        <f t="shared" si="2"/>
        <v>20</v>
      </c>
      <c r="I106" s="18">
        <v>7130267330</v>
      </c>
      <c r="J106" s="19" t="s">
        <v>369</v>
      </c>
      <c r="K106" s="21" t="s">
        <v>4</v>
      </c>
      <c r="L106" s="21" t="s">
        <v>596</v>
      </c>
      <c r="M106" s="20" t="s">
        <v>5</v>
      </c>
      <c r="N106" s="36" t="s">
        <v>370</v>
      </c>
      <c r="O106" s="21" t="s">
        <v>7</v>
      </c>
      <c r="P106" s="13" t="s">
        <v>31</v>
      </c>
      <c r="Q106" s="154" t="s">
        <v>620</v>
      </c>
      <c r="R106" s="154" t="s">
        <v>626</v>
      </c>
      <c r="S106" s="76" t="s">
        <v>609</v>
      </c>
      <c r="T106" s="129">
        <f t="shared" si="3"/>
        <v>197000</v>
      </c>
      <c r="U106">
        <v>1</v>
      </c>
    </row>
    <row r="107" spans="1:21" ht="15.75" x14ac:dyDescent="0.25">
      <c r="A107" s="106">
        <v>92</v>
      </c>
      <c r="B107" s="14" t="s">
        <v>371</v>
      </c>
      <c r="C107" s="107" t="s">
        <v>43</v>
      </c>
      <c r="D107" s="88" t="str">
        <f>VLOOKUP(C107,taxno!$A$2:$B$58,2,FALSE)</f>
        <v>0115542000168</v>
      </c>
      <c r="E107" s="108">
        <v>25</v>
      </c>
      <c r="F107" s="90">
        <v>10063099012</v>
      </c>
      <c r="G107" s="68">
        <f>25*56</f>
        <v>1400</v>
      </c>
      <c r="H107" s="15">
        <f t="shared" si="2"/>
        <v>56</v>
      </c>
      <c r="I107" s="109">
        <v>7130267420</v>
      </c>
      <c r="J107" s="16" t="s">
        <v>372</v>
      </c>
      <c r="K107" s="164" t="s">
        <v>4</v>
      </c>
      <c r="L107" s="164" t="s">
        <v>597</v>
      </c>
      <c r="M107" s="111" t="s">
        <v>5</v>
      </c>
      <c r="N107" s="110" t="s">
        <v>336</v>
      </c>
      <c r="O107" s="110" t="s">
        <v>7</v>
      </c>
      <c r="P107" s="110" t="s">
        <v>20</v>
      </c>
      <c r="Q107" s="141" t="s">
        <v>603</v>
      </c>
      <c r="R107" s="142" t="s">
        <v>617</v>
      </c>
      <c r="S107" s="75" t="s">
        <v>618</v>
      </c>
      <c r="T107" s="130">
        <f>G107*399</f>
        <v>558600</v>
      </c>
      <c r="U107">
        <v>1</v>
      </c>
    </row>
    <row r="108" spans="1:21" ht="15.75" x14ac:dyDescent="0.25">
      <c r="A108" s="100">
        <v>93</v>
      </c>
      <c r="B108" s="22" t="s">
        <v>373</v>
      </c>
      <c r="C108" s="11" t="s">
        <v>43</v>
      </c>
      <c r="D108" s="88" t="str">
        <f>VLOOKUP(C108,taxno!$A$2:$B$58,2,FALSE)</f>
        <v>0115542000168</v>
      </c>
      <c r="E108" s="104">
        <v>50</v>
      </c>
      <c r="F108" s="90">
        <v>10063099012</v>
      </c>
      <c r="G108" s="66">
        <f>25*40</f>
        <v>1000</v>
      </c>
      <c r="H108" s="3">
        <f t="shared" si="2"/>
        <v>40</v>
      </c>
      <c r="I108" s="18">
        <v>7130267410</v>
      </c>
      <c r="J108" s="19" t="s">
        <v>374</v>
      </c>
      <c r="K108" s="21" t="s">
        <v>4</v>
      </c>
      <c r="L108" s="21" t="s">
        <v>595</v>
      </c>
      <c r="M108" s="20" t="s">
        <v>5</v>
      </c>
      <c r="N108" s="36" t="s">
        <v>336</v>
      </c>
      <c r="O108" s="21" t="s">
        <v>7</v>
      </c>
      <c r="P108" s="13" t="s">
        <v>20</v>
      </c>
      <c r="Q108" s="140" t="s">
        <v>603</v>
      </c>
      <c r="R108" s="140" t="s">
        <v>617</v>
      </c>
      <c r="S108" s="76" t="s">
        <v>618</v>
      </c>
      <c r="T108" s="129">
        <f t="shared" si="3"/>
        <v>394000</v>
      </c>
      <c r="U108">
        <v>1</v>
      </c>
    </row>
    <row r="109" spans="1:21" ht="15.75" x14ac:dyDescent="0.25">
      <c r="A109" s="100">
        <v>94</v>
      </c>
      <c r="B109" s="22" t="s">
        <v>375</v>
      </c>
      <c r="C109" s="11" t="s">
        <v>43</v>
      </c>
      <c r="D109" s="88" t="str">
        <f>VLOOKUP(C109,taxno!$A$2:$B$58,2,FALSE)</f>
        <v>0115542000168</v>
      </c>
      <c r="E109" s="104">
        <v>50</v>
      </c>
      <c r="F109" s="90">
        <v>10063099012</v>
      </c>
      <c r="G109" s="66">
        <f>25*20</f>
        <v>500</v>
      </c>
      <c r="H109" s="3">
        <f>G109/25</f>
        <v>20</v>
      </c>
      <c r="I109" s="18" t="s">
        <v>376</v>
      </c>
      <c r="J109" s="25" t="s">
        <v>376</v>
      </c>
      <c r="K109" s="21" t="s">
        <v>4</v>
      </c>
      <c r="L109" s="21" t="s">
        <v>595</v>
      </c>
      <c r="M109" s="20" t="s">
        <v>11</v>
      </c>
      <c r="N109" s="20" t="s">
        <v>377</v>
      </c>
      <c r="O109" s="37" t="s">
        <v>7</v>
      </c>
      <c r="P109" s="13" t="s">
        <v>20</v>
      </c>
      <c r="Q109" s="154" t="s">
        <v>591</v>
      </c>
      <c r="R109" s="154" t="s">
        <v>622</v>
      </c>
      <c r="S109" s="76" t="s">
        <v>605</v>
      </c>
      <c r="T109" s="129">
        <f t="shared" si="3"/>
        <v>197000</v>
      </c>
      <c r="U109">
        <v>1</v>
      </c>
    </row>
    <row r="110" spans="1:21" ht="15.75" x14ac:dyDescent="0.25">
      <c r="A110" s="100">
        <v>95</v>
      </c>
      <c r="B110" s="22" t="s">
        <v>378</v>
      </c>
      <c r="C110" s="11" t="s">
        <v>314</v>
      </c>
      <c r="D110" s="88" t="str">
        <f>VLOOKUP(C110,taxno!$A$2:$B$58,2,FALSE)</f>
        <v>0105538021822</v>
      </c>
      <c r="E110" s="104">
        <v>50</v>
      </c>
      <c r="F110" s="90">
        <v>10063099012</v>
      </c>
      <c r="G110" s="66">
        <f>25*20</f>
        <v>500</v>
      </c>
      <c r="H110" s="3">
        <f t="shared" si="2"/>
        <v>20</v>
      </c>
      <c r="I110" s="18">
        <v>7130267400</v>
      </c>
      <c r="J110" s="19" t="s">
        <v>379</v>
      </c>
      <c r="K110" s="21" t="s">
        <v>4</v>
      </c>
      <c r="L110" s="21" t="s">
        <v>595</v>
      </c>
      <c r="M110" s="20" t="s">
        <v>5</v>
      </c>
      <c r="N110" s="20" t="s">
        <v>312</v>
      </c>
      <c r="O110" s="21" t="s">
        <v>7</v>
      </c>
      <c r="P110" s="13" t="s">
        <v>31</v>
      </c>
      <c r="Q110" s="143" t="s">
        <v>599</v>
      </c>
      <c r="R110" s="144" t="s">
        <v>609</v>
      </c>
      <c r="S110" s="72" t="s">
        <v>637</v>
      </c>
      <c r="T110" s="129">
        <f t="shared" si="3"/>
        <v>197000</v>
      </c>
      <c r="U110">
        <v>1</v>
      </c>
    </row>
    <row r="111" spans="1:21" ht="15.75" x14ac:dyDescent="0.25">
      <c r="A111" s="100">
        <v>96</v>
      </c>
      <c r="B111" s="22" t="s">
        <v>380</v>
      </c>
      <c r="C111" s="11" t="s">
        <v>193</v>
      </c>
      <c r="D111" s="88" t="str">
        <f>VLOOKUP(C111,taxno!$A$2:$B$58,2,FALSE)</f>
        <v>0105552046349</v>
      </c>
      <c r="E111" s="104">
        <v>50</v>
      </c>
      <c r="F111" s="90">
        <v>10063099012</v>
      </c>
      <c r="G111" s="66">
        <f>25*20</f>
        <v>500</v>
      </c>
      <c r="H111" s="3">
        <f t="shared" si="2"/>
        <v>20</v>
      </c>
      <c r="I111" s="18">
        <v>7130267290</v>
      </c>
      <c r="J111" s="19" t="s">
        <v>381</v>
      </c>
      <c r="K111" s="21" t="s">
        <v>4</v>
      </c>
      <c r="L111" s="21" t="s">
        <v>595</v>
      </c>
      <c r="M111" s="20" t="s">
        <v>5</v>
      </c>
      <c r="N111" s="20" t="s">
        <v>312</v>
      </c>
      <c r="O111" s="21" t="s">
        <v>7</v>
      </c>
      <c r="P111" s="13" t="s">
        <v>20</v>
      </c>
      <c r="Q111" s="143" t="s">
        <v>599</v>
      </c>
      <c r="R111" s="144" t="s">
        <v>618</v>
      </c>
      <c r="S111" s="76" t="s">
        <v>596</v>
      </c>
      <c r="T111" s="129">
        <f t="shared" si="3"/>
        <v>197000</v>
      </c>
      <c r="U111">
        <v>1</v>
      </c>
    </row>
    <row r="112" spans="1:21" ht="15.75" x14ac:dyDescent="0.25">
      <c r="A112" s="100">
        <v>97</v>
      </c>
      <c r="B112" s="22" t="s">
        <v>382</v>
      </c>
      <c r="C112" s="11" t="s">
        <v>213</v>
      </c>
      <c r="D112" s="88" t="str">
        <f>VLOOKUP(C112,taxno!$A$2:$B$58,2,FALSE)</f>
        <v>0105511005125</v>
      </c>
      <c r="E112" s="104">
        <v>50</v>
      </c>
      <c r="F112" s="90">
        <v>10063099012</v>
      </c>
      <c r="G112" s="66">
        <f>25*35</f>
        <v>875</v>
      </c>
      <c r="H112" s="3">
        <f t="shared" si="2"/>
        <v>35</v>
      </c>
      <c r="I112" s="18">
        <v>7130267240</v>
      </c>
      <c r="J112" s="19" t="s">
        <v>383</v>
      </c>
      <c r="K112" s="21" t="s">
        <v>4</v>
      </c>
      <c r="L112" s="21" t="s">
        <v>595</v>
      </c>
      <c r="M112" s="20" t="s">
        <v>5</v>
      </c>
      <c r="N112" s="20" t="s">
        <v>312</v>
      </c>
      <c r="O112" s="21" t="s">
        <v>7</v>
      </c>
      <c r="P112" s="13" t="s">
        <v>20</v>
      </c>
      <c r="Q112" s="143" t="s">
        <v>599</v>
      </c>
      <c r="R112" s="144" t="s">
        <v>623</v>
      </c>
      <c r="S112" s="76" t="s">
        <v>606</v>
      </c>
      <c r="T112" s="129">
        <f t="shared" si="3"/>
        <v>344750</v>
      </c>
      <c r="U112">
        <v>1</v>
      </c>
    </row>
    <row r="113" spans="1:21" ht="15.75" x14ac:dyDescent="0.25">
      <c r="A113" s="100">
        <v>98</v>
      </c>
      <c r="B113" s="22" t="s">
        <v>384</v>
      </c>
      <c r="C113" s="11" t="s">
        <v>117</v>
      </c>
      <c r="D113" s="88" t="str">
        <f>VLOOKUP(C113,taxno!$A$2:$B$58,2,FALSE)</f>
        <v>0105522018355</v>
      </c>
      <c r="E113" s="104">
        <v>50</v>
      </c>
      <c r="F113" s="90">
        <v>10063099012</v>
      </c>
      <c r="G113" s="66">
        <f>25*40</f>
        <v>1000</v>
      </c>
      <c r="H113" s="3">
        <f t="shared" si="2"/>
        <v>40</v>
      </c>
      <c r="I113" s="18">
        <v>7130267190</v>
      </c>
      <c r="J113" s="19" t="s">
        <v>385</v>
      </c>
      <c r="K113" s="21" t="s">
        <v>4</v>
      </c>
      <c r="L113" s="21" t="s">
        <v>595</v>
      </c>
      <c r="M113" s="20" t="s">
        <v>5</v>
      </c>
      <c r="N113" s="20" t="s">
        <v>363</v>
      </c>
      <c r="O113" s="21" t="s">
        <v>7</v>
      </c>
      <c r="P113" s="13" t="s">
        <v>8</v>
      </c>
      <c r="Q113" s="143" t="s">
        <v>591</v>
      </c>
      <c r="R113" s="144" t="s">
        <v>604</v>
      </c>
      <c r="S113" s="72" t="s">
        <v>637</v>
      </c>
      <c r="T113" s="129">
        <f t="shared" si="3"/>
        <v>394000</v>
      </c>
      <c r="U113">
        <v>1</v>
      </c>
    </row>
    <row r="114" spans="1:21" ht="15.75" x14ac:dyDescent="0.25">
      <c r="A114" s="100">
        <v>99</v>
      </c>
      <c r="B114" s="47" t="s">
        <v>386</v>
      </c>
      <c r="C114" s="11" t="s">
        <v>193</v>
      </c>
      <c r="D114" s="88" t="str">
        <f>VLOOKUP(C114,taxno!$A$2:$B$58,2,FALSE)</f>
        <v>0105552046349</v>
      </c>
      <c r="E114" s="104">
        <v>50</v>
      </c>
      <c r="F114" s="90">
        <v>10063099012</v>
      </c>
      <c r="G114" s="66">
        <f>25*20</f>
        <v>500</v>
      </c>
      <c r="H114" s="3">
        <f t="shared" si="2"/>
        <v>20</v>
      </c>
      <c r="I114" s="18" t="s">
        <v>387</v>
      </c>
      <c r="J114" s="93" t="s">
        <v>388</v>
      </c>
      <c r="K114" s="21" t="s">
        <v>4</v>
      </c>
      <c r="L114" s="21" t="s">
        <v>592</v>
      </c>
      <c r="M114" s="20" t="s">
        <v>389</v>
      </c>
      <c r="N114" s="20" t="s">
        <v>390</v>
      </c>
      <c r="O114" s="21" t="s">
        <v>13</v>
      </c>
      <c r="P114" s="38" t="s">
        <v>8</v>
      </c>
      <c r="Q114" s="134" t="s">
        <v>603</v>
      </c>
      <c r="R114" s="135" t="s">
        <v>605</v>
      </c>
      <c r="S114" s="78" t="s">
        <v>602</v>
      </c>
      <c r="T114" s="131">
        <f t="shared" si="3"/>
        <v>197000</v>
      </c>
      <c r="U114">
        <v>1</v>
      </c>
    </row>
    <row r="115" spans="1:21" ht="15.75" x14ac:dyDescent="0.25">
      <c r="A115" s="100">
        <v>100</v>
      </c>
      <c r="B115" s="47" t="s">
        <v>391</v>
      </c>
      <c r="C115" s="11" t="s">
        <v>112</v>
      </c>
      <c r="D115" s="88" t="str">
        <f>VLOOKUP(C115,taxno!$A$2:$B$58,2,FALSE)</f>
        <v>0135553003431</v>
      </c>
      <c r="E115" s="104">
        <v>50</v>
      </c>
      <c r="F115" s="90">
        <v>10063099012</v>
      </c>
      <c r="G115" s="66">
        <f>25*40</f>
        <v>1000</v>
      </c>
      <c r="H115" s="3">
        <f t="shared" si="2"/>
        <v>40</v>
      </c>
      <c r="I115" s="95" t="s">
        <v>392</v>
      </c>
      <c r="J115" s="93" t="s">
        <v>393</v>
      </c>
      <c r="K115" s="21" t="s">
        <v>4</v>
      </c>
      <c r="L115" s="21" t="s">
        <v>598</v>
      </c>
      <c r="M115" s="20" t="s">
        <v>18</v>
      </c>
      <c r="N115" s="93" t="s">
        <v>394</v>
      </c>
      <c r="O115" s="93" t="s">
        <v>13</v>
      </c>
      <c r="P115" s="93" t="s">
        <v>20</v>
      </c>
      <c r="Q115" s="134" t="s">
        <v>599</v>
      </c>
      <c r="R115" s="135" t="s">
        <v>618</v>
      </c>
      <c r="S115" s="78" t="s">
        <v>602</v>
      </c>
      <c r="T115" s="131">
        <f t="shared" si="3"/>
        <v>394000</v>
      </c>
      <c r="U115">
        <v>1</v>
      </c>
    </row>
    <row r="116" spans="1:21" ht="15.75" x14ac:dyDescent="0.25">
      <c r="A116" s="100">
        <v>101</v>
      </c>
      <c r="B116" s="22" t="s">
        <v>395</v>
      </c>
      <c r="C116" s="11" t="s">
        <v>396</v>
      </c>
      <c r="D116" s="88" t="str">
        <f>VLOOKUP(C116,taxno!$A$2:$B$58,2,FALSE)</f>
        <v>0625551000081</v>
      </c>
      <c r="E116" s="104">
        <v>50</v>
      </c>
      <c r="F116" s="90">
        <v>10063099012</v>
      </c>
      <c r="G116" s="66">
        <f>25*33</f>
        <v>825</v>
      </c>
      <c r="H116" s="3">
        <f t="shared" si="2"/>
        <v>33</v>
      </c>
      <c r="I116" s="117" t="s">
        <v>397</v>
      </c>
      <c r="J116" s="118" t="s">
        <v>398</v>
      </c>
      <c r="K116" s="21" t="s">
        <v>4</v>
      </c>
      <c r="L116" s="21" t="s">
        <v>595</v>
      </c>
      <c r="M116" s="20" t="s">
        <v>5</v>
      </c>
      <c r="N116" s="93" t="s">
        <v>312</v>
      </c>
      <c r="O116" s="93" t="s">
        <v>7</v>
      </c>
      <c r="P116" s="93" t="s">
        <v>20</v>
      </c>
      <c r="Q116" s="134" t="s">
        <v>599</v>
      </c>
      <c r="R116" s="135" t="s">
        <v>623</v>
      </c>
      <c r="S116" s="76" t="s">
        <v>602</v>
      </c>
      <c r="T116" s="129">
        <f t="shared" si="3"/>
        <v>325050</v>
      </c>
      <c r="U116">
        <v>1</v>
      </c>
    </row>
    <row r="117" spans="1:21" ht="15.75" x14ac:dyDescent="0.25">
      <c r="A117" s="123">
        <v>102</v>
      </c>
      <c r="B117" s="22" t="s">
        <v>399</v>
      </c>
      <c r="C117" s="11" t="s">
        <v>165</v>
      </c>
      <c r="D117" s="88" t="str">
        <f>VLOOKUP(C117,taxno!$A$2:$B$58,2,FALSE)</f>
        <v>0107536001702</v>
      </c>
      <c r="E117" s="104">
        <v>50</v>
      </c>
      <c r="F117" s="90">
        <v>10063099012</v>
      </c>
      <c r="G117" s="67">
        <f>25*40</f>
        <v>1000</v>
      </c>
      <c r="H117" s="6">
        <f t="shared" si="2"/>
        <v>40</v>
      </c>
      <c r="I117" s="18" t="s">
        <v>400</v>
      </c>
      <c r="J117" s="19" t="s">
        <v>401</v>
      </c>
      <c r="K117" s="21" t="s">
        <v>4</v>
      </c>
      <c r="L117" s="21" t="s">
        <v>594</v>
      </c>
      <c r="M117" s="20" t="s">
        <v>115</v>
      </c>
      <c r="N117" s="20" t="s">
        <v>402</v>
      </c>
      <c r="O117" s="21" t="s">
        <v>13</v>
      </c>
      <c r="P117" s="13" t="s">
        <v>8</v>
      </c>
      <c r="Q117" s="143" t="s">
        <v>596</v>
      </c>
      <c r="R117" s="144" t="s">
        <v>605</v>
      </c>
      <c r="S117" s="74" t="s">
        <v>603</v>
      </c>
      <c r="T117" s="129">
        <f t="shared" si="3"/>
        <v>394000</v>
      </c>
      <c r="U117">
        <v>1</v>
      </c>
    </row>
    <row r="118" spans="1:21" ht="15.75" x14ac:dyDescent="0.25">
      <c r="A118" s="100">
        <v>103</v>
      </c>
      <c r="B118" s="22" t="s">
        <v>403</v>
      </c>
      <c r="C118" s="11" t="s">
        <v>213</v>
      </c>
      <c r="D118" s="88" t="str">
        <f>VLOOKUP(C118,taxno!$A$2:$B$58,2,FALSE)</f>
        <v>0105511005125</v>
      </c>
      <c r="E118" s="104">
        <v>50</v>
      </c>
      <c r="F118" s="90">
        <v>10063099012</v>
      </c>
      <c r="G118" s="65">
        <f>25*20</f>
        <v>500</v>
      </c>
      <c r="H118" s="3">
        <f t="shared" si="2"/>
        <v>20</v>
      </c>
      <c r="I118" s="18" t="s">
        <v>404</v>
      </c>
      <c r="J118" s="93" t="s">
        <v>405</v>
      </c>
      <c r="K118" s="21" t="s">
        <v>4</v>
      </c>
      <c r="L118" s="21" t="s">
        <v>594</v>
      </c>
      <c r="M118" s="20" t="s">
        <v>18</v>
      </c>
      <c r="N118" s="20" t="s">
        <v>390</v>
      </c>
      <c r="O118" s="21" t="s">
        <v>13</v>
      </c>
      <c r="P118" s="38" t="s">
        <v>8</v>
      </c>
      <c r="Q118" s="134" t="s">
        <v>603</v>
      </c>
      <c r="R118" s="135" t="s">
        <v>596</v>
      </c>
      <c r="S118" s="78" t="s">
        <v>618</v>
      </c>
      <c r="T118" s="131">
        <f t="shared" si="3"/>
        <v>197000</v>
      </c>
      <c r="U118">
        <v>1</v>
      </c>
    </row>
    <row r="119" spans="1:21" ht="15.75" x14ac:dyDescent="0.25">
      <c r="A119" s="106">
        <v>104</v>
      </c>
      <c r="B119" s="14" t="s">
        <v>406</v>
      </c>
      <c r="C119" s="107" t="s">
        <v>43</v>
      </c>
      <c r="D119" s="88" t="str">
        <f>VLOOKUP(C119,taxno!$A$2:$B$58,2,FALSE)</f>
        <v>0115542000168</v>
      </c>
      <c r="E119" s="108">
        <v>25</v>
      </c>
      <c r="F119" s="90">
        <v>10063099012</v>
      </c>
      <c r="G119" s="68">
        <f>25*32</f>
        <v>800</v>
      </c>
      <c r="H119" s="15">
        <f t="shared" si="2"/>
        <v>32</v>
      </c>
      <c r="I119" s="109" t="s">
        <v>407</v>
      </c>
      <c r="J119" s="16" t="s">
        <v>408</v>
      </c>
      <c r="K119" s="164" t="s">
        <v>4</v>
      </c>
      <c r="L119" s="164" t="s">
        <v>594</v>
      </c>
      <c r="M119" s="111" t="s">
        <v>71</v>
      </c>
      <c r="N119" s="110" t="s">
        <v>367</v>
      </c>
      <c r="O119" s="110" t="s">
        <v>7</v>
      </c>
      <c r="P119" s="110" t="s">
        <v>73</v>
      </c>
      <c r="Q119" s="141" t="s">
        <v>591</v>
      </c>
      <c r="R119" s="142" t="s">
        <v>616</v>
      </c>
      <c r="S119" s="75" t="s">
        <v>603</v>
      </c>
      <c r="T119" s="130">
        <f>G119*399</f>
        <v>319200</v>
      </c>
      <c r="U119">
        <v>1</v>
      </c>
    </row>
    <row r="120" spans="1:21" ht="15.75" x14ac:dyDescent="0.25">
      <c r="A120" s="100">
        <v>105</v>
      </c>
      <c r="B120" s="22" t="s">
        <v>409</v>
      </c>
      <c r="C120" s="11" t="s">
        <v>314</v>
      </c>
      <c r="D120" s="88" t="str">
        <f>VLOOKUP(C120,taxno!$A$2:$B$58,2,FALSE)</f>
        <v>0105538021822</v>
      </c>
      <c r="E120" s="104">
        <v>50</v>
      </c>
      <c r="F120" s="90">
        <v>10063099012</v>
      </c>
      <c r="G120" s="66">
        <f>25*24</f>
        <v>600</v>
      </c>
      <c r="H120" s="3">
        <f t="shared" si="2"/>
        <v>24</v>
      </c>
      <c r="I120" s="95" t="s">
        <v>410</v>
      </c>
      <c r="J120" s="93" t="s">
        <v>411</v>
      </c>
      <c r="K120" s="21" t="s">
        <v>4</v>
      </c>
      <c r="L120" s="21" t="s">
        <v>594</v>
      </c>
      <c r="M120" s="20" t="s">
        <v>71</v>
      </c>
      <c r="N120" s="93" t="s">
        <v>367</v>
      </c>
      <c r="O120" s="93" t="s">
        <v>7</v>
      </c>
      <c r="P120" s="93" t="s">
        <v>96</v>
      </c>
      <c r="Q120" s="134" t="s">
        <v>591</v>
      </c>
      <c r="R120" s="135" t="s">
        <v>616</v>
      </c>
      <c r="S120" s="72" t="s">
        <v>637</v>
      </c>
      <c r="T120" s="129">
        <f t="shared" si="3"/>
        <v>236400</v>
      </c>
      <c r="U120">
        <v>1</v>
      </c>
    </row>
    <row r="121" spans="1:21" ht="15.75" x14ac:dyDescent="0.25">
      <c r="A121" s="100">
        <v>106</v>
      </c>
      <c r="B121" s="22" t="s">
        <v>412</v>
      </c>
      <c r="C121" s="11" t="s">
        <v>103</v>
      </c>
      <c r="D121" s="88" t="str">
        <f>VLOOKUP(C121,taxno!$A$2:$B$58,2,FALSE)</f>
        <v>0115524000194</v>
      </c>
      <c r="E121" s="104">
        <v>50</v>
      </c>
      <c r="F121" s="90">
        <v>10063099012</v>
      </c>
      <c r="G121" s="66">
        <f>25*56</f>
        <v>1400</v>
      </c>
      <c r="H121" s="3">
        <f t="shared" si="2"/>
        <v>56</v>
      </c>
      <c r="I121" s="117" t="s">
        <v>413</v>
      </c>
      <c r="J121" s="118" t="s">
        <v>414</v>
      </c>
      <c r="K121" s="21" t="s">
        <v>4</v>
      </c>
      <c r="L121" s="21" t="s">
        <v>589</v>
      </c>
      <c r="M121" s="20" t="s">
        <v>5</v>
      </c>
      <c r="N121" s="93" t="s">
        <v>336</v>
      </c>
      <c r="O121" s="93" t="s">
        <v>7</v>
      </c>
      <c r="P121" s="93" t="s">
        <v>20</v>
      </c>
      <c r="Q121" s="134" t="s">
        <v>606</v>
      </c>
      <c r="R121" s="135" t="s">
        <v>613</v>
      </c>
      <c r="S121" s="76" t="s">
        <v>618</v>
      </c>
      <c r="T121" s="129">
        <f t="shared" si="3"/>
        <v>551600</v>
      </c>
      <c r="U121">
        <v>1</v>
      </c>
    </row>
    <row r="122" spans="1:21" ht="15.75" x14ac:dyDescent="0.25">
      <c r="A122" s="100">
        <v>107</v>
      </c>
      <c r="B122" s="47" t="s">
        <v>415</v>
      </c>
      <c r="C122" s="11" t="s">
        <v>107</v>
      </c>
      <c r="D122" s="88" t="str">
        <f>VLOOKUP(C122,taxno!$A$2:$B$58,2,FALSE)</f>
        <v>0105516011352</v>
      </c>
      <c r="E122" s="104">
        <v>50</v>
      </c>
      <c r="F122" s="90">
        <v>10063099012</v>
      </c>
      <c r="G122" s="66">
        <f>25*40</f>
        <v>1000</v>
      </c>
      <c r="H122" s="3">
        <f t="shared" si="2"/>
        <v>40</v>
      </c>
      <c r="I122" s="117" t="s">
        <v>416</v>
      </c>
      <c r="J122" s="118" t="s">
        <v>417</v>
      </c>
      <c r="K122" s="21" t="s">
        <v>4</v>
      </c>
      <c r="L122" s="21" t="s">
        <v>596</v>
      </c>
      <c r="M122" s="20" t="s">
        <v>5</v>
      </c>
      <c r="N122" s="105" t="s">
        <v>370</v>
      </c>
      <c r="O122" s="93" t="s">
        <v>7</v>
      </c>
      <c r="P122" s="93" t="s">
        <v>96</v>
      </c>
      <c r="Q122" s="140" t="s">
        <v>620</v>
      </c>
      <c r="R122" s="140" t="s">
        <v>626</v>
      </c>
      <c r="S122" s="76" t="s">
        <v>611</v>
      </c>
      <c r="T122" s="129">
        <f t="shared" si="3"/>
        <v>394000</v>
      </c>
      <c r="U122">
        <v>1</v>
      </c>
    </row>
    <row r="123" spans="1:21" ht="15.75" x14ac:dyDescent="0.25">
      <c r="A123" s="100">
        <v>108</v>
      </c>
      <c r="B123" s="47" t="s">
        <v>418</v>
      </c>
      <c r="C123" s="11" t="s">
        <v>107</v>
      </c>
      <c r="D123" s="88" t="str">
        <f>VLOOKUP(C123,taxno!$A$2:$B$58,2,FALSE)</f>
        <v>0105516011352</v>
      </c>
      <c r="E123" s="104">
        <v>50</v>
      </c>
      <c r="F123" s="90">
        <v>10063099012</v>
      </c>
      <c r="G123" s="66">
        <f>25*20</f>
        <v>500</v>
      </c>
      <c r="H123" s="3">
        <f t="shared" si="2"/>
        <v>20</v>
      </c>
      <c r="I123" s="117" t="s">
        <v>419</v>
      </c>
      <c r="J123" s="118" t="s">
        <v>420</v>
      </c>
      <c r="K123" s="21" t="s">
        <v>4</v>
      </c>
      <c r="L123" s="21" t="s">
        <v>589</v>
      </c>
      <c r="M123" s="20" t="s">
        <v>24</v>
      </c>
      <c r="N123" s="93" t="s">
        <v>354</v>
      </c>
      <c r="O123" s="93" t="s">
        <v>7</v>
      </c>
      <c r="P123" s="93" t="s">
        <v>25</v>
      </c>
      <c r="Q123" s="134" t="s">
        <v>596</v>
      </c>
      <c r="R123" s="135" t="s">
        <v>622</v>
      </c>
      <c r="S123" s="76" t="s">
        <v>606</v>
      </c>
      <c r="T123" s="129">
        <f t="shared" si="3"/>
        <v>197000</v>
      </c>
      <c r="U123">
        <v>1</v>
      </c>
    </row>
    <row r="124" spans="1:21" ht="15.75" x14ac:dyDescent="0.25">
      <c r="A124" s="96">
        <v>109</v>
      </c>
      <c r="B124" s="48" t="s">
        <v>421</v>
      </c>
      <c r="C124" s="11" t="s">
        <v>422</v>
      </c>
      <c r="D124" s="88" t="str">
        <f>VLOOKUP(C124,taxno!$A$2:$B$58,2,FALSE)</f>
        <v>0345551000157</v>
      </c>
      <c r="E124" s="114">
        <v>50</v>
      </c>
      <c r="F124" s="90">
        <v>10063099012</v>
      </c>
      <c r="G124" s="67">
        <f>25*17</f>
        <v>425</v>
      </c>
      <c r="H124" s="6">
        <f t="shared" si="2"/>
        <v>17</v>
      </c>
      <c r="I124" s="23" t="s">
        <v>423</v>
      </c>
      <c r="J124" s="97" t="s">
        <v>424</v>
      </c>
      <c r="K124" s="21" t="s">
        <v>4</v>
      </c>
      <c r="L124" s="21" t="s">
        <v>589</v>
      </c>
      <c r="M124" s="54" t="s">
        <v>36</v>
      </c>
      <c r="N124" s="54" t="s">
        <v>367</v>
      </c>
      <c r="O124" s="55" t="s">
        <v>7</v>
      </c>
      <c r="P124" s="52" t="s">
        <v>20</v>
      </c>
      <c r="Q124" s="136" t="s">
        <v>615</v>
      </c>
      <c r="R124" s="137" t="s">
        <v>613</v>
      </c>
      <c r="S124" s="77" t="s">
        <v>602</v>
      </c>
      <c r="T124" s="129">
        <f t="shared" si="3"/>
        <v>167450</v>
      </c>
      <c r="U124">
        <v>1</v>
      </c>
    </row>
    <row r="125" spans="1:21" ht="15.75" x14ac:dyDescent="0.25">
      <c r="A125" s="96">
        <v>109</v>
      </c>
      <c r="B125" s="48" t="s">
        <v>421</v>
      </c>
      <c r="C125" s="11" t="s">
        <v>425</v>
      </c>
      <c r="D125" s="88" t="str">
        <f>VLOOKUP(C125,taxno!$A$2:$B$58,2,FALSE)</f>
        <v>0125546004320</v>
      </c>
      <c r="E125" s="114">
        <v>50</v>
      </c>
      <c r="F125" s="90">
        <v>10063099012</v>
      </c>
      <c r="G125" s="67">
        <f>25*5</f>
        <v>125</v>
      </c>
      <c r="H125" s="6">
        <f t="shared" si="2"/>
        <v>5</v>
      </c>
      <c r="I125" s="24" t="s">
        <v>426</v>
      </c>
      <c r="J125" s="97" t="s">
        <v>424</v>
      </c>
      <c r="K125" s="21" t="s">
        <v>4</v>
      </c>
      <c r="L125" s="21" t="s">
        <v>589</v>
      </c>
      <c r="M125" s="54" t="s">
        <v>36</v>
      </c>
      <c r="N125" s="54" t="s">
        <v>367</v>
      </c>
      <c r="O125" s="55" t="s">
        <v>7</v>
      </c>
      <c r="P125" s="52" t="s">
        <v>20</v>
      </c>
      <c r="Q125" s="136" t="s">
        <v>615</v>
      </c>
      <c r="R125" s="137" t="s">
        <v>613</v>
      </c>
      <c r="S125" s="77" t="s">
        <v>602</v>
      </c>
      <c r="T125" s="129">
        <f t="shared" si="3"/>
        <v>49250</v>
      </c>
      <c r="U125">
        <v>1</v>
      </c>
    </row>
    <row r="126" spans="1:21" ht="15.75" x14ac:dyDescent="0.25">
      <c r="A126" s="96">
        <v>110</v>
      </c>
      <c r="B126" s="48" t="s">
        <v>427</v>
      </c>
      <c r="C126" s="11" t="s">
        <v>428</v>
      </c>
      <c r="D126" s="88" t="str">
        <f>VLOOKUP(C126,taxno!$A$2:$B$58,2,FALSE)</f>
        <v>0105531003292</v>
      </c>
      <c r="E126" s="114">
        <v>50</v>
      </c>
      <c r="F126" s="90">
        <v>10063099012</v>
      </c>
      <c r="G126" s="67">
        <f>25*16</f>
        <v>400</v>
      </c>
      <c r="H126" s="6">
        <f t="shared" si="2"/>
        <v>16</v>
      </c>
      <c r="I126" s="27" t="s">
        <v>429</v>
      </c>
      <c r="J126" s="97" t="s">
        <v>430</v>
      </c>
      <c r="K126" s="21" t="s">
        <v>4</v>
      </c>
      <c r="L126" s="21" t="s">
        <v>589</v>
      </c>
      <c r="M126" s="54" t="s">
        <v>36</v>
      </c>
      <c r="N126" s="54" t="s">
        <v>367</v>
      </c>
      <c r="O126" s="55" t="s">
        <v>7</v>
      </c>
      <c r="P126" s="52" t="s">
        <v>20</v>
      </c>
      <c r="Q126" s="136" t="s">
        <v>615</v>
      </c>
      <c r="R126" s="137" t="s">
        <v>613</v>
      </c>
      <c r="S126" s="77" t="s">
        <v>606</v>
      </c>
      <c r="T126" s="129">
        <f t="shared" si="3"/>
        <v>157600</v>
      </c>
      <c r="U126">
        <v>1</v>
      </c>
    </row>
    <row r="127" spans="1:21" ht="15.75" x14ac:dyDescent="0.25">
      <c r="A127" s="96">
        <v>110</v>
      </c>
      <c r="B127" s="48" t="s">
        <v>427</v>
      </c>
      <c r="C127" s="11" t="s">
        <v>431</v>
      </c>
      <c r="D127" s="88" t="str">
        <f>VLOOKUP(C127,taxno!$A$2:$B$58,2,FALSE)</f>
        <v>0605536000378</v>
      </c>
      <c r="E127" s="114">
        <v>50</v>
      </c>
      <c r="F127" s="90">
        <v>10063099012</v>
      </c>
      <c r="G127" s="67">
        <f>25*6</f>
        <v>150</v>
      </c>
      <c r="H127" s="6">
        <f t="shared" si="2"/>
        <v>6</v>
      </c>
      <c r="I127" s="27" t="s">
        <v>432</v>
      </c>
      <c r="J127" s="97" t="s">
        <v>430</v>
      </c>
      <c r="K127" s="21" t="s">
        <v>4</v>
      </c>
      <c r="L127" s="21" t="s">
        <v>589</v>
      </c>
      <c r="M127" s="54" t="s">
        <v>36</v>
      </c>
      <c r="N127" s="54" t="s">
        <v>367</v>
      </c>
      <c r="O127" s="55" t="s">
        <v>7</v>
      </c>
      <c r="P127" s="52" t="s">
        <v>20</v>
      </c>
      <c r="Q127" s="136" t="s">
        <v>615</v>
      </c>
      <c r="R127" s="137" t="s">
        <v>613</v>
      </c>
      <c r="S127" s="77" t="s">
        <v>606</v>
      </c>
      <c r="T127" s="129">
        <f t="shared" si="3"/>
        <v>59100</v>
      </c>
      <c r="U127">
        <v>1</v>
      </c>
    </row>
    <row r="128" spans="1:21" ht="15.75" x14ac:dyDescent="0.25">
      <c r="A128" s="96">
        <v>110</v>
      </c>
      <c r="B128" s="48" t="s">
        <v>427</v>
      </c>
      <c r="C128" s="11" t="s">
        <v>433</v>
      </c>
      <c r="D128" s="88" t="str">
        <f>VLOOKUP(C128,taxno!$A$2:$B$58,2,FALSE)</f>
        <v>0205548007601</v>
      </c>
      <c r="E128" s="114">
        <v>50</v>
      </c>
      <c r="F128" s="90">
        <v>10063099012</v>
      </c>
      <c r="G128" s="67">
        <f>25*2</f>
        <v>50</v>
      </c>
      <c r="H128" s="6">
        <f t="shared" si="2"/>
        <v>2</v>
      </c>
      <c r="I128" s="27" t="s">
        <v>434</v>
      </c>
      <c r="J128" s="97" t="s">
        <v>430</v>
      </c>
      <c r="K128" s="21" t="s">
        <v>4</v>
      </c>
      <c r="L128" s="21" t="s">
        <v>589</v>
      </c>
      <c r="M128" s="54" t="s">
        <v>36</v>
      </c>
      <c r="N128" s="54" t="s">
        <v>367</v>
      </c>
      <c r="O128" s="55" t="s">
        <v>7</v>
      </c>
      <c r="P128" s="52" t="s">
        <v>20</v>
      </c>
      <c r="Q128" s="136" t="s">
        <v>615</v>
      </c>
      <c r="R128" s="137" t="s">
        <v>613</v>
      </c>
      <c r="S128" s="77" t="s">
        <v>606</v>
      </c>
      <c r="T128" s="129">
        <f t="shared" si="3"/>
        <v>19700</v>
      </c>
      <c r="U128">
        <v>1</v>
      </c>
    </row>
    <row r="129" spans="1:21" ht="15.75" x14ac:dyDescent="0.25">
      <c r="A129" s="100">
        <v>111</v>
      </c>
      <c r="B129" s="22" t="s">
        <v>435</v>
      </c>
      <c r="C129" s="11" t="s">
        <v>436</v>
      </c>
      <c r="D129" s="88" t="str">
        <f>VLOOKUP(C129,taxno!$A$2:$B$58,2,FALSE)</f>
        <v>0105539128876</v>
      </c>
      <c r="E129" s="114">
        <v>50</v>
      </c>
      <c r="F129" s="90">
        <v>10063099012</v>
      </c>
      <c r="G129" s="67">
        <f>25*34</f>
        <v>850</v>
      </c>
      <c r="H129" s="6">
        <f t="shared" si="2"/>
        <v>34</v>
      </c>
      <c r="I129" s="27" t="s">
        <v>437</v>
      </c>
      <c r="J129" s="38" t="s">
        <v>438</v>
      </c>
      <c r="K129" s="21" t="s">
        <v>4</v>
      </c>
      <c r="L129" s="21" t="s">
        <v>589</v>
      </c>
      <c r="M129" s="39" t="s">
        <v>36</v>
      </c>
      <c r="N129" s="39" t="s">
        <v>367</v>
      </c>
      <c r="O129" s="40" t="s">
        <v>7</v>
      </c>
      <c r="P129" s="41" t="s">
        <v>20</v>
      </c>
      <c r="Q129" s="155" t="s">
        <v>615</v>
      </c>
      <c r="R129" s="156" t="s">
        <v>613</v>
      </c>
      <c r="S129" s="76" t="s">
        <v>602</v>
      </c>
      <c r="T129" s="129">
        <f t="shared" si="3"/>
        <v>334900</v>
      </c>
      <c r="U129">
        <v>1</v>
      </c>
    </row>
    <row r="130" spans="1:21" ht="15.75" x14ac:dyDescent="0.25">
      <c r="A130" s="100">
        <v>112</v>
      </c>
      <c r="B130" s="22" t="s">
        <v>439</v>
      </c>
      <c r="C130" s="11" t="s">
        <v>98</v>
      </c>
      <c r="D130" s="88" t="str">
        <f>VLOOKUP(C130,taxno!$A$2:$B$58,2,FALSE)</f>
        <v>0105536048464</v>
      </c>
      <c r="E130" s="104">
        <v>50</v>
      </c>
      <c r="F130" s="90">
        <v>10063099012</v>
      </c>
      <c r="G130" s="65">
        <f>25*33</f>
        <v>825</v>
      </c>
      <c r="H130" s="3">
        <f t="shared" ref="H130:H140" si="4">G130/25</f>
        <v>33</v>
      </c>
      <c r="I130" s="117" t="s">
        <v>440</v>
      </c>
      <c r="J130" s="118" t="s">
        <v>441</v>
      </c>
      <c r="K130" s="21" t="s">
        <v>4</v>
      </c>
      <c r="L130" s="21" t="s">
        <v>589</v>
      </c>
      <c r="M130" s="20" t="s">
        <v>5</v>
      </c>
      <c r="N130" s="93" t="s">
        <v>336</v>
      </c>
      <c r="O130" s="93" t="s">
        <v>7</v>
      </c>
      <c r="P130" s="93" t="s">
        <v>20</v>
      </c>
      <c r="Q130" s="134" t="s">
        <v>606</v>
      </c>
      <c r="R130" s="135" t="s">
        <v>613</v>
      </c>
      <c r="S130" s="76" t="s">
        <v>618</v>
      </c>
      <c r="T130" s="129">
        <f t="shared" si="3"/>
        <v>325050</v>
      </c>
      <c r="U130">
        <v>1</v>
      </c>
    </row>
    <row r="131" spans="1:21" ht="15.75" x14ac:dyDescent="0.25">
      <c r="A131" s="100">
        <v>113</v>
      </c>
      <c r="B131" s="47" t="s">
        <v>442</v>
      </c>
      <c r="C131" s="11" t="s">
        <v>117</v>
      </c>
      <c r="D131" s="88" t="str">
        <f>VLOOKUP(C131,taxno!$A$2:$B$58,2,FALSE)</f>
        <v>0105522018355</v>
      </c>
      <c r="E131" s="104">
        <v>50</v>
      </c>
      <c r="F131" s="90">
        <v>10063099012</v>
      </c>
      <c r="G131" s="66">
        <f>25*40</f>
        <v>1000</v>
      </c>
      <c r="H131" s="3">
        <f t="shared" si="4"/>
        <v>40</v>
      </c>
      <c r="I131" s="117" t="s">
        <v>443</v>
      </c>
      <c r="J131" s="93" t="s">
        <v>444</v>
      </c>
      <c r="K131" s="21" t="s">
        <v>4</v>
      </c>
      <c r="L131" s="21" t="s">
        <v>599</v>
      </c>
      <c r="M131" s="20" t="s">
        <v>36</v>
      </c>
      <c r="N131" s="93" t="s">
        <v>445</v>
      </c>
      <c r="O131" s="93" t="s">
        <v>13</v>
      </c>
      <c r="P131" s="105" t="s">
        <v>96</v>
      </c>
      <c r="Q131" s="134" t="s">
        <v>607</v>
      </c>
      <c r="R131" s="135" t="s">
        <v>617</v>
      </c>
      <c r="S131" s="76" t="s">
        <v>620</v>
      </c>
      <c r="T131" s="129">
        <f t="shared" si="3"/>
        <v>394000</v>
      </c>
      <c r="U131">
        <v>1</v>
      </c>
    </row>
    <row r="132" spans="1:21" ht="15.75" x14ac:dyDescent="0.25">
      <c r="A132" s="100">
        <v>114</v>
      </c>
      <c r="B132" s="47" t="s">
        <v>446</v>
      </c>
      <c r="C132" s="35" t="s">
        <v>103</v>
      </c>
      <c r="D132" s="88" t="str">
        <f>VLOOKUP(C132,taxno!$A$2:$B$58,2,FALSE)</f>
        <v>0115524000194</v>
      </c>
      <c r="E132" s="104">
        <v>50</v>
      </c>
      <c r="F132" s="90">
        <v>10063099012</v>
      </c>
      <c r="G132" s="66">
        <f>25*20</f>
        <v>500</v>
      </c>
      <c r="H132" s="3">
        <f t="shared" si="4"/>
        <v>20</v>
      </c>
      <c r="I132" s="117" t="s">
        <v>447</v>
      </c>
      <c r="J132" s="124" t="s">
        <v>447</v>
      </c>
      <c r="K132" s="21" t="s">
        <v>4</v>
      </c>
      <c r="L132" s="21" t="s">
        <v>600</v>
      </c>
      <c r="M132" s="20" t="s">
        <v>36</v>
      </c>
      <c r="N132" s="93" t="s">
        <v>448</v>
      </c>
      <c r="O132" s="93" t="s">
        <v>7</v>
      </c>
      <c r="P132" s="93" t="s">
        <v>81</v>
      </c>
      <c r="Q132" s="134" t="s">
        <v>603</v>
      </c>
      <c r="R132" s="135" t="s">
        <v>621</v>
      </c>
      <c r="S132" s="76" t="s">
        <v>618</v>
      </c>
      <c r="T132" s="129">
        <f t="shared" ref="T132:T147" si="5">G132*394</f>
        <v>197000</v>
      </c>
      <c r="U132">
        <v>1</v>
      </c>
    </row>
    <row r="133" spans="1:21" ht="15.75" x14ac:dyDescent="0.25">
      <c r="A133" s="100">
        <v>115</v>
      </c>
      <c r="B133" s="47" t="s">
        <v>449</v>
      </c>
      <c r="C133" s="11" t="s">
        <v>43</v>
      </c>
      <c r="D133" s="88" t="str">
        <f>VLOOKUP(C133,taxno!$A$2:$B$58,2,FALSE)</f>
        <v>0115542000168</v>
      </c>
      <c r="E133" s="104">
        <v>50</v>
      </c>
      <c r="F133" s="90">
        <v>10063099012</v>
      </c>
      <c r="G133" s="66">
        <f>25*20</f>
        <v>500</v>
      </c>
      <c r="H133" s="3">
        <f t="shared" si="4"/>
        <v>20</v>
      </c>
      <c r="I133" s="18" t="s">
        <v>450</v>
      </c>
      <c r="J133" s="42" t="s">
        <v>450</v>
      </c>
      <c r="K133" s="21" t="s">
        <v>4</v>
      </c>
      <c r="L133" s="21" t="s">
        <v>600</v>
      </c>
      <c r="M133" s="20" t="s">
        <v>11</v>
      </c>
      <c r="N133" s="20" t="s">
        <v>451</v>
      </c>
      <c r="O133" s="21" t="s">
        <v>13</v>
      </c>
      <c r="P133" s="13" t="s">
        <v>20</v>
      </c>
      <c r="Q133" s="143" t="s">
        <v>602</v>
      </c>
      <c r="R133" s="144" t="s">
        <v>611</v>
      </c>
      <c r="S133" s="76" t="s">
        <v>620</v>
      </c>
      <c r="T133" s="129">
        <f t="shared" si="5"/>
        <v>197000</v>
      </c>
      <c r="U133">
        <v>1</v>
      </c>
    </row>
    <row r="134" spans="1:21" ht="15.75" x14ac:dyDescent="0.25">
      <c r="A134" s="100">
        <v>116</v>
      </c>
      <c r="B134" s="47" t="s">
        <v>452</v>
      </c>
      <c r="C134" s="11" t="s">
        <v>103</v>
      </c>
      <c r="D134" s="88" t="str">
        <f>VLOOKUP(C134,taxno!$A$2:$B$58,2,FALSE)</f>
        <v>0115524000194</v>
      </c>
      <c r="E134" s="104">
        <v>50</v>
      </c>
      <c r="F134" s="90">
        <v>10063099012</v>
      </c>
      <c r="G134" s="66">
        <f>25*80</f>
        <v>2000</v>
      </c>
      <c r="H134" s="3">
        <f t="shared" si="4"/>
        <v>80</v>
      </c>
      <c r="I134" s="18" t="s">
        <v>453</v>
      </c>
      <c r="J134" s="42" t="s">
        <v>453</v>
      </c>
      <c r="K134" s="21" t="s">
        <v>4</v>
      </c>
      <c r="L134" s="21" t="s">
        <v>601</v>
      </c>
      <c r="M134" s="20" t="s">
        <v>36</v>
      </c>
      <c r="N134" s="36" t="s">
        <v>454</v>
      </c>
      <c r="O134" s="21" t="s">
        <v>7</v>
      </c>
      <c r="P134" s="13" t="s">
        <v>8</v>
      </c>
      <c r="Q134" s="143" t="s">
        <v>602</v>
      </c>
      <c r="R134" s="144" t="s">
        <v>616</v>
      </c>
      <c r="S134" s="76" t="s">
        <v>622</v>
      </c>
      <c r="T134" s="129">
        <f t="shared" si="5"/>
        <v>788000</v>
      </c>
      <c r="U134">
        <v>1</v>
      </c>
    </row>
    <row r="135" spans="1:21" ht="15.75" x14ac:dyDescent="0.25">
      <c r="A135" s="100">
        <v>117</v>
      </c>
      <c r="B135" s="47" t="s">
        <v>455</v>
      </c>
      <c r="C135" s="11" t="s">
        <v>245</v>
      </c>
      <c r="D135" s="88" t="str">
        <f>VLOOKUP(C135,taxno!$A$2:$B$58,2,FALSE)</f>
        <v>0105536101675</v>
      </c>
      <c r="E135" s="104">
        <v>50</v>
      </c>
      <c r="F135" s="90">
        <v>10063099012</v>
      </c>
      <c r="G135" s="66">
        <f>25*20</f>
        <v>500</v>
      </c>
      <c r="H135" s="3">
        <f>G135/25</f>
        <v>20</v>
      </c>
      <c r="I135" s="125" t="s">
        <v>456</v>
      </c>
      <c r="J135" s="124" t="s">
        <v>456</v>
      </c>
      <c r="K135" s="21" t="s">
        <v>4</v>
      </c>
      <c r="L135" s="21" t="s">
        <v>602</v>
      </c>
      <c r="M135" s="20" t="s">
        <v>36</v>
      </c>
      <c r="N135" s="105" t="s">
        <v>457</v>
      </c>
      <c r="O135" s="105" t="s">
        <v>7</v>
      </c>
      <c r="P135" s="105" t="s">
        <v>20</v>
      </c>
      <c r="Q135" s="140" t="s">
        <v>616</v>
      </c>
      <c r="R135" s="140" t="s">
        <v>626</v>
      </c>
      <c r="S135" s="76" t="s">
        <v>611</v>
      </c>
      <c r="T135" s="129">
        <f t="shared" si="5"/>
        <v>197000</v>
      </c>
      <c r="U135">
        <v>1</v>
      </c>
    </row>
    <row r="136" spans="1:21" ht="15.75" x14ac:dyDescent="0.25">
      <c r="A136" s="100">
        <v>118</v>
      </c>
      <c r="B136" s="47" t="s">
        <v>458</v>
      </c>
      <c r="C136" s="11" t="s">
        <v>43</v>
      </c>
      <c r="D136" s="88" t="str">
        <f>VLOOKUP(C136,taxno!$A$2:$B$58,2,FALSE)</f>
        <v>0115542000168</v>
      </c>
      <c r="E136" s="104">
        <v>50</v>
      </c>
      <c r="F136" s="90">
        <v>10063099012</v>
      </c>
      <c r="G136" s="66">
        <f>25*20</f>
        <v>500</v>
      </c>
      <c r="H136" s="3">
        <f t="shared" si="4"/>
        <v>20</v>
      </c>
      <c r="I136" s="18" t="s">
        <v>459</v>
      </c>
      <c r="J136" s="93" t="s">
        <v>460</v>
      </c>
      <c r="K136" s="21" t="s">
        <v>4</v>
      </c>
      <c r="L136" s="21" t="s">
        <v>591</v>
      </c>
      <c r="M136" s="20" t="s">
        <v>389</v>
      </c>
      <c r="N136" s="20" t="s">
        <v>461</v>
      </c>
      <c r="O136" s="21" t="s">
        <v>13</v>
      </c>
      <c r="P136" s="13" t="s">
        <v>8</v>
      </c>
      <c r="Q136" s="143" t="s">
        <v>622</v>
      </c>
      <c r="R136" s="144" t="s">
        <v>620</v>
      </c>
      <c r="S136" s="76" t="s">
        <v>609</v>
      </c>
      <c r="T136" s="129">
        <f t="shared" si="5"/>
        <v>197000</v>
      </c>
      <c r="U136">
        <v>1</v>
      </c>
    </row>
    <row r="137" spans="1:21" ht="15.75" x14ac:dyDescent="0.25">
      <c r="A137" s="100">
        <v>119</v>
      </c>
      <c r="B137" s="47" t="s">
        <v>462</v>
      </c>
      <c r="C137" s="35" t="s">
        <v>213</v>
      </c>
      <c r="D137" s="88" t="str">
        <f>VLOOKUP(C137,taxno!$A$2:$B$58,2,FALSE)</f>
        <v>0105511005125</v>
      </c>
      <c r="E137" s="104">
        <v>50</v>
      </c>
      <c r="F137" s="90">
        <v>10063099012</v>
      </c>
      <c r="G137" s="67">
        <f>25*40</f>
        <v>1000</v>
      </c>
      <c r="H137" s="6">
        <f t="shared" si="4"/>
        <v>40</v>
      </c>
      <c r="I137" s="18" t="s">
        <v>463</v>
      </c>
      <c r="J137" s="42" t="s">
        <v>463</v>
      </c>
      <c r="K137" s="21" t="s">
        <v>4</v>
      </c>
      <c r="L137" s="21" t="s">
        <v>591</v>
      </c>
      <c r="M137" s="20" t="s">
        <v>36</v>
      </c>
      <c r="N137" s="36" t="s">
        <v>464</v>
      </c>
      <c r="O137" s="21" t="s">
        <v>13</v>
      </c>
      <c r="P137" s="13" t="s">
        <v>101</v>
      </c>
      <c r="Q137" s="154" t="s">
        <v>613</v>
      </c>
      <c r="R137" s="144" t="s">
        <v>608</v>
      </c>
      <c r="S137" s="76" t="s">
        <v>622</v>
      </c>
      <c r="T137" s="129">
        <f t="shared" si="5"/>
        <v>394000</v>
      </c>
      <c r="U137">
        <v>1</v>
      </c>
    </row>
    <row r="138" spans="1:21" ht="15.75" x14ac:dyDescent="0.25">
      <c r="A138" s="100">
        <v>120</v>
      </c>
      <c r="B138" s="47" t="s">
        <v>465</v>
      </c>
      <c r="C138" s="11" t="s">
        <v>213</v>
      </c>
      <c r="D138" s="88" t="str">
        <f>VLOOKUP(C138,taxno!$A$2:$B$58,2,FALSE)</f>
        <v>0105511005125</v>
      </c>
      <c r="E138" s="104">
        <v>50</v>
      </c>
      <c r="F138" s="90">
        <v>10063099012</v>
      </c>
      <c r="G138" s="67">
        <f>25*20</f>
        <v>500</v>
      </c>
      <c r="H138" s="6">
        <f t="shared" si="4"/>
        <v>20</v>
      </c>
      <c r="I138" s="18">
        <v>7130268120</v>
      </c>
      <c r="J138" s="30" t="s">
        <v>466</v>
      </c>
      <c r="K138" s="21" t="s">
        <v>4</v>
      </c>
      <c r="L138" s="21" t="s">
        <v>596</v>
      </c>
      <c r="M138" s="20" t="s">
        <v>5</v>
      </c>
      <c r="N138" s="20" t="s">
        <v>370</v>
      </c>
      <c r="O138" s="21" t="s">
        <v>7</v>
      </c>
      <c r="P138" s="13" t="s">
        <v>77</v>
      </c>
      <c r="Q138" s="143" t="s">
        <v>616</v>
      </c>
      <c r="R138" s="144" t="s">
        <v>626</v>
      </c>
      <c r="S138" s="72" t="s">
        <v>637</v>
      </c>
      <c r="T138" s="129">
        <f t="shared" si="5"/>
        <v>197000</v>
      </c>
      <c r="U138">
        <v>1</v>
      </c>
    </row>
    <row r="139" spans="1:21" ht="15.75" x14ac:dyDescent="0.25">
      <c r="A139" s="100">
        <v>121</v>
      </c>
      <c r="B139" s="47" t="s">
        <v>467</v>
      </c>
      <c r="C139" s="11" t="s">
        <v>103</v>
      </c>
      <c r="D139" s="88" t="str">
        <f>VLOOKUP(C139,taxno!$A$2:$B$58,2,FALSE)</f>
        <v>0115524000194</v>
      </c>
      <c r="E139" s="104">
        <v>50</v>
      </c>
      <c r="F139" s="90">
        <v>10063099012</v>
      </c>
      <c r="G139" s="66">
        <f>25*78</f>
        <v>1950</v>
      </c>
      <c r="H139" s="3">
        <f t="shared" si="4"/>
        <v>78</v>
      </c>
      <c r="I139" s="117" t="s">
        <v>468</v>
      </c>
      <c r="J139" s="118" t="s">
        <v>469</v>
      </c>
      <c r="K139" s="21" t="s">
        <v>4</v>
      </c>
      <c r="L139" s="21" t="s">
        <v>596</v>
      </c>
      <c r="M139" s="20" t="s">
        <v>5</v>
      </c>
      <c r="N139" s="93" t="s">
        <v>370</v>
      </c>
      <c r="O139" s="93" t="s">
        <v>7</v>
      </c>
      <c r="P139" s="93" t="s">
        <v>31</v>
      </c>
      <c r="Q139" s="134" t="s">
        <v>616</v>
      </c>
      <c r="R139" s="135" t="s">
        <v>626</v>
      </c>
      <c r="S139" s="76" t="s">
        <v>609</v>
      </c>
      <c r="T139" s="129">
        <f t="shared" si="5"/>
        <v>768300</v>
      </c>
      <c r="U139">
        <v>1</v>
      </c>
    </row>
    <row r="140" spans="1:21" ht="15.75" x14ac:dyDescent="0.25">
      <c r="A140" s="100">
        <v>122</v>
      </c>
      <c r="B140" s="47" t="s">
        <v>470</v>
      </c>
      <c r="C140" s="11" t="s">
        <v>112</v>
      </c>
      <c r="D140" s="88" t="str">
        <f>VLOOKUP(C140,taxno!$A$2:$B$58,2,FALSE)</f>
        <v>0135553003431</v>
      </c>
      <c r="E140" s="104">
        <v>50</v>
      </c>
      <c r="F140" s="90">
        <v>10063099012</v>
      </c>
      <c r="G140" s="66">
        <f>25*42</f>
        <v>1050</v>
      </c>
      <c r="H140" s="3">
        <f t="shared" si="4"/>
        <v>42</v>
      </c>
      <c r="I140" s="117" t="s">
        <v>471</v>
      </c>
      <c r="J140" s="118" t="s">
        <v>472</v>
      </c>
      <c r="K140" s="21" t="s">
        <v>4</v>
      </c>
      <c r="L140" s="21" t="s">
        <v>596</v>
      </c>
      <c r="M140" s="20" t="s">
        <v>5</v>
      </c>
      <c r="N140" s="93" t="s">
        <v>370</v>
      </c>
      <c r="O140" s="93" t="s">
        <v>7</v>
      </c>
      <c r="P140" s="93" t="s">
        <v>31</v>
      </c>
      <c r="Q140" s="134" t="s">
        <v>616</v>
      </c>
      <c r="R140" s="135" t="s">
        <v>626</v>
      </c>
      <c r="S140" s="76" t="s">
        <v>611</v>
      </c>
      <c r="T140" s="129">
        <f t="shared" si="5"/>
        <v>413700</v>
      </c>
      <c r="U140">
        <v>1</v>
      </c>
    </row>
    <row r="141" spans="1:21" ht="15.75" x14ac:dyDescent="0.25">
      <c r="A141" s="100">
        <v>123</v>
      </c>
      <c r="B141" s="47" t="s">
        <v>473</v>
      </c>
      <c r="C141" s="11" t="s">
        <v>43</v>
      </c>
      <c r="D141" s="88" t="str">
        <f>VLOOKUP(C141,taxno!$A$2:$B$58,2,FALSE)</f>
        <v>0115542000168</v>
      </c>
      <c r="E141" s="104">
        <v>50</v>
      </c>
      <c r="F141" s="90">
        <v>10063099012</v>
      </c>
      <c r="G141" s="66">
        <f>25*52</f>
        <v>1300</v>
      </c>
      <c r="H141" s="3">
        <f>G141/25</f>
        <v>52</v>
      </c>
      <c r="I141" s="18" t="s">
        <v>474</v>
      </c>
      <c r="J141" s="93" t="s">
        <v>475</v>
      </c>
      <c r="K141" s="21" t="s">
        <v>4</v>
      </c>
      <c r="L141" s="21" t="s">
        <v>603</v>
      </c>
      <c r="M141" s="20" t="s">
        <v>36</v>
      </c>
      <c r="N141" s="93" t="s">
        <v>476</v>
      </c>
      <c r="O141" s="93" t="s">
        <v>13</v>
      </c>
      <c r="P141" s="93" t="s">
        <v>73</v>
      </c>
      <c r="Q141" s="134" t="s">
        <v>604</v>
      </c>
      <c r="R141" s="135" t="s">
        <v>610</v>
      </c>
      <c r="S141" s="76" t="s">
        <v>611</v>
      </c>
      <c r="T141" s="129">
        <f t="shared" si="5"/>
        <v>512200</v>
      </c>
      <c r="U141">
        <v>1</v>
      </c>
    </row>
    <row r="142" spans="1:21" ht="15.75" x14ac:dyDescent="0.25">
      <c r="A142" s="96">
        <v>124</v>
      </c>
      <c r="B142" s="48" t="s">
        <v>477</v>
      </c>
      <c r="C142" s="11" t="s">
        <v>43</v>
      </c>
      <c r="D142" s="88" t="str">
        <f>VLOOKUP(C142,taxno!$A$2:$B$58,2,FALSE)</f>
        <v>0115542000168</v>
      </c>
      <c r="E142" s="114">
        <v>50</v>
      </c>
      <c r="F142" s="90">
        <v>10063099012</v>
      </c>
      <c r="G142" s="67">
        <f>25*55</f>
        <v>1375</v>
      </c>
      <c r="H142" s="6">
        <f t="shared" ref="H142:H151" si="6">G142/25</f>
        <v>55</v>
      </c>
      <c r="I142" s="60">
        <v>7130287420</v>
      </c>
      <c r="J142" s="58" t="s">
        <v>478</v>
      </c>
      <c r="K142" s="21" t="s">
        <v>4</v>
      </c>
      <c r="L142" s="21" t="s">
        <v>604</v>
      </c>
      <c r="M142" s="54" t="s">
        <v>5</v>
      </c>
      <c r="N142" s="59" t="s">
        <v>479</v>
      </c>
      <c r="O142" s="55" t="s">
        <v>7</v>
      </c>
      <c r="P142" s="52" t="s">
        <v>20</v>
      </c>
      <c r="Q142" s="157" t="s">
        <v>611</v>
      </c>
      <c r="R142" s="158" t="s">
        <v>627</v>
      </c>
      <c r="S142" s="77" t="s">
        <v>628</v>
      </c>
      <c r="T142" s="129">
        <f t="shared" si="5"/>
        <v>541750</v>
      </c>
      <c r="U142">
        <v>1</v>
      </c>
    </row>
    <row r="143" spans="1:21" ht="15.75" x14ac:dyDescent="0.25">
      <c r="A143" s="96">
        <v>124</v>
      </c>
      <c r="B143" s="48" t="s">
        <v>477</v>
      </c>
      <c r="C143" s="11" t="s">
        <v>43</v>
      </c>
      <c r="D143" s="88" t="str">
        <f>VLOOKUP(C143,taxno!$A$2:$B$58,2,FALSE)</f>
        <v>0115542000168</v>
      </c>
      <c r="E143" s="126">
        <v>25</v>
      </c>
      <c r="F143" s="90">
        <v>10063099012</v>
      </c>
      <c r="G143" s="67">
        <f>25*8</f>
        <v>200</v>
      </c>
      <c r="H143" s="6">
        <f t="shared" si="6"/>
        <v>8</v>
      </c>
      <c r="I143" s="60">
        <v>7130287420</v>
      </c>
      <c r="J143" s="58" t="s">
        <v>478</v>
      </c>
      <c r="K143" s="21" t="s">
        <v>4</v>
      </c>
      <c r="L143" s="21" t="s">
        <v>604</v>
      </c>
      <c r="M143" s="54" t="s">
        <v>5</v>
      </c>
      <c r="N143" s="59" t="s">
        <v>479</v>
      </c>
      <c r="O143" s="55" t="s">
        <v>7</v>
      </c>
      <c r="P143" s="52" t="s">
        <v>20</v>
      </c>
      <c r="Q143" s="157" t="s">
        <v>611</v>
      </c>
      <c r="R143" s="158" t="s">
        <v>627</v>
      </c>
      <c r="S143" s="77" t="s">
        <v>628</v>
      </c>
      <c r="T143" s="129">
        <f>G143*399</f>
        <v>79800</v>
      </c>
      <c r="U143">
        <v>1</v>
      </c>
    </row>
    <row r="144" spans="1:21" ht="15.75" x14ac:dyDescent="0.25">
      <c r="A144" s="106">
        <v>125</v>
      </c>
      <c r="B144" s="14" t="s">
        <v>480</v>
      </c>
      <c r="C144" s="107" t="s">
        <v>43</v>
      </c>
      <c r="D144" s="88" t="str">
        <f>VLOOKUP(C144,taxno!$A$2:$B$58,2,FALSE)</f>
        <v>0115542000168</v>
      </c>
      <c r="E144" s="108">
        <v>25</v>
      </c>
      <c r="F144" s="90">
        <v>10063099012</v>
      </c>
      <c r="G144" s="71">
        <f>25*40</f>
        <v>1000</v>
      </c>
      <c r="H144" s="15">
        <f t="shared" si="6"/>
        <v>40</v>
      </c>
      <c r="I144" s="43">
        <v>7130268110</v>
      </c>
      <c r="J144" s="110" t="s">
        <v>481</v>
      </c>
      <c r="K144" s="164" t="s">
        <v>4</v>
      </c>
      <c r="L144" s="164" t="s">
        <v>605</v>
      </c>
      <c r="M144" s="111" t="s">
        <v>5</v>
      </c>
      <c r="N144" s="110" t="s">
        <v>370</v>
      </c>
      <c r="O144" s="110" t="s">
        <v>7</v>
      </c>
      <c r="P144" s="110" t="s">
        <v>96</v>
      </c>
      <c r="Q144" s="141" t="s">
        <v>620</v>
      </c>
      <c r="R144" s="142" t="s">
        <v>626</v>
      </c>
      <c r="S144" s="75" t="s">
        <v>609</v>
      </c>
      <c r="T144" s="130">
        <f t="shared" si="5"/>
        <v>394000</v>
      </c>
      <c r="U144">
        <v>1</v>
      </c>
    </row>
    <row r="145" spans="1:21" ht="15.75" x14ac:dyDescent="0.25">
      <c r="A145" s="100">
        <v>126</v>
      </c>
      <c r="B145" s="22" t="s">
        <v>482</v>
      </c>
      <c r="C145" s="11" t="s">
        <v>43</v>
      </c>
      <c r="D145" s="88" t="str">
        <f>VLOOKUP(C145,taxno!$A$2:$B$58,2,FALSE)</f>
        <v>0115542000168</v>
      </c>
      <c r="E145" s="104">
        <v>50</v>
      </c>
      <c r="F145" s="90">
        <v>10063099012</v>
      </c>
      <c r="G145" s="66">
        <f>25*20</f>
        <v>500</v>
      </c>
      <c r="H145" s="3">
        <f t="shared" si="6"/>
        <v>20</v>
      </c>
      <c r="I145" s="18">
        <v>7130287510</v>
      </c>
      <c r="J145" s="118" t="s">
        <v>483</v>
      </c>
      <c r="K145" s="21" t="s">
        <v>4</v>
      </c>
      <c r="L145" s="21" t="s">
        <v>606</v>
      </c>
      <c r="M145" s="20" t="s">
        <v>5</v>
      </c>
      <c r="N145" s="93" t="s">
        <v>484</v>
      </c>
      <c r="O145" s="93" t="s">
        <v>7</v>
      </c>
      <c r="P145" s="93" t="s">
        <v>14</v>
      </c>
      <c r="Q145" s="134" t="s">
        <v>616</v>
      </c>
      <c r="R145" s="135" t="s">
        <v>629</v>
      </c>
      <c r="S145" s="72" t="s">
        <v>637</v>
      </c>
      <c r="T145" s="129">
        <f t="shared" si="5"/>
        <v>197000</v>
      </c>
      <c r="U145">
        <v>1</v>
      </c>
    </row>
    <row r="146" spans="1:21" ht="15.75" x14ac:dyDescent="0.25">
      <c r="A146" s="100">
        <v>127</v>
      </c>
      <c r="B146" s="12" t="s">
        <v>485</v>
      </c>
      <c r="C146" s="11" t="s">
        <v>117</v>
      </c>
      <c r="D146" s="88" t="str">
        <f>VLOOKUP(C146,taxno!$A$2:$B$58,2,FALSE)</f>
        <v>0105522018355</v>
      </c>
      <c r="E146" s="104">
        <v>50</v>
      </c>
      <c r="F146" s="90">
        <v>10063099012</v>
      </c>
      <c r="G146" s="66">
        <f>25*60</f>
        <v>1500</v>
      </c>
      <c r="H146" s="3">
        <f t="shared" si="6"/>
        <v>60</v>
      </c>
      <c r="I146" s="18">
        <v>7130268200</v>
      </c>
      <c r="J146" s="30" t="s">
        <v>486</v>
      </c>
      <c r="K146" s="21" t="s">
        <v>4</v>
      </c>
      <c r="L146" s="21" t="s">
        <v>607</v>
      </c>
      <c r="M146" s="20" t="s">
        <v>5</v>
      </c>
      <c r="N146" s="93" t="s">
        <v>487</v>
      </c>
      <c r="O146" s="93" t="s">
        <v>7</v>
      </c>
      <c r="P146" s="93" t="s">
        <v>8</v>
      </c>
      <c r="Q146" s="134" t="s">
        <v>608</v>
      </c>
      <c r="R146" s="135" t="s">
        <v>630</v>
      </c>
      <c r="S146" s="74" t="s">
        <v>621</v>
      </c>
      <c r="T146" s="129">
        <f t="shared" si="5"/>
        <v>591000</v>
      </c>
      <c r="U146">
        <v>1</v>
      </c>
    </row>
    <row r="147" spans="1:21" ht="15.75" x14ac:dyDescent="0.25">
      <c r="A147" s="96">
        <v>128</v>
      </c>
      <c r="B147" s="49" t="s">
        <v>488</v>
      </c>
      <c r="C147" s="11" t="s">
        <v>43</v>
      </c>
      <c r="D147" s="88" t="str">
        <f>VLOOKUP(C147,taxno!$A$2:$B$58,2,FALSE)</f>
        <v>0115542000168</v>
      </c>
      <c r="E147" s="114">
        <v>50</v>
      </c>
      <c r="F147" s="90">
        <v>10063099012</v>
      </c>
      <c r="G147" s="67">
        <f>25*40</f>
        <v>1000</v>
      </c>
      <c r="H147" s="6">
        <f>G147/25</f>
        <v>40</v>
      </c>
      <c r="I147" s="60">
        <v>7130287430</v>
      </c>
      <c r="J147" s="58" t="s">
        <v>489</v>
      </c>
      <c r="K147" s="21" t="s">
        <v>4</v>
      </c>
      <c r="L147" s="21" t="s">
        <v>608</v>
      </c>
      <c r="M147" s="54" t="s">
        <v>5</v>
      </c>
      <c r="N147" s="54" t="s">
        <v>490</v>
      </c>
      <c r="O147" s="55" t="s">
        <v>7</v>
      </c>
      <c r="P147" s="52" t="s">
        <v>8</v>
      </c>
      <c r="Q147" s="146" t="s">
        <v>619</v>
      </c>
      <c r="R147" s="136" t="s">
        <v>631</v>
      </c>
      <c r="S147" s="73" t="s">
        <v>628</v>
      </c>
      <c r="T147" s="129">
        <f t="shared" si="5"/>
        <v>394000</v>
      </c>
      <c r="U147">
        <v>1</v>
      </c>
    </row>
    <row r="148" spans="1:21" ht="15.75" x14ac:dyDescent="0.25">
      <c r="A148" s="96">
        <v>128</v>
      </c>
      <c r="B148" s="49" t="s">
        <v>488</v>
      </c>
      <c r="C148" s="11" t="s">
        <v>43</v>
      </c>
      <c r="D148" s="88" t="str">
        <f>VLOOKUP(C148,taxno!$A$2:$B$58,2,FALSE)</f>
        <v>0115542000168</v>
      </c>
      <c r="E148" s="126">
        <v>25</v>
      </c>
      <c r="F148" s="90">
        <v>10063099012</v>
      </c>
      <c r="G148" s="67">
        <f>25*12</f>
        <v>300</v>
      </c>
      <c r="H148" s="6">
        <f>G148/25</f>
        <v>12</v>
      </c>
      <c r="I148" s="60">
        <v>7130287430</v>
      </c>
      <c r="J148" s="58" t="s">
        <v>489</v>
      </c>
      <c r="K148" s="21" t="s">
        <v>4</v>
      </c>
      <c r="L148" s="21" t="s">
        <v>608</v>
      </c>
      <c r="M148" s="54" t="s">
        <v>5</v>
      </c>
      <c r="N148" s="54" t="s">
        <v>490</v>
      </c>
      <c r="O148" s="55" t="s">
        <v>7</v>
      </c>
      <c r="P148" s="52" t="s">
        <v>8</v>
      </c>
      <c r="Q148" s="146" t="s">
        <v>619</v>
      </c>
      <c r="R148" s="136" t="s">
        <v>631</v>
      </c>
      <c r="S148" s="73" t="s">
        <v>628</v>
      </c>
      <c r="T148" s="131">
        <f>G148*399</f>
        <v>119700</v>
      </c>
      <c r="U148">
        <v>1</v>
      </c>
    </row>
    <row r="149" spans="1:21" ht="15.75" x14ac:dyDescent="0.25">
      <c r="A149" s="100">
        <v>129</v>
      </c>
      <c r="B149" s="22" t="s">
        <v>491</v>
      </c>
      <c r="C149" s="11" t="s">
        <v>492</v>
      </c>
      <c r="D149" s="88" t="str">
        <f>VLOOKUP(C149,taxno!$A$2:$B$58,2,FALSE)</f>
        <v>0125555010566</v>
      </c>
      <c r="E149" s="104">
        <v>50</v>
      </c>
      <c r="F149" s="90">
        <v>10063099012</v>
      </c>
      <c r="G149" s="66">
        <f>25*20</f>
        <v>500</v>
      </c>
      <c r="H149" s="3">
        <f>G149/25</f>
        <v>20</v>
      </c>
      <c r="I149" s="47" t="s">
        <v>493</v>
      </c>
      <c r="J149" s="30" t="s">
        <v>493</v>
      </c>
      <c r="K149" s="21" t="s">
        <v>4</v>
      </c>
      <c r="L149" s="21" t="s">
        <v>609</v>
      </c>
      <c r="M149" s="20" t="s">
        <v>65</v>
      </c>
      <c r="N149" s="93" t="s">
        <v>494</v>
      </c>
      <c r="O149" s="93" t="s">
        <v>7</v>
      </c>
      <c r="P149" s="93" t="s">
        <v>67</v>
      </c>
      <c r="Q149" s="134" t="s">
        <v>628</v>
      </c>
      <c r="R149" s="135" t="s">
        <v>632</v>
      </c>
      <c r="S149" s="79" t="s">
        <v>626</v>
      </c>
      <c r="T149" s="131">
        <f t="shared" ref="T149:T151" si="7">G149*399</f>
        <v>199500</v>
      </c>
      <c r="U149">
        <v>1</v>
      </c>
    </row>
    <row r="150" spans="1:21" ht="15.75" x14ac:dyDescent="0.25">
      <c r="A150" s="106">
        <v>130</v>
      </c>
      <c r="B150" s="14" t="s">
        <v>495</v>
      </c>
      <c r="C150" s="107" t="s">
        <v>43</v>
      </c>
      <c r="D150" s="88" t="str">
        <f>VLOOKUP(C150,taxno!$A$2:$B$58,2,FALSE)</f>
        <v>0115542000168</v>
      </c>
      <c r="E150" s="108">
        <v>25</v>
      </c>
      <c r="F150" s="90">
        <v>10063099012</v>
      </c>
      <c r="G150" s="71">
        <f>25*20</f>
        <v>500</v>
      </c>
      <c r="H150" s="15">
        <f>G150/25</f>
        <v>20</v>
      </c>
      <c r="I150" s="43" t="s">
        <v>496</v>
      </c>
      <c r="J150" s="44" t="s">
        <v>496</v>
      </c>
      <c r="K150" s="164" t="s">
        <v>4</v>
      </c>
      <c r="L150" s="164" t="s">
        <v>610</v>
      </c>
      <c r="M150" s="111" t="s">
        <v>65</v>
      </c>
      <c r="N150" s="127" t="s">
        <v>497</v>
      </c>
      <c r="O150" s="110" t="s">
        <v>7</v>
      </c>
      <c r="P150" s="110" t="s">
        <v>110</v>
      </c>
      <c r="Q150" s="159" t="s">
        <v>633</v>
      </c>
      <c r="R150" s="160" t="s">
        <v>634</v>
      </c>
      <c r="S150" s="75" t="s">
        <v>635</v>
      </c>
      <c r="T150" s="130">
        <f t="shared" si="7"/>
        <v>199500</v>
      </c>
      <c r="U150">
        <v>1</v>
      </c>
    </row>
    <row r="151" spans="1:21" ht="15.75" x14ac:dyDescent="0.25">
      <c r="A151" s="106">
        <v>131</v>
      </c>
      <c r="B151" s="14" t="s">
        <v>498</v>
      </c>
      <c r="C151" s="107" t="s">
        <v>98</v>
      </c>
      <c r="D151" s="88" t="str">
        <f>VLOOKUP(C151,taxno!$A$2:$B$58,2,FALSE)</f>
        <v>0105536048464</v>
      </c>
      <c r="E151" s="108">
        <v>25</v>
      </c>
      <c r="F151" s="90">
        <v>10063099012</v>
      </c>
      <c r="G151" s="71">
        <f>25*40</f>
        <v>1000</v>
      </c>
      <c r="H151" s="15">
        <f t="shared" si="6"/>
        <v>40</v>
      </c>
      <c r="I151" s="43" t="s">
        <v>499</v>
      </c>
      <c r="J151" s="44" t="s">
        <v>499</v>
      </c>
      <c r="K151" s="164" t="s">
        <v>4</v>
      </c>
      <c r="L151" s="164" t="s">
        <v>611</v>
      </c>
      <c r="M151" s="111" t="s">
        <v>65</v>
      </c>
      <c r="N151" s="110" t="s">
        <v>494</v>
      </c>
      <c r="O151" s="110" t="s">
        <v>7</v>
      </c>
      <c r="P151" s="110" t="s">
        <v>67</v>
      </c>
      <c r="Q151" s="141" t="s">
        <v>628</v>
      </c>
      <c r="R151" s="142" t="s">
        <v>632</v>
      </c>
      <c r="S151" s="75" t="s">
        <v>636</v>
      </c>
      <c r="T151" s="130">
        <f t="shared" si="7"/>
        <v>399000</v>
      </c>
      <c r="U151">
        <v>1</v>
      </c>
    </row>
  </sheetData>
  <autoFilter ref="A1:T1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9"/>
  <sheetViews>
    <sheetView tabSelected="1" workbookViewId="0">
      <selection activeCell="C4" sqref="C4"/>
    </sheetView>
  </sheetViews>
  <sheetFormatPr defaultRowHeight="15.75" x14ac:dyDescent="0.25"/>
  <cols>
    <col min="1" max="1" width="43.7109375" style="45" bestFit="1" customWidth="1"/>
    <col min="2" max="2" width="21.85546875" customWidth="1"/>
    <col min="3" max="3" width="36.42578125" style="166" customWidth="1"/>
    <col min="4" max="4" width="36.7109375" customWidth="1"/>
    <col min="5" max="5" width="29" customWidth="1"/>
    <col min="6" max="6" width="23.7109375" customWidth="1"/>
    <col min="7" max="7" width="23" customWidth="1"/>
    <col min="8" max="8" width="24" customWidth="1"/>
    <col min="9" max="9" width="16.140625" customWidth="1"/>
    <col min="10" max="10" width="33.140625" customWidth="1"/>
    <col min="11" max="11" width="19.28515625" customWidth="1"/>
    <col min="12" max="12" width="31" customWidth="1"/>
    <col min="13" max="13" width="43.42578125" customWidth="1"/>
    <col min="14" max="14" width="20.42578125" customWidth="1"/>
    <col min="15" max="15" width="30.28515625" customWidth="1"/>
    <col min="16" max="16" width="32.42578125" customWidth="1"/>
    <col min="17" max="17" width="26.140625" customWidth="1"/>
    <col min="18" max="18" width="25.85546875" customWidth="1"/>
    <col min="19" max="19" width="19.5703125" customWidth="1"/>
    <col min="20" max="20" width="38" customWidth="1"/>
    <col min="21" max="21" width="32.140625" customWidth="1"/>
    <col min="22" max="22" width="30.42578125" customWidth="1"/>
    <col min="23" max="23" width="17.140625" customWidth="1"/>
    <col min="24" max="24" width="22" customWidth="1"/>
    <col min="25" max="25" width="24.28515625" customWidth="1"/>
    <col min="26" max="26" width="24.140625" customWidth="1"/>
    <col min="27" max="27" width="43.140625" customWidth="1"/>
    <col min="28" max="28" width="31.85546875" customWidth="1"/>
    <col min="29" max="29" width="18" customWidth="1"/>
    <col min="30" max="30" width="31" customWidth="1"/>
    <col min="31" max="31" width="20.7109375" customWidth="1"/>
    <col min="32" max="32" width="29.7109375" customWidth="1"/>
    <col min="33" max="33" width="25.85546875" customWidth="1"/>
    <col min="34" max="34" width="33.42578125" customWidth="1"/>
    <col min="35" max="35" width="29.28515625" customWidth="1"/>
    <col min="36" max="36" width="23.85546875" customWidth="1"/>
    <col min="37" max="37" width="26.140625" customWidth="1"/>
    <col min="38" max="38" width="33.140625" customWidth="1"/>
    <col min="39" max="39" width="19.42578125" customWidth="1"/>
    <col min="40" max="40" width="28" customWidth="1"/>
    <col min="41" max="41" width="25" customWidth="1"/>
    <col min="42" max="42" width="19.5703125" customWidth="1"/>
    <col min="43" max="43" width="22.140625" customWidth="1"/>
    <col min="44" max="44" width="48.42578125" customWidth="1"/>
    <col min="45" max="45" width="26.85546875" customWidth="1"/>
    <col min="46" max="46" width="23" customWidth="1"/>
    <col min="47" max="47" width="25.140625" customWidth="1"/>
    <col min="48" max="48" width="28.7109375" customWidth="1"/>
    <col min="49" max="49" width="27.42578125" customWidth="1"/>
    <col min="50" max="50" width="22.42578125" customWidth="1"/>
    <col min="51" max="51" width="31.42578125" bestFit="1" customWidth="1"/>
    <col min="52" max="52" width="22.85546875" customWidth="1"/>
    <col min="53" max="53" width="23.42578125" bestFit="1" customWidth="1"/>
    <col min="54" max="54" width="22.85546875" customWidth="1"/>
    <col min="55" max="55" width="22" bestFit="1" customWidth="1"/>
    <col min="56" max="56" width="13.42578125" customWidth="1"/>
    <col min="57" max="57" width="21.28515625" bestFit="1" customWidth="1"/>
    <col min="58" max="58" width="21.28515625" customWidth="1"/>
    <col min="59" max="59" width="21.28515625" bestFit="1" customWidth="1"/>
    <col min="60" max="60" width="21.28515625" customWidth="1"/>
    <col min="61" max="61" width="21.28515625" bestFit="1" customWidth="1"/>
    <col min="62" max="62" width="21.28515625" customWidth="1"/>
    <col min="63" max="63" width="21.28515625" bestFit="1" customWidth="1"/>
    <col min="64" max="64" width="21.28515625" customWidth="1"/>
    <col min="65" max="65" width="21.28515625" bestFit="1" customWidth="1"/>
    <col min="66" max="66" width="21.28515625" customWidth="1"/>
    <col min="67" max="67" width="21.28515625" bestFit="1" customWidth="1"/>
    <col min="68" max="68" width="21.28515625" customWidth="1"/>
    <col min="69" max="69" width="21.28515625" bestFit="1" customWidth="1"/>
    <col min="70" max="70" width="21.28515625" customWidth="1"/>
    <col min="71" max="71" width="21.28515625" bestFit="1" customWidth="1"/>
    <col min="72" max="72" width="21.28515625" customWidth="1"/>
    <col min="73" max="73" width="21.28515625" bestFit="1" customWidth="1"/>
    <col min="74" max="78" width="21.28515625" customWidth="1"/>
    <col min="79" max="79" width="21.28515625" bestFit="1" customWidth="1"/>
    <col min="80" max="88" width="21.28515625" customWidth="1"/>
    <col min="89" max="102" width="19.42578125" customWidth="1"/>
    <col min="103" max="104" width="13.85546875" customWidth="1"/>
    <col min="105" max="106" width="18.42578125" customWidth="1"/>
    <col min="107" max="109" width="21.85546875" customWidth="1"/>
    <col min="110" max="115" width="19.42578125" customWidth="1"/>
    <col min="116" max="116" width="18.7109375" customWidth="1"/>
    <col min="117" max="121" width="18.42578125" customWidth="1"/>
    <col min="122" max="122" width="20.42578125" customWidth="1"/>
    <col min="123" max="124" width="19.5703125" customWidth="1"/>
    <col min="125" max="126" width="20.42578125" customWidth="1"/>
    <col min="127" max="129" width="20.140625" customWidth="1"/>
    <col min="130" max="130" width="13.42578125" customWidth="1"/>
    <col min="131" max="131" width="23.28515625" bestFit="1" customWidth="1"/>
    <col min="132" max="132" width="27.85546875" bestFit="1" customWidth="1"/>
    <col min="133" max="133" width="23.28515625" bestFit="1" customWidth="1"/>
    <col min="134" max="134" width="27.85546875" bestFit="1" customWidth="1"/>
    <col min="135" max="135" width="23.28515625" bestFit="1" customWidth="1"/>
    <col min="136" max="136" width="27.85546875" bestFit="1" customWidth="1"/>
    <col min="137" max="137" width="23.28515625" bestFit="1" customWidth="1"/>
    <col min="138" max="138" width="27.85546875" bestFit="1" customWidth="1"/>
    <col min="139" max="139" width="23.28515625" bestFit="1" customWidth="1"/>
    <col min="140" max="140" width="27.85546875" bestFit="1" customWidth="1"/>
    <col min="141" max="141" width="23.28515625" bestFit="1" customWidth="1"/>
    <col min="142" max="142" width="27.85546875" bestFit="1" customWidth="1"/>
    <col min="143" max="143" width="23.28515625" bestFit="1" customWidth="1"/>
    <col min="144" max="144" width="27.85546875" bestFit="1" customWidth="1"/>
    <col min="145" max="145" width="23.28515625" bestFit="1" customWidth="1"/>
    <col min="146" max="146" width="27.85546875" bestFit="1" customWidth="1"/>
    <col min="147" max="147" width="23.28515625" bestFit="1" customWidth="1"/>
    <col min="148" max="150" width="16.28515625" bestFit="1" customWidth="1"/>
    <col min="151" max="151" width="27.85546875" bestFit="1" customWidth="1"/>
    <col min="152" max="152" width="23.28515625" bestFit="1" customWidth="1"/>
    <col min="153" max="153" width="27.85546875" bestFit="1" customWidth="1"/>
    <col min="154" max="154" width="23.28515625" bestFit="1" customWidth="1"/>
    <col min="155" max="156" width="16.28515625" bestFit="1" customWidth="1"/>
    <col min="157" max="157" width="27.85546875" bestFit="1" customWidth="1"/>
    <col min="158" max="158" width="23.28515625" bestFit="1" customWidth="1"/>
    <col min="159" max="159" width="27.85546875" bestFit="1" customWidth="1"/>
    <col min="160" max="160" width="23.28515625" bestFit="1" customWidth="1"/>
    <col min="161" max="161" width="27.85546875" bestFit="1" customWidth="1"/>
    <col min="162" max="162" width="23.28515625" bestFit="1" customWidth="1"/>
    <col min="163" max="163" width="27.85546875" bestFit="1" customWidth="1"/>
    <col min="164" max="164" width="23.28515625" bestFit="1" customWidth="1"/>
    <col min="165" max="165" width="27.85546875" bestFit="1" customWidth="1"/>
    <col min="166" max="166" width="23.28515625" bestFit="1" customWidth="1"/>
    <col min="167" max="167" width="27.85546875" bestFit="1" customWidth="1"/>
    <col min="168" max="168" width="23.28515625" bestFit="1" customWidth="1"/>
    <col min="169" max="169" width="27.85546875" bestFit="1" customWidth="1"/>
    <col min="170" max="170" width="23.28515625" bestFit="1" customWidth="1"/>
    <col min="171" max="171" width="27.85546875" bestFit="1" customWidth="1"/>
    <col min="172" max="172" width="23.28515625" bestFit="1" customWidth="1"/>
    <col min="173" max="173" width="27.85546875" bestFit="1" customWidth="1"/>
    <col min="174" max="174" width="23.28515625" bestFit="1" customWidth="1"/>
    <col min="175" max="175" width="27.85546875" bestFit="1" customWidth="1"/>
    <col min="176" max="176" width="23.28515625" bestFit="1" customWidth="1"/>
    <col min="177" max="177" width="27.85546875" bestFit="1" customWidth="1"/>
    <col min="178" max="178" width="23.28515625" bestFit="1" customWidth="1"/>
    <col min="179" max="180" width="16.28515625" bestFit="1" customWidth="1"/>
    <col min="181" max="181" width="27.85546875" bestFit="1" customWidth="1"/>
    <col min="182" max="182" width="23.28515625" bestFit="1" customWidth="1"/>
    <col min="183" max="183" width="16.28515625" bestFit="1" customWidth="1"/>
    <col min="184" max="184" width="27.85546875" bestFit="1" customWidth="1"/>
    <col min="185" max="185" width="23.28515625" bestFit="1" customWidth="1"/>
    <col min="186" max="186" width="27.85546875" bestFit="1" customWidth="1"/>
    <col min="187" max="187" width="21.42578125" bestFit="1" customWidth="1"/>
    <col min="188" max="188" width="26" bestFit="1" customWidth="1"/>
    <col min="189" max="189" width="21.42578125" bestFit="1" customWidth="1"/>
    <col min="190" max="190" width="26" bestFit="1" customWidth="1"/>
    <col min="191" max="191" width="21.42578125" bestFit="1" customWidth="1"/>
    <col min="192" max="192" width="26" bestFit="1" customWidth="1"/>
    <col min="193" max="193" width="21.42578125" bestFit="1" customWidth="1"/>
    <col min="194" max="194" width="26" bestFit="1" customWidth="1"/>
    <col min="195" max="195" width="21.42578125" bestFit="1" customWidth="1"/>
    <col min="196" max="196" width="26" bestFit="1" customWidth="1"/>
    <col min="197" max="197" width="21.42578125" bestFit="1" customWidth="1"/>
    <col min="198" max="198" width="26" bestFit="1" customWidth="1"/>
    <col min="199" max="199" width="21.42578125" bestFit="1" customWidth="1"/>
    <col min="200" max="200" width="26" bestFit="1" customWidth="1"/>
    <col min="201" max="201" width="21.42578125" bestFit="1" customWidth="1"/>
    <col min="202" max="202" width="26" bestFit="1" customWidth="1"/>
    <col min="203" max="203" width="21.42578125" bestFit="1" customWidth="1"/>
    <col min="204" max="204" width="26" bestFit="1" customWidth="1"/>
    <col min="205" max="205" width="21.42578125" bestFit="1" customWidth="1"/>
    <col min="206" max="206" width="19.42578125" bestFit="1" customWidth="1"/>
    <col min="207" max="207" width="26" bestFit="1" customWidth="1"/>
    <col min="208" max="208" width="21.42578125" bestFit="1" customWidth="1"/>
    <col min="209" max="209" width="26" bestFit="1" customWidth="1"/>
    <col min="210" max="210" width="21.42578125" bestFit="1" customWidth="1"/>
    <col min="211" max="211" width="26" bestFit="1" customWidth="1"/>
    <col min="212" max="212" width="21.42578125" bestFit="1" customWidth="1"/>
    <col min="213" max="213" width="26" bestFit="1" customWidth="1"/>
    <col min="214" max="214" width="21.42578125" bestFit="1" customWidth="1"/>
    <col min="215" max="215" width="26" bestFit="1" customWidth="1"/>
    <col min="216" max="216" width="15.85546875" bestFit="1" customWidth="1"/>
    <col min="217" max="217" width="20.42578125" bestFit="1" customWidth="1"/>
    <col min="218" max="218" width="15.85546875" bestFit="1" customWidth="1"/>
    <col min="219" max="220" width="20.42578125" bestFit="1" customWidth="1"/>
    <col min="221" max="221" width="24.85546875" bestFit="1" customWidth="1"/>
    <col min="222" max="222" width="20.42578125" bestFit="1" customWidth="1"/>
    <col min="223" max="223" width="24.85546875" bestFit="1" customWidth="1"/>
    <col min="224" max="224" width="23.85546875" bestFit="1" customWidth="1"/>
    <col min="225" max="225" width="28.42578125" bestFit="1" customWidth="1"/>
    <col min="226" max="226" width="23.85546875" bestFit="1" customWidth="1"/>
    <col min="227" max="227" width="28.42578125" bestFit="1" customWidth="1"/>
    <col min="228" max="228" width="23.85546875" bestFit="1" customWidth="1"/>
    <col min="229" max="229" width="28.42578125" bestFit="1" customWidth="1"/>
    <col min="230" max="230" width="21.42578125" bestFit="1" customWidth="1"/>
    <col min="231" max="231" width="26" bestFit="1" customWidth="1"/>
    <col min="232" max="232" width="21.42578125" bestFit="1" customWidth="1"/>
    <col min="233" max="233" width="26" bestFit="1" customWidth="1"/>
    <col min="234" max="234" width="21.42578125" bestFit="1" customWidth="1"/>
    <col min="235" max="235" width="26" bestFit="1" customWidth="1"/>
    <col min="236" max="236" width="21.42578125" bestFit="1" customWidth="1"/>
    <col min="237" max="237" width="26" bestFit="1" customWidth="1"/>
    <col min="238" max="238" width="21.42578125" bestFit="1" customWidth="1"/>
    <col min="239" max="239" width="26" bestFit="1" customWidth="1"/>
    <col min="240" max="240" width="21.42578125" bestFit="1" customWidth="1"/>
    <col min="241" max="241" width="26" bestFit="1" customWidth="1"/>
    <col min="242" max="242" width="20.7109375" bestFit="1" customWidth="1"/>
    <col min="243" max="243" width="25.28515625" bestFit="1" customWidth="1"/>
    <col min="244" max="244" width="20.42578125" bestFit="1" customWidth="1"/>
    <col min="245" max="245" width="25" bestFit="1" customWidth="1"/>
    <col min="246" max="246" width="20.42578125" bestFit="1" customWidth="1"/>
    <col min="247" max="248" width="18.42578125" bestFit="1" customWidth="1"/>
    <col min="249" max="249" width="25" bestFit="1" customWidth="1"/>
    <col min="250" max="250" width="20.42578125" bestFit="1" customWidth="1"/>
    <col min="251" max="251" width="25" bestFit="1" customWidth="1"/>
    <col min="252" max="252" width="20.42578125" bestFit="1" customWidth="1"/>
    <col min="253" max="253" width="24.85546875" bestFit="1" customWidth="1"/>
    <col min="254" max="254" width="20.42578125" bestFit="1" customWidth="1"/>
    <col min="255" max="255" width="25" bestFit="1" customWidth="1"/>
    <col min="256" max="256" width="22.42578125" bestFit="1" customWidth="1"/>
    <col min="257" max="257" width="27" bestFit="1" customWidth="1"/>
    <col min="258" max="258" width="21.5703125" bestFit="1" customWidth="1"/>
    <col min="259" max="259" width="26.28515625" bestFit="1" customWidth="1"/>
    <col min="260" max="260" width="21.5703125" bestFit="1" customWidth="1"/>
    <col min="261" max="261" width="26.28515625" bestFit="1" customWidth="1"/>
    <col min="262" max="262" width="22.42578125" bestFit="1" customWidth="1"/>
    <col min="263" max="264" width="14.85546875" bestFit="1" customWidth="1"/>
    <col min="265" max="265" width="27" bestFit="1" customWidth="1"/>
    <col min="266" max="266" width="22.42578125" bestFit="1" customWidth="1"/>
    <col min="267" max="267" width="27" bestFit="1" customWidth="1"/>
    <col min="268" max="268" width="22.140625" bestFit="1" customWidth="1"/>
    <col min="269" max="269" width="26.7109375" bestFit="1" customWidth="1"/>
    <col min="270" max="270" width="22.140625" bestFit="1" customWidth="1"/>
    <col min="271" max="271" width="26.7109375" bestFit="1" customWidth="1"/>
    <col min="272" max="272" width="22.140625" bestFit="1" customWidth="1"/>
    <col min="273" max="273" width="26.7109375" bestFit="1" customWidth="1"/>
    <col min="274" max="274" width="13.42578125" bestFit="1" customWidth="1"/>
  </cols>
  <sheetData>
    <row r="1" spans="1:3" x14ac:dyDescent="0.25">
      <c r="A1" s="45" t="s">
        <v>561</v>
      </c>
      <c r="B1" t="s">
        <v>558</v>
      </c>
      <c r="C1" s="166" t="s">
        <v>640</v>
      </c>
    </row>
    <row r="2" spans="1:3" x14ac:dyDescent="0.25">
      <c r="A2" s="2" t="s">
        <v>272</v>
      </c>
      <c r="B2" s="61" t="s">
        <v>501</v>
      </c>
      <c r="C2" s="167">
        <v>263</v>
      </c>
    </row>
    <row r="3" spans="1:3" x14ac:dyDescent="0.25">
      <c r="A3" s="2" t="s">
        <v>43</v>
      </c>
      <c r="B3" s="62" t="s">
        <v>502</v>
      </c>
      <c r="C3" s="167">
        <v>207</v>
      </c>
    </row>
    <row r="4" spans="1:3" x14ac:dyDescent="0.25">
      <c r="A4" s="2" t="s">
        <v>83</v>
      </c>
      <c r="B4" s="62" t="s">
        <v>503</v>
      </c>
      <c r="C4" s="167">
        <v>767</v>
      </c>
    </row>
    <row r="5" spans="1:3" x14ac:dyDescent="0.25">
      <c r="A5" s="2" t="s">
        <v>259</v>
      </c>
      <c r="B5" s="62" t="s">
        <v>504</v>
      </c>
      <c r="C5" s="167">
        <v>321</v>
      </c>
    </row>
    <row r="6" spans="1:3" x14ac:dyDescent="0.25">
      <c r="A6" s="2" t="s">
        <v>154</v>
      </c>
      <c r="B6" s="62" t="s">
        <v>505</v>
      </c>
      <c r="C6" s="167">
        <v>162</v>
      </c>
    </row>
    <row r="7" spans="1:3" x14ac:dyDescent="0.25">
      <c r="A7" s="2" t="s">
        <v>87</v>
      </c>
      <c r="B7" s="62" t="s">
        <v>506</v>
      </c>
      <c r="C7" s="167">
        <v>20</v>
      </c>
    </row>
    <row r="8" spans="1:3" x14ac:dyDescent="0.25">
      <c r="A8" s="2" t="s">
        <v>220</v>
      </c>
      <c r="B8" s="62" t="s">
        <v>507</v>
      </c>
      <c r="C8" s="167">
        <v>290</v>
      </c>
    </row>
    <row r="9" spans="1:3" x14ac:dyDescent="0.25">
      <c r="A9" s="2" t="s">
        <v>117</v>
      </c>
      <c r="B9" s="62" t="s">
        <v>508</v>
      </c>
      <c r="C9" s="167">
        <v>71</v>
      </c>
    </row>
    <row r="10" spans="1:3" x14ac:dyDescent="0.25">
      <c r="A10" s="2" t="s">
        <v>349</v>
      </c>
      <c r="B10" s="62" t="s">
        <v>509</v>
      </c>
      <c r="C10" s="167">
        <v>104</v>
      </c>
    </row>
    <row r="11" spans="1:3" x14ac:dyDescent="0.25">
      <c r="A11" s="2" t="s">
        <v>103</v>
      </c>
      <c r="B11" s="62" t="s">
        <v>510</v>
      </c>
      <c r="C11" s="167">
        <v>121</v>
      </c>
    </row>
    <row r="12" spans="1:3" x14ac:dyDescent="0.25">
      <c r="A12" s="2" t="s">
        <v>428</v>
      </c>
      <c r="B12" s="62" t="s">
        <v>511</v>
      </c>
      <c r="C12" s="167">
        <v>36</v>
      </c>
    </row>
    <row r="13" spans="1:3" x14ac:dyDescent="0.25">
      <c r="A13" s="2" t="s">
        <v>261</v>
      </c>
      <c r="B13" s="62" t="s">
        <v>512</v>
      </c>
      <c r="C13" s="167">
        <v>190</v>
      </c>
    </row>
    <row r="14" spans="1:3" x14ac:dyDescent="0.25">
      <c r="A14" s="2" t="s">
        <v>245</v>
      </c>
      <c r="B14" s="62" t="s">
        <v>513</v>
      </c>
      <c r="C14" s="167">
        <v>135</v>
      </c>
    </row>
    <row r="15" spans="1:3" x14ac:dyDescent="0.25">
      <c r="A15" s="2" t="s">
        <v>254</v>
      </c>
      <c r="B15" s="62" t="s">
        <v>514</v>
      </c>
      <c r="C15" s="167">
        <v>425</v>
      </c>
    </row>
    <row r="16" spans="1:3" x14ac:dyDescent="0.25">
      <c r="A16" s="2" t="s">
        <v>39</v>
      </c>
      <c r="B16" s="62" t="s">
        <v>515</v>
      </c>
      <c r="C16" s="167">
        <v>359</v>
      </c>
    </row>
    <row r="17" spans="1:3" x14ac:dyDescent="0.25">
      <c r="A17" s="2" t="s">
        <v>433</v>
      </c>
      <c r="B17" s="62" t="s">
        <v>516</v>
      </c>
      <c r="C17" s="167">
        <v>533</v>
      </c>
    </row>
    <row r="18" spans="1:3" x14ac:dyDescent="0.25">
      <c r="A18" s="2" t="s">
        <v>203</v>
      </c>
      <c r="B18" s="62" t="s">
        <v>517</v>
      </c>
      <c r="C18" s="167">
        <v>978</v>
      </c>
    </row>
    <row r="19" spans="1:3" x14ac:dyDescent="0.25">
      <c r="A19" s="2" t="s">
        <v>344</v>
      </c>
      <c r="B19" s="62" t="s">
        <v>518</v>
      </c>
      <c r="C19" s="167">
        <v>279</v>
      </c>
    </row>
    <row r="20" spans="1:3" x14ac:dyDescent="0.25">
      <c r="A20" s="2" t="s">
        <v>169</v>
      </c>
      <c r="B20" s="62" t="s">
        <v>519</v>
      </c>
      <c r="C20" s="167">
        <v>54</v>
      </c>
    </row>
    <row r="21" spans="1:3" x14ac:dyDescent="0.25">
      <c r="A21" s="2" t="s">
        <v>47</v>
      </c>
      <c r="B21" s="62" t="s">
        <v>520</v>
      </c>
      <c r="C21" s="167">
        <v>675</v>
      </c>
    </row>
    <row r="22" spans="1:3" x14ac:dyDescent="0.25">
      <c r="A22" s="2" t="s">
        <v>178</v>
      </c>
      <c r="B22" s="62" t="s">
        <v>521</v>
      </c>
      <c r="C22" s="167">
        <v>518</v>
      </c>
    </row>
    <row r="23" spans="1:3" x14ac:dyDescent="0.25">
      <c r="A23" s="2" t="s">
        <v>41</v>
      </c>
      <c r="B23" s="62" t="s">
        <v>522</v>
      </c>
      <c r="C23" s="167">
        <v>105</v>
      </c>
    </row>
    <row r="24" spans="1:3" x14ac:dyDescent="0.25">
      <c r="A24" s="2" t="s">
        <v>208</v>
      </c>
      <c r="B24" s="62" t="s">
        <v>523</v>
      </c>
      <c r="C24" s="167">
        <v>353</v>
      </c>
    </row>
    <row r="25" spans="1:3" x14ac:dyDescent="0.25">
      <c r="A25" s="2" t="s">
        <v>431</v>
      </c>
      <c r="B25" s="62" t="s">
        <v>524</v>
      </c>
      <c r="C25" s="167">
        <v>317</v>
      </c>
    </row>
    <row r="26" spans="1:3" x14ac:dyDescent="0.25">
      <c r="A26" s="35" t="s">
        <v>314</v>
      </c>
      <c r="B26" s="62" t="s">
        <v>525</v>
      </c>
      <c r="C26" s="167">
        <v>374</v>
      </c>
    </row>
    <row r="27" spans="1:3" x14ac:dyDescent="0.25">
      <c r="A27" s="2" t="s">
        <v>492</v>
      </c>
      <c r="B27" s="62" t="s">
        <v>526</v>
      </c>
      <c r="C27" s="167">
        <v>825</v>
      </c>
    </row>
    <row r="28" spans="1:3" x14ac:dyDescent="0.25">
      <c r="A28" s="2" t="s">
        <v>422</v>
      </c>
      <c r="B28" s="62" t="s">
        <v>527</v>
      </c>
      <c r="C28" s="167">
        <v>677</v>
      </c>
    </row>
    <row r="29" spans="1:3" x14ac:dyDescent="0.25">
      <c r="A29" s="2" t="s">
        <v>193</v>
      </c>
      <c r="B29" s="62" t="s">
        <v>528</v>
      </c>
      <c r="C29" s="167">
        <v>651</v>
      </c>
    </row>
    <row r="30" spans="1:3" x14ac:dyDescent="0.25">
      <c r="A30" s="2" t="s">
        <v>165</v>
      </c>
      <c r="B30" s="62" t="s">
        <v>529</v>
      </c>
      <c r="C30" s="167">
        <v>119</v>
      </c>
    </row>
    <row r="31" spans="1:3" x14ac:dyDescent="0.25">
      <c r="A31" s="2" t="s">
        <v>347</v>
      </c>
      <c r="B31" s="62" t="s">
        <v>530</v>
      </c>
      <c r="C31" s="167">
        <v>383</v>
      </c>
    </row>
    <row r="32" spans="1:3" x14ac:dyDescent="0.25">
      <c r="A32" s="2" t="s">
        <v>98</v>
      </c>
      <c r="B32" s="62" t="s">
        <v>531</v>
      </c>
      <c r="C32" s="167">
        <v>112</v>
      </c>
    </row>
    <row r="33" spans="1:3" x14ac:dyDescent="0.25">
      <c r="A33" s="2" t="s">
        <v>27</v>
      </c>
      <c r="B33" s="62" t="s">
        <v>532</v>
      </c>
      <c r="C33" s="167">
        <v>82</v>
      </c>
    </row>
    <row r="34" spans="1:3" x14ac:dyDescent="0.25">
      <c r="A34" s="2" t="s">
        <v>307</v>
      </c>
      <c r="B34" s="62" t="s">
        <v>533</v>
      </c>
      <c r="C34" s="167">
        <v>899</v>
      </c>
    </row>
    <row r="35" spans="1:3" x14ac:dyDescent="0.25">
      <c r="A35" s="2" t="s">
        <v>396</v>
      </c>
      <c r="B35" s="62" t="s">
        <v>534</v>
      </c>
      <c r="C35" s="167">
        <v>682</v>
      </c>
    </row>
    <row r="36" spans="1:3" x14ac:dyDescent="0.25">
      <c r="A36" s="2" t="s">
        <v>289</v>
      </c>
      <c r="B36" s="62" t="s">
        <v>535</v>
      </c>
      <c r="C36" s="167">
        <v>912</v>
      </c>
    </row>
    <row r="37" spans="1:3" x14ac:dyDescent="0.25">
      <c r="A37" s="2" t="s">
        <v>201</v>
      </c>
      <c r="B37" s="62" t="s">
        <v>536</v>
      </c>
      <c r="C37" s="167">
        <v>977</v>
      </c>
    </row>
    <row r="38" spans="1:3" x14ac:dyDescent="0.25">
      <c r="A38" s="2" t="s">
        <v>251</v>
      </c>
      <c r="B38" s="62" t="s">
        <v>537</v>
      </c>
      <c r="C38" s="167">
        <v>731</v>
      </c>
    </row>
    <row r="39" spans="1:3" x14ac:dyDescent="0.25">
      <c r="A39" s="2" t="s">
        <v>286</v>
      </c>
      <c r="B39" s="62" t="s">
        <v>538</v>
      </c>
      <c r="C39" s="167">
        <v>193</v>
      </c>
    </row>
    <row r="40" spans="1:3" x14ac:dyDescent="0.25">
      <c r="A40" s="2" t="s">
        <v>198</v>
      </c>
      <c r="B40" s="62" t="s">
        <v>539</v>
      </c>
      <c r="C40" s="167">
        <v>863</v>
      </c>
    </row>
    <row r="41" spans="1:3" x14ac:dyDescent="0.25">
      <c r="A41" s="2" t="s">
        <v>56</v>
      </c>
      <c r="B41" s="62" t="s">
        <v>540</v>
      </c>
      <c r="C41" s="167">
        <v>509</v>
      </c>
    </row>
    <row r="42" spans="1:3" x14ac:dyDescent="0.25">
      <c r="A42" s="2" t="s">
        <v>257</v>
      </c>
      <c r="B42" s="62" t="s">
        <v>541</v>
      </c>
      <c r="C42" s="167">
        <v>285</v>
      </c>
    </row>
    <row r="43" spans="1:3" x14ac:dyDescent="0.25">
      <c r="A43" s="2" t="s">
        <v>140</v>
      </c>
      <c r="B43" s="62" t="s">
        <v>542</v>
      </c>
      <c r="C43" s="167">
        <v>464</v>
      </c>
    </row>
    <row r="44" spans="1:3" x14ac:dyDescent="0.25">
      <c r="A44" s="2" t="s">
        <v>221</v>
      </c>
      <c r="B44" s="62" t="s">
        <v>543</v>
      </c>
      <c r="C44" s="167">
        <v>422</v>
      </c>
    </row>
    <row r="45" spans="1:3" x14ac:dyDescent="0.25">
      <c r="A45" s="2" t="s">
        <v>150</v>
      </c>
      <c r="B45" s="62" t="s">
        <v>544</v>
      </c>
      <c r="C45" s="167">
        <v>838</v>
      </c>
    </row>
    <row r="46" spans="1:3" x14ac:dyDescent="0.25">
      <c r="A46" s="2" t="s">
        <v>1</v>
      </c>
      <c r="B46" s="62" t="s">
        <v>545</v>
      </c>
      <c r="C46" s="167">
        <v>859</v>
      </c>
    </row>
    <row r="47" spans="1:3" x14ac:dyDescent="0.25">
      <c r="A47" s="2" t="s">
        <v>49</v>
      </c>
      <c r="B47" s="62" t="s">
        <v>546</v>
      </c>
      <c r="C47" s="167">
        <v>555</v>
      </c>
    </row>
    <row r="48" spans="1:3" x14ac:dyDescent="0.25">
      <c r="A48" s="2" t="s">
        <v>107</v>
      </c>
      <c r="B48" s="62" t="s">
        <v>547</v>
      </c>
      <c r="C48" s="167">
        <v>39</v>
      </c>
    </row>
    <row r="49" spans="1:3" x14ac:dyDescent="0.25">
      <c r="A49" s="2" t="s">
        <v>50</v>
      </c>
      <c r="B49" s="62" t="s">
        <v>548</v>
      </c>
      <c r="C49" s="167">
        <v>232</v>
      </c>
    </row>
    <row r="50" spans="1:3" x14ac:dyDescent="0.25">
      <c r="A50" s="2" t="s">
        <v>213</v>
      </c>
      <c r="B50" s="62" t="s">
        <v>549</v>
      </c>
      <c r="C50" s="167">
        <v>55</v>
      </c>
    </row>
    <row r="51" spans="1:3" x14ac:dyDescent="0.25">
      <c r="A51" s="2" t="s">
        <v>436</v>
      </c>
      <c r="B51" s="62" t="s">
        <v>550</v>
      </c>
      <c r="C51" s="167">
        <v>177</v>
      </c>
    </row>
    <row r="52" spans="1:3" x14ac:dyDescent="0.25">
      <c r="A52" s="2" t="s">
        <v>216</v>
      </c>
      <c r="B52" s="62" t="s">
        <v>551</v>
      </c>
      <c r="C52" s="167">
        <v>150</v>
      </c>
    </row>
    <row r="53" spans="1:3" x14ac:dyDescent="0.25">
      <c r="A53" s="2" t="s">
        <v>90</v>
      </c>
      <c r="B53" s="62" t="s">
        <v>552</v>
      </c>
      <c r="C53" s="167">
        <v>329</v>
      </c>
    </row>
    <row r="54" spans="1:3" x14ac:dyDescent="0.25">
      <c r="A54" s="2" t="s">
        <v>112</v>
      </c>
      <c r="B54" s="62" t="s">
        <v>553</v>
      </c>
      <c r="C54" s="167">
        <v>699</v>
      </c>
    </row>
    <row r="55" spans="1:3" x14ac:dyDescent="0.25">
      <c r="A55" s="2" t="s">
        <v>425</v>
      </c>
      <c r="B55" s="62" t="s">
        <v>554</v>
      </c>
      <c r="C55" s="167">
        <v>388</v>
      </c>
    </row>
    <row r="56" spans="1:3" x14ac:dyDescent="0.25">
      <c r="A56" s="2" t="s">
        <v>279</v>
      </c>
      <c r="B56" s="62" t="s">
        <v>555</v>
      </c>
      <c r="C56" s="167">
        <v>155</v>
      </c>
    </row>
    <row r="57" spans="1:3" x14ac:dyDescent="0.25">
      <c r="A57" s="26" t="s">
        <v>33</v>
      </c>
      <c r="B57" s="62" t="s">
        <v>556</v>
      </c>
      <c r="C57" s="167">
        <v>43</v>
      </c>
    </row>
    <row r="58" spans="1:3" x14ac:dyDescent="0.25">
      <c r="A58" s="2" t="s">
        <v>304</v>
      </c>
      <c r="B58" s="62" t="s">
        <v>557</v>
      </c>
      <c r="C58" s="167">
        <v>147</v>
      </c>
    </row>
    <row r="59" spans="1:3" ht="15" x14ac:dyDescent="0.25">
      <c r="A59"/>
    </row>
    <row r="60" spans="1:3" ht="15" x14ac:dyDescent="0.25">
      <c r="A60"/>
    </row>
    <row r="61" spans="1:3" ht="15" x14ac:dyDescent="0.25">
      <c r="A61"/>
    </row>
    <row r="62" spans="1:3" ht="15" x14ac:dyDescent="0.25">
      <c r="A62"/>
    </row>
    <row r="63" spans="1:3" ht="15" x14ac:dyDescent="0.25">
      <c r="A63"/>
    </row>
    <row r="64" spans="1:3" ht="15" x14ac:dyDescent="0.25">
      <c r="A64"/>
    </row>
    <row r="65" spans="1:1" ht="15" x14ac:dyDescent="0.25">
      <c r="A65"/>
    </row>
    <row r="66" spans="1:1" ht="15" x14ac:dyDescent="0.25">
      <c r="A66"/>
    </row>
    <row r="67" spans="1:1" ht="15" x14ac:dyDescent="0.25">
      <c r="A67"/>
    </row>
    <row r="68" spans="1:1" ht="15" x14ac:dyDescent="0.25">
      <c r="A68"/>
    </row>
    <row r="69" spans="1:1" ht="15" x14ac:dyDescent="0.25">
      <c r="A69"/>
    </row>
    <row r="70" spans="1:1" ht="15" x14ac:dyDescent="0.25">
      <c r="A70"/>
    </row>
    <row r="71" spans="1:1" ht="15" x14ac:dyDescent="0.25">
      <c r="A71"/>
    </row>
    <row r="72" spans="1:1" ht="15" x14ac:dyDescent="0.25">
      <c r="A72"/>
    </row>
    <row r="73" spans="1:1" ht="15" x14ac:dyDescent="0.25">
      <c r="A73"/>
    </row>
    <row r="74" spans="1:1" ht="15" x14ac:dyDescent="0.25">
      <c r="A74"/>
    </row>
    <row r="75" spans="1:1" ht="15" x14ac:dyDescent="0.25">
      <c r="A75"/>
    </row>
    <row r="76" spans="1:1" ht="15" x14ac:dyDescent="0.25">
      <c r="A76"/>
    </row>
    <row r="77" spans="1:1" ht="15" x14ac:dyDescent="0.25">
      <c r="A77"/>
    </row>
    <row r="78" spans="1:1" ht="15" x14ac:dyDescent="0.25">
      <c r="A78"/>
    </row>
    <row r="79" spans="1:1" ht="15" x14ac:dyDescent="0.25">
      <c r="A79"/>
    </row>
    <row r="80" spans="1:1" ht="15" x14ac:dyDescent="0.25">
      <c r="A80"/>
    </row>
    <row r="81" spans="1:1" ht="15" x14ac:dyDescent="0.25">
      <c r="A81"/>
    </row>
    <row r="82" spans="1:1" ht="15" x14ac:dyDescent="0.25">
      <c r="A82"/>
    </row>
    <row r="83" spans="1:1" ht="15" x14ac:dyDescent="0.25">
      <c r="A83"/>
    </row>
    <row r="84" spans="1:1" ht="15" x14ac:dyDescent="0.25">
      <c r="A84"/>
    </row>
    <row r="85" spans="1:1" ht="15" x14ac:dyDescent="0.25">
      <c r="A85"/>
    </row>
    <row r="86" spans="1:1" ht="15" x14ac:dyDescent="0.25">
      <c r="A86"/>
    </row>
    <row r="87" spans="1:1" ht="15" x14ac:dyDescent="0.25">
      <c r="A87"/>
    </row>
    <row r="88" spans="1:1" ht="15" x14ac:dyDescent="0.25">
      <c r="A88"/>
    </row>
    <row r="89" spans="1:1" ht="15" x14ac:dyDescent="0.25">
      <c r="A89"/>
    </row>
    <row r="90" spans="1:1" ht="15" x14ac:dyDescent="0.25">
      <c r="A90"/>
    </row>
    <row r="91" spans="1:1" ht="15" x14ac:dyDescent="0.25">
      <c r="A91"/>
    </row>
    <row r="92" spans="1:1" ht="15" x14ac:dyDescent="0.25">
      <c r="A92"/>
    </row>
    <row r="93" spans="1:1" ht="15" x14ac:dyDescent="0.25">
      <c r="A93"/>
    </row>
    <row r="94" spans="1:1" ht="15" x14ac:dyDescent="0.25">
      <c r="A94"/>
    </row>
    <row r="95" spans="1:1" ht="15" x14ac:dyDescent="0.25">
      <c r="A95"/>
    </row>
    <row r="96" spans="1:1" ht="15" x14ac:dyDescent="0.25">
      <c r="A96"/>
    </row>
    <row r="97" spans="1:1" ht="15" x14ac:dyDescent="0.25">
      <c r="A97"/>
    </row>
    <row r="98" spans="1:1" ht="15" x14ac:dyDescent="0.25">
      <c r="A98"/>
    </row>
    <row r="99" spans="1:1" ht="15" x14ac:dyDescent="0.25">
      <c r="A99"/>
    </row>
    <row r="100" spans="1:1" ht="15" x14ac:dyDescent="0.25">
      <c r="A100"/>
    </row>
    <row r="101" spans="1:1" ht="15" x14ac:dyDescent="0.25">
      <c r="A101"/>
    </row>
    <row r="102" spans="1:1" ht="15" x14ac:dyDescent="0.25">
      <c r="A102"/>
    </row>
    <row r="103" spans="1:1" ht="15" x14ac:dyDescent="0.25">
      <c r="A103"/>
    </row>
    <row r="104" spans="1:1" ht="15" x14ac:dyDescent="0.25">
      <c r="A104"/>
    </row>
    <row r="105" spans="1:1" ht="15" x14ac:dyDescent="0.25">
      <c r="A105"/>
    </row>
    <row r="106" spans="1:1" ht="15" x14ac:dyDescent="0.25">
      <c r="A106"/>
    </row>
    <row r="107" spans="1:1" ht="15" x14ac:dyDescent="0.25">
      <c r="A107"/>
    </row>
    <row r="108" spans="1:1" ht="15" x14ac:dyDescent="0.25">
      <c r="A108"/>
    </row>
    <row r="109" spans="1:1" ht="15" x14ac:dyDescent="0.25">
      <c r="A109"/>
    </row>
    <row r="110" spans="1:1" ht="15" x14ac:dyDescent="0.25">
      <c r="A110"/>
    </row>
    <row r="111" spans="1:1" ht="15" x14ac:dyDescent="0.25">
      <c r="A111"/>
    </row>
    <row r="112" spans="1:1" ht="15" x14ac:dyDescent="0.25">
      <c r="A112"/>
    </row>
    <row r="113" spans="1:1" ht="15" x14ac:dyDescent="0.25">
      <c r="A113"/>
    </row>
    <row r="114" spans="1:1" ht="15" x14ac:dyDescent="0.25">
      <c r="A114"/>
    </row>
    <row r="115" spans="1:1" ht="15" x14ac:dyDescent="0.25">
      <c r="A115"/>
    </row>
    <row r="116" spans="1:1" ht="15" x14ac:dyDescent="0.25">
      <c r="A116"/>
    </row>
    <row r="117" spans="1:1" ht="15" x14ac:dyDescent="0.25">
      <c r="A117"/>
    </row>
    <row r="118" spans="1:1" ht="15" x14ac:dyDescent="0.25">
      <c r="A118"/>
    </row>
    <row r="119" spans="1:1" ht="15" x14ac:dyDescent="0.25">
      <c r="A119"/>
    </row>
    <row r="120" spans="1:1" ht="15" x14ac:dyDescent="0.25">
      <c r="A120"/>
    </row>
    <row r="121" spans="1:1" ht="15" x14ac:dyDescent="0.25">
      <c r="A121"/>
    </row>
    <row r="122" spans="1:1" ht="15" x14ac:dyDescent="0.25">
      <c r="A122"/>
    </row>
    <row r="123" spans="1:1" ht="15" x14ac:dyDescent="0.25">
      <c r="A123"/>
    </row>
    <row r="124" spans="1:1" ht="15" x14ac:dyDescent="0.25">
      <c r="A124"/>
    </row>
    <row r="125" spans="1:1" ht="15" x14ac:dyDescent="0.25">
      <c r="A125"/>
    </row>
    <row r="126" spans="1:1" ht="15" x14ac:dyDescent="0.25">
      <c r="A126"/>
    </row>
    <row r="127" spans="1:1" ht="15" x14ac:dyDescent="0.25">
      <c r="A127"/>
    </row>
    <row r="128" spans="1:1" ht="15" x14ac:dyDescent="0.25">
      <c r="A128"/>
    </row>
    <row r="129" spans="1:1" ht="15" x14ac:dyDescent="0.25">
      <c r="A129"/>
    </row>
    <row r="130" spans="1:1" ht="15" x14ac:dyDescent="0.25">
      <c r="A130"/>
    </row>
    <row r="131" spans="1:1" ht="15" x14ac:dyDescent="0.25">
      <c r="A131"/>
    </row>
    <row r="132" spans="1:1" ht="15" x14ac:dyDescent="0.25">
      <c r="A132"/>
    </row>
    <row r="133" spans="1:1" ht="15" x14ac:dyDescent="0.25">
      <c r="A133"/>
    </row>
    <row r="134" spans="1:1" ht="15" x14ac:dyDescent="0.25">
      <c r="A134"/>
    </row>
    <row r="135" spans="1:1" ht="15" x14ac:dyDescent="0.25">
      <c r="A135"/>
    </row>
    <row r="136" spans="1:1" ht="15" x14ac:dyDescent="0.25">
      <c r="A136"/>
    </row>
    <row r="137" spans="1:1" ht="15" x14ac:dyDescent="0.25">
      <c r="A137"/>
    </row>
    <row r="138" spans="1:1" ht="15" x14ac:dyDescent="0.25">
      <c r="A138"/>
    </row>
    <row r="139" spans="1:1" ht="15" x14ac:dyDescent="0.25">
      <c r="A139"/>
    </row>
    <row r="140" spans="1:1" ht="15" x14ac:dyDescent="0.25">
      <c r="A140"/>
    </row>
    <row r="141" spans="1:1" ht="15" x14ac:dyDescent="0.25">
      <c r="A141"/>
    </row>
    <row r="142" spans="1:1" ht="15" x14ac:dyDescent="0.25">
      <c r="A142"/>
    </row>
    <row r="143" spans="1:1" ht="15" x14ac:dyDescent="0.25">
      <c r="A143"/>
    </row>
    <row r="144" spans="1:1" ht="15" x14ac:dyDescent="0.25">
      <c r="A144"/>
    </row>
    <row r="145" spans="1:1" ht="15" x14ac:dyDescent="0.25">
      <c r="A145"/>
    </row>
    <row r="146" spans="1:1" ht="15" x14ac:dyDescent="0.25">
      <c r="A146"/>
    </row>
    <row r="147" spans="1:1" ht="15" x14ac:dyDescent="0.25">
      <c r="A147"/>
    </row>
    <row r="148" spans="1:1" ht="15" x14ac:dyDescent="0.25">
      <c r="A148"/>
    </row>
    <row r="149" spans="1:1" ht="15" x14ac:dyDescent="0.25">
      <c r="A149"/>
    </row>
    <row r="150" spans="1:1" ht="15" x14ac:dyDescent="0.25">
      <c r="A150"/>
    </row>
    <row r="151" spans="1:1" ht="15" x14ac:dyDescent="0.25">
      <c r="A151"/>
    </row>
    <row r="152" spans="1:1" ht="15" x14ac:dyDescent="0.25">
      <c r="A152"/>
    </row>
    <row r="153" spans="1:1" ht="15" x14ac:dyDescent="0.25">
      <c r="A153"/>
    </row>
    <row r="154" spans="1:1" ht="15" x14ac:dyDescent="0.25">
      <c r="A154"/>
    </row>
    <row r="155" spans="1:1" ht="15" x14ac:dyDescent="0.25">
      <c r="A155"/>
    </row>
    <row r="156" spans="1:1" ht="15" x14ac:dyDescent="0.25">
      <c r="A156"/>
    </row>
    <row r="157" spans="1:1" ht="15" x14ac:dyDescent="0.25">
      <c r="A157"/>
    </row>
    <row r="158" spans="1:1" ht="15" x14ac:dyDescent="0.25">
      <c r="A158"/>
    </row>
    <row r="159" spans="1:1" ht="15" x14ac:dyDescent="0.25">
      <c r="A159"/>
    </row>
  </sheetData>
  <sortState ref="A1:A16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lot1</vt:lpstr>
      <vt:lpstr>taxno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tawatchai.w</dc:creator>
  <cp:lastModifiedBy>tawatchai.w</cp:lastModifiedBy>
  <dcterms:created xsi:type="dcterms:W3CDTF">2017-05-16T07:26:55Z</dcterms:created>
  <dcterms:modified xsi:type="dcterms:W3CDTF">2017-06-12T06:28:02Z</dcterms:modified>
</cp:coreProperties>
</file>