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hidePivotFieldList="1" defaultThemeVersion="124226"/>
  <bookViews>
    <workbookView xWindow="480" yWindow="360" windowWidth="18195" windowHeight="8205"/>
  </bookViews>
  <sheets>
    <sheet name="taxno" sheetId="2" r:id="rId1"/>
    <sheet name="lot1" sheetId="5" r:id="rId2"/>
    <sheet name="lot2" sheetId="7" r:id="rId3"/>
    <sheet name="lot3" sheetId="8" r:id="rId4"/>
  </sheets>
  <definedNames>
    <definedName name="_xlnm._FilterDatabase" localSheetId="1">'lot1'!$B$1:$W$151</definedName>
    <definedName name="_xlnm._FilterDatabase" localSheetId="2" hidden="1">'lot2'!$B$1:$AB$154</definedName>
    <definedName name="_xlnm._FilterDatabase" localSheetId="3" hidden="1">'lot3'!$B$1:$X$1</definedName>
  </definedNames>
  <calcPr calcId="144525"/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2" i="8"/>
  <c r="L157" i="8"/>
  <c r="L156" i="8"/>
  <c r="L155" i="8"/>
  <c r="L154" i="8"/>
  <c r="L153" i="8"/>
  <c r="L152" i="8"/>
  <c r="L151" i="8"/>
  <c r="L150" i="8"/>
  <c r="L149" i="8"/>
  <c r="J157" i="8"/>
  <c r="J156" i="8"/>
  <c r="J155" i="8"/>
  <c r="J154" i="8"/>
  <c r="J153" i="8"/>
  <c r="J152" i="8"/>
  <c r="J151" i="8"/>
  <c r="J150" i="8"/>
  <c r="J149" i="8"/>
  <c r="G149" i="8"/>
  <c r="G150" i="8"/>
  <c r="G151" i="8"/>
  <c r="G152" i="8"/>
  <c r="G153" i="8"/>
  <c r="G154" i="8"/>
  <c r="G155" i="8"/>
  <c r="G156" i="8"/>
  <c r="G157" i="8"/>
  <c r="G143" i="8"/>
  <c r="J143" i="8"/>
  <c r="G144" i="8"/>
  <c r="J144" i="8"/>
  <c r="L144" i="8"/>
  <c r="G145" i="8"/>
  <c r="J145" i="8"/>
  <c r="L145" i="8"/>
  <c r="G146" i="8"/>
  <c r="J146" i="8"/>
  <c r="L146" i="8" s="1"/>
  <c r="G147" i="8"/>
  <c r="J147" i="8"/>
  <c r="L147" i="8" s="1"/>
  <c r="G148" i="8"/>
  <c r="J148" i="8"/>
  <c r="L148" i="8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2" i="7"/>
  <c r="G155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2" i="8"/>
  <c r="J142" i="8" l="1"/>
  <c r="J141" i="8"/>
  <c r="L141" i="8" s="1"/>
  <c r="J140" i="8"/>
  <c r="L140" i="8" s="1"/>
  <c r="J139" i="8"/>
  <c r="L139" i="8" s="1"/>
  <c r="J138" i="8"/>
  <c r="L138" i="8" s="1"/>
  <c r="J137" i="8"/>
  <c r="L137" i="8" s="1"/>
  <c r="J136" i="8"/>
  <c r="L136" i="8" s="1"/>
  <c r="J135" i="8"/>
  <c r="L135" i="8" s="1"/>
  <c r="J133" i="8"/>
  <c r="L133" i="8" s="1"/>
  <c r="J131" i="8"/>
  <c r="L131" i="8" s="1"/>
  <c r="J127" i="8"/>
  <c r="L127" i="8" s="1"/>
  <c r="J126" i="8"/>
  <c r="L126" i="8" s="1"/>
  <c r="J125" i="8"/>
  <c r="L125" i="8" s="1"/>
  <c r="J122" i="8"/>
  <c r="L122" i="8" s="1"/>
  <c r="J121" i="8"/>
  <c r="L121" i="8" s="1"/>
  <c r="L120" i="8"/>
  <c r="J119" i="8"/>
  <c r="L119" i="8" s="1"/>
  <c r="J118" i="8"/>
  <c r="L118" i="8" s="1"/>
  <c r="J117" i="8"/>
  <c r="L117" i="8" s="1"/>
  <c r="J116" i="8"/>
  <c r="L116" i="8" s="1"/>
  <c r="J115" i="8"/>
  <c r="L115" i="8" s="1"/>
  <c r="J114" i="8"/>
  <c r="L114" i="8" s="1"/>
  <c r="J113" i="8"/>
  <c r="L113" i="8" s="1"/>
  <c r="J112" i="8"/>
  <c r="L112" i="8" s="1"/>
  <c r="J111" i="8"/>
  <c r="L111" i="8" s="1"/>
  <c r="J110" i="8"/>
  <c r="L110" i="8" s="1"/>
  <c r="J109" i="8"/>
  <c r="L109" i="8" s="1"/>
  <c r="J108" i="8"/>
  <c r="L108" i="8" s="1"/>
  <c r="J107" i="8"/>
  <c r="L107" i="8" s="1"/>
  <c r="J106" i="8"/>
  <c r="L106" i="8" s="1"/>
  <c r="J105" i="8"/>
  <c r="L105" i="8" s="1"/>
  <c r="J103" i="8"/>
  <c r="L103" i="8" s="1"/>
  <c r="J102" i="8"/>
  <c r="L102" i="8" s="1"/>
  <c r="J100" i="8"/>
  <c r="L100" i="8" s="1"/>
  <c r="J99" i="8"/>
  <c r="L99" i="8" s="1"/>
  <c r="J98" i="8"/>
  <c r="L98" i="8" s="1"/>
  <c r="J97" i="8"/>
  <c r="L97" i="8" s="1"/>
  <c r="J96" i="8"/>
  <c r="L96" i="8" s="1"/>
  <c r="J93" i="8"/>
  <c r="L93" i="8" s="1"/>
  <c r="J92" i="8"/>
  <c r="L92" i="8" s="1"/>
  <c r="J91" i="8"/>
  <c r="L91" i="8" s="1"/>
  <c r="J90" i="8"/>
  <c r="L90" i="8" s="1"/>
  <c r="J89" i="8"/>
  <c r="L89" i="8" s="1"/>
  <c r="J88" i="8"/>
  <c r="L88" i="8" s="1"/>
  <c r="J85" i="8"/>
  <c r="L85" i="8" s="1"/>
  <c r="J83" i="8"/>
  <c r="L83" i="8" s="1"/>
  <c r="J81" i="8"/>
  <c r="L81" i="8" s="1"/>
  <c r="J78" i="8"/>
  <c r="L78" i="8" s="1"/>
  <c r="J77" i="8"/>
  <c r="L77" i="8" s="1"/>
  <c r="J75" i="8"/>
  <c r="L75" i="8" s="1"/>
  <c r="J74" i="8"/>
  <c r="L74" i="8" s="1"/>
  <c r="J73" i="8"/>
  <c r="L73" i="8" s="1"/>
  <c r="J72" i="8"/>
  <c r="L72" i="8" s="1"/>
  <c r="J71" i="8"/>
  <c r="L71" i="8" s="1"/>
  <c r="J70" i="8"/>
  <c r="L70" i="8" s="1"/>
  <c r="J69" i="8"/>
  <c r="L69" i="8" s="1"/>
  <c r="J68" i="8"/>
  <c r="L68" i="8" s="1"/>
  <c r="J67" i="8"/>
  <c r="L67" i="8" s="1"/>
  <c r="J66" i="8"/>
  <c r="L66" i="8" s="1"/>
  <c r="J65" i="8"/>
  <c r="L65" i="8" s="1"/>
  <c r="J64" i="8"/>
  <c r="L64" i="8" s="1"/>
  <c r="J63" i="8"/>
  <c r="L63" i="8" s="1"/>
  <c r="J62" i="8"/>
  <c r="L62" i="8" s="1"/>
  <c r="J60" i="8"/>
  <c r="L60" i="8" s="1"/>
  <c r="J59" i="8"/>
  <c r="L59" i="8" s="1"/>
  <c r="J55" i="8"/>
  <c r="L55" i="8" s="1"/>
  <c r="J54" i="8"/>
  <c r="L54" i="8" s="1"/>
  <c r="J50" i="8"/>
  <c r="L50" i="8" s="1"/>
  <c r="J48" i="8"/>
  <c r="L48" i="8" s="1"/>
  <c r="J47" i="8"/>
  <c r="L47" i="8" s="1"/>
  <c r="J46" i="8"/>
  <c r="L46" i="8" s="1"/>
  <c r="J45" i="8"/>
  <c r="L45" i="8" s="1"/>
  <c r="J38" i="8"/>
  <c r="L38" i="8" s="1"/>
  <c r="J37" i="8"/>
  <c r="L37" i="8" s="1"/>
  <c r="J36" i="8"/>
  <c r="L36" i="8" s="1"/>
  <c r="J35" i="8"/>
  <c r="L35" i="8" s="1"/>
  <c r="J34" i="8"/>
  <c r="L34" i="8" s="1"/>
  <c r="J33" i="8"/>
  <c r="L33" i="8" s="1"/>
  <c r="J27" i="8"/>
  <c r="L27" i="8" s="1"/>
  <c r="J26" i="8"/>
  <c r="L26" i="8" s="1"/>
  <c r="J25" i="8"/>
  <c r="L25" i="8" s="1"/>
  <c r="J24" i="8"/>
  <c r="L24" i="8" s="1"/>
  <c r="J21" i="8"/>
  <c r="L21" i="8" s="1"/>
  <c r="J20" i="8"/>
  <c r="L20" i="8" s="1"/>
  <c r="J19" i="8"/>
  <c r="L19" i="8" s="1"/>
  <c r="J18" i="8"/>
  <c r="L18" i="8" s="1"/>
  <c r="J17" i="8"/>
  <c r="L17" i="8" s="1"/>
  <c r="J16" i="8"/>
  <c r="L16" i="8" s="1"/>
  <c r="J15" i="8"/>
  <c r="L15" i="8" s="1"/>
  <c r="J14" i="8"/>
  <c r="L14" i="8" s="1"/>
  <c r="J13" i="8"/>
  <c r="L13" i="8" s="1"/>
  <c r="J12" i="8"/>
  <c r="L12" i="8" s="1"/>
  <c r="J11" i="8"/>
  <c r="L11" i="8" s="1"/>
  <c r="J10" i="8"/>
  <c r="L10" i="8" s="1"/>
  <c r="J9" i="8"/>
  <c r="L9" i="8" s="1"/>
  <c r="L8" i="8"/>
  <c r="J7" i="8"/>
  <c r="L7" i="8" s="1"/>
  <c r="J6" i="8"/>
  <c r="L6" i="8" s="1"/>
  <c r="J5" i="8"/>
  <c r="L5" i="8" s="1"/>
  <c r="J4" i="8"/>
  <c r="L4" i="8" s="1"/>
  <c r="J3" i="8"/>
  <c r="L3" i="8" s="1"/>
  <c r="J2" i="8"/>
  <c r="L2" i="8" s="1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2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2" i="5"/>
  <c r="J151" i="5" l="1"/>
  <c r="K151" i="5" s="1"/>
  <c r="J150" i="5"/>
  <c r="J149" i="5"/>
  <c r="K149" i="5" s="1"/>
  <c r="J148" i="5"/>
  <c r="K148" i="5" s="1"/>
  <c r="J147" i="5"/>
  <c r="K147" i="5" s="1"/>
  <c r="J146" i="5"/>
  <c r="J145" i="5"/>
  <c r="K145" i="5" s="1"/>
  <c r="J144" i="5"/>
  <c r="K144" i="5" s="1"/>
  <c r="J143" i="5"/>
  <c r="K143" i="5" s="1"/>
  <c r="J142" i="5"/>
  <c r="J141" i="5"/>
  <c r="K141" i="5" s="1"/>
  <c r="J140" i="5"/>
  <c r="K140" i="5" s="1"/>
  <c r="J139" i="5"/>
  <c r="K139" i="5" s="1"/>
  <c r="J138" i="5"/>
  <c r="J137" i="5"/>
  <c r="K137" i="5" s="1"/>
  <c r="J136" i="5"/>
  <c r="K136" i="5" s="1"/>
  <c r="J135" i="5"/>
  <c r="K135" i="5" s="1"/>
  <c r="J134" i="5"/>
  <c r="J133" i="5"/>
  <c r="K133" i="5" s="1"/>
  <c r="J132" i="5"/>
  <c r="K132" i="5" s="1"/>
  <c r="J131" i="5"/>
  <c r="K131" i="5" s="1"/>
  <c r="J130" i="5"/>
  <c r="J129" i="5"/>
  <c r="K129" i="5" s="1"/>
  <c r="J128" i="5"/>
  <c r="K128" i="5" s="1"/>
  <c r="J127" i="5"/>
  <c r="K127" i="5" s="1"/>
  <c r="J126" i="5"/>
  <c r="J125" i="5"/>
  <c r="K125" i="5" s="1"/>
  <c r="J124" i="5"/>
  <c r="K124" i="5" s="1"/>
  <c r="J123" i="5"/>
  <c r="K123" i="5" s="1"/>
  <c r="J122" i="5"/>
  <c r="J121" i="5"/>
  <c r="K121" i="5" s="1"/>
  <c r="J120" i="5"/>
  <c r="K120" i="5" s="1"/>
  <c r="J119" i="5"/>
  <c r="K119" i="5" s="1"/>
  <c r="J118" i="5"/>
  <c r="J117" i="5"/>
  <c r="K117" i="5" s="1"/>
  <c r="J116" i="5"/>
  <c r="K116" i="5" s="1"/>
  <c r="J115" i="5"/>
  <c r="K115" i="5" s="1"/>
  <c r="J114" i="5"/>
  <c r="J113" i="5"/>
  <c r="K113" i="5" s="1"/>
  <c r="J112" i="5"/>
  <c r="K112" i="5" s="1"/>
  <c r="J111" i="5"/>
  <c r="K111" i="5" s="1"/>
  <c r="J110" i="5"/>
  <c r="J109" i="5"/>
  <c r="K109" i="5" s="1"/>
  <c r="J108" i="5"/>
  <c r="K108" i="5" s="1"/>
  <c r="J107" i="5"/>
  <c r="K107" i="5" s="1"/>
  <c r="J106" i="5"/>
  <c r="J105" i="5"/>
  <c r="K105" i="5" s="1"/>
  <c r="J104" i="5"/>
  <c r="K104" i="5" s="1"/>
  <c r="J103" i="5"/>
  <c r="K103" i="5" s="1"/>
  <c r="J102" i="5"/>
  <c r="J101" i="5"/>
  <c r="K101" i="5" s="1"/>
  <c r="J100" i="5"/>
  <c r="K100" i="5" s="1"/>
  <c r="J99" i="5"/>
  <c r="K99" i="5" s="1"/>
  <c r="J98" i="5"/>
  <c r="J97" i="5"/>
  <c r="K97" i="5" s="1"/>
  <c r="J96" i="5"/>
  <c r="K96" i="5" s="1"/>
  <c r="J95" i="5"/>
  <c r="K95" i="5" s="1"/>
  <c r="J94" i="5"/>
  <c r="J93" i="5"/>
  <c r="K93" i="5" s="1"/>
  <c r="J92" i="5"/>
  <c r="K92" i="5" s="1"/>
  <c r="J91" i="5"/>
  <c r="K91" i="5" s="1"/>
  <c r="J90" i="5"/>
  <c r="J89" i="5"/>
  <c r="K89" i="5" s="1"/>
  <c r="J88" i="5"/>
  <c r="K88" i="5" s="1"/>
  <c r="J87" i="5"/>
  <c r="K87" i="5" s="1"/>
  <c r="J86" i="5"/>
  <c r="J85" i="5"/>
  <c r="K85" i="5" s="1"/>
  <c r="J84" i="5"/>
  <c r="K84" i="5" s="1"/>
  <c r="J83" i="5"/>
  <c r="K83" i="5" s="1"/>
  <c r="J82" i="5"/>
  <c r="J81" i="5"/>
  <c r="K81" i="5" s="1"/>
  <c r="J80" i="5"/>
  <c r="K80" i="5" s="1"/>
  <c r="J79" i="5"/>
  <c r="K79" i="5" s="1"/>
  <c r="J78" i="5"/>
  <c r="J77" i="5"/>
  <c r="K77" i="5" s="1"/>
  <c r="J76" i="5"/>
  <c r="K76" i="5" s="1"/>
  <c r="J75" i="5"/>
  <c r="K75" i="5" s="1"/>
  <c r="J74" i="5"/>
  <c r="J73" i="5"/>
  <c r="K73" i="5" s="1"/>
  <c r="J72" i="5"/>
  <c r="K72" i="5" s="1"/>
  <c r="J71" i="5"/>
  <c r="K71" i="5" s="1"/>
  <c r="J70" i="5"/>
  <c r="J69" i="5"/>
  <c r="K69" i="5" s="1"/>
  <c r="J68" i="5"/>
  <c r="K68" i="5" s="1"/>
  <c r="J67" i="5"/>
  <c r="K67" i="5" s="1"/>
  <c r="J66" i="5"/>
  <c r="K66" i="5" s="1"/>
  <c r="J65" i="5"/>
  <c r="K65" i="5" s="1"/>
  <c r="J64" i="5"/>
  <c r="K64" i="5" s="1"/>
  <c r="J63" i="5"/>
  <c r="K63" i="5" s="1"/>
  <c r="J62" i="5"/>
  <c r="K62" i="5" s="1"/>
  <c r="J61" i="5"/>
  <c r="K61" i="5" s="1"/>
  <c r="J60" i="5"/>
  <c r="K60" i="5" s="1"/>
  <c r="J59" i="5"/>
  <c r="K59" i="5" s="1"/>
  <c r="J58" i="5"/>
  <c r="K58" i="5" s="1"/>
  <c r="J57" i="5"/>
  <c r="K57" i="5" s="1"/>
  <c r="J56" i="5"/>
  <c r="K56" i="5" s="1"/>
  <c r="J55" i="5"/>
  <c r="K55" i="5" s="1"/>
  <c r="J54" i="5"/>
  <c r="K54" i="5" s="1"/>
  <c r="J53" i="5"/>
  <c r="K53" i="5" s="1"/>
  <c r="J52" i="5"/>
  <c r="K52" i="5" s="1"/>
  <c r="J51" i="5"/>
  <c r="K51" i="5" s="1"/>
  <c r="J50" i="5"/>
  <c r="K50" i="5" s="1"/>
  <c r="J49" i="5"/>
  <c r="K49" i="5" s="1"/>
  <c r="J48" i="5"/>
  <c r="K48" i="5" s="1"/>
  <c r="J47" i="5"/>
  <c r="K47" i="5" s="1"/>
  <c r="J46" i="5"/>
  <c r="K46" i="5" s="1"/>
  <c r="J45" i="5"/>
  <c r="K45" i="5" s="1"/>
  <c r="J44" i="5"/>
  <c r="K44" i="5" s="1"/>
  <c r="J43" i="5"/>
  <c r="K43" i="5" s="1"/>
  <c r="J42" i="5"/>
  <c r="K42" i="5" s="1"/>
  <c r="J41" i="5"/>
  <c r="K41" i="5" s="1"/>
  <c r="J40" i="5"/>
  <c r="K40" i="5" s="1"/>
  <c r="J39" i="5"/>
  <c r="K39" i="5" s="1"/>
  <c r="J38" i="5"/>
  <c r="K38" i="5" s="1"/>
  <c r="J37" i="5"/>
  <c r="K37" i="5" s="1"/>
  <c r="J36" i="5"/>
  <c r="K36" i="5" s="1"/>
  <c r="J35" i="5"/>
  <c r="K35" i="5" s="1"/>
  <c r="J34" i="5"/>
  <c r="K34" i="5" s="1"/>
  <c r="J33" i="5"/>
  <c r="K33" i="5" s="1"/>
  <c r="J32" i="5"/>
  <c r="K32" i="5" s="1"/>
  <c r="J31" i="5"/>
  <c r="K31" i="5" s="1"/>
  <c r="J30" i="5"/>
  <c r="K30" i="5" s="1"/>
  <c r="J29" i="5"/>
  <c r="K29" i="5" s="1"/>
  <c r="J28" i="5"/>
  <c r="K28" i="5" s="1"/>
  <c r="J27" i="5"/>
  <c r="K27" i="5" s="1"/>
  <c r="J26" i="5"/>
  <c r="K26" i="5" s="1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J19" i="5"/>
  <c r="K19" i="5" s="1"/>
  <c r="J18" i="5"/>
  <c r="K18" i="5" s="1"/>
  <c r="J17" i="5"/>
  <c r="K17" i="5" s="1"/>
  <c r="J16" i="5"/>
  <c r="K16" i="5" s="1"/>
  <c r="J15" i="5"/>
  <c r="K15" i="5" s="1"/>
  <c r="J14" i="5"/>
  <c r="K14" i="5" s="1"/>
  <c r="J13" i="5"/>
  <c r="K13" i="5" s="1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J5" i="5"/>
  <c r="K5" i="5" s="1"/>
  <c r="J4" i="5"/>
  <c r="K4" i="5" s="1"/>
  <c r="J3" i="5"/>
  <c r="K3" i="5" s="1"/>
  <c r="J2" i="5"/>
  <c r="L2" i="5" s="1"/>
  <c r="L101" i="5" l="1"/>
  <c r="L111" i="5"/>
  <c r="L81" i="5"/>
  <c r="L132" i="5"/>
  <c r="L40" i="5"/>
  <c r="L104" i="5"/>
  <c r="L131" i="5"/>
  <c r="L136" i="5"/>
  <c r="L92" i="5"/>
  <c r="L44" i="5"/>
  <c r="L76" i="5"/>
  <c r="L100" i="5"/>
  <c r="L103" i="5"/>
  <c r="L108" i="5"/>
  <c r="L124" i="5"/>
  <c r="L12" i="5"/>
  <c r="L56" i="5"/>
  <c r="L73" i="5"/>
  <c r="L121" i="5"/>
  <c r="L144" i="5"/>
  <c r="L145" i="5"/>
  <c r="L28" i="5"/>
  <c r="L60" i="5"/>
  <c r="L84" i="5"/>
  <c r="L116" i="5"/>
  <c r="L139" i="5"/>
  <c r="L80" i="5"/>
  <c r="L97" i="5"/>
  <c r="L113" i="5"/>
  <c r="L120" i="5"/>
  <c r="L123" i="5"/>
  <c r="L128" i="5"/>
  <c r="L141" i="5"/>
  <c r="L149" i="5"/>
  <c r="L4" i="5"/>
  <c r="L20" i="5"/>
  <c r="L36" i="5"/>
  <c r="L52" i="5"/>
  <c r="L68" i="5"/>
  <c r="L71" i="5"/>
  <c r="L77" i="5"/>
  <c r="L85" i="5"/>
  <c r="L88" i="5"/>
  <c r="L96" i="5"/>
  <c r="L112" i="5"/>
  <c r="L140" i="5"/>
  <c r="L148" i="5"/>
  <c r="L16" i="5"/>
  <c r="L32" i="5"/>
  <c r="L48" i="5"/>
  <c r="L64" i="5"/>
  <c r="L69" i="5"/>
  <c r="L72" i="5"/>
  <c r="L89" i="5"/>
  <c r="L8" i="5"/>
  <c r="L24" i="5"/>
  <c r="L87" i="5"/>
  <c r="L93" i="5"/>
  <c r="K90" i="5"/>
  <c r="L90" i="5"/>
  <c r="L7" i="5"/>
  <c r="L15" i="5"/>
  <c r="L31" i="5"/>
  <c r="L43" i="5"/>
  <c r="L55" i="5"/>
  <c r="L83" i="5"/>
  <c r="K86" i="5"/>
  <c r="L86" i="5"/>
  <c r="L99" i="5"/>
  <c r="K102" i="5"/>
  <c r="L102" i="5"/>
  <c r="K110" i="5"/>
  <c r="L110" i="5"/>
  <c r="K122" i="5"/>
  <c r="L122" i="5"/>
  <c r="K130" i="5"/>
  <c r="L130" i="5"/>
  <c r="K138" i="5"/>
  <c r="L138" i="5"/>
  <c r="L151" i="5"/>
  <c r="K2" i="5"/>
  <c r="L10" i="5"/>
  <c r="L14" i="5"/>
  <c r="L18" i="5"/>
  <c r="L22" i="5"/>
  <c r="L26" i="5"/>
  <c r="L30" i="5"/>
  <c r="L34" i="5"/>
  <c r="L38" i="5"/>
  <c r="L42" i="5"/>
  <c r="L46" i="5"/>
  <c r="L50" i="5"/>
  <c r="L54" i="5"/>
  <c r="L58" i="5"/>
  <c r="L62" i="5"/>
  <c r="L66" i="5"/>
  <c r="L79" i="5"/>
  <c r="K82" i="5"/>
  <c r="L82" i="5"/>
  <c r="L95" i="5"/>
  <c r="K98" i="5"/>
  <c r="L98" i="5"/>
  <c r="L107" i="5"/>
  <c r="K118" i="5"/>
  <c r="L118" i="5"/>
  <c r="L127" i="5"/>
  <c r="L135" i="5"/>
  <c r="L147" i="5"/>
  <c r="K150" i="5"/>
  <c r="L150" i="5"/>
  <c r="K74" i="5"/>
  <c r="L74" i="5"/>
  <c r="K114" i="5"/>
  <c r="L114" i="5"/>
  <c r="K142" i="5"/>
  <c r="L142" i="5"/>
  <c r="L3" i="5"/>
  <c r="L11" i="5"/>
  <c r="L19" i="5"/>
  <c r="L23" i="5"/>
  <c r="L27" i="5"/>
  <c r="L35" i="5"/>
  <c r="L39" i="5"/>
  <c r="L47" i="5"/>
  <c r="L51" i="5"/>
  <c r="L59" i="5"/>
  <c r="L63" i="5"/>
  <c r="L67" i="5"/>
  <c r="K70" i="5"/>
  <c r="L70" i="5"/>
  <c r="L119" i="5"/>
  <c r="L6" i="5"/>
  <c r="L5" i="5"/>
  <c r="L9" i="5"/>
  <c r="L13" i="5"/>
  <c r="L17" i="5"/>
  <c r="L21" i="5"/>
  <c r="L25" i="5"/>
  <c r="L29" i="5"/>
  <c r="L33" i="5"/>
  <c r="L37" i="5"/>
  <c r="L41" i="5"/>
  <c r="L45" i="5"/>
  <c r="L49" i="5"/>
  <c r="L53" i="5"/>
  <c r="L57" i="5"/>
  <c r="L61" i="5"/>
  <c r="L65" i="5"/>
  <c r="L75" i="5"/>
  <c r="K78" i="5"/>
  <c r="L78" i="5"/>
  <c r="L91" i="5"/>
  <c r="K94" i="5"/>
  <c r="L94" i="5"/>
  <c r="K106" i="5"/>
  <c r="L106" i="5"/>
  <c r="L115" i="5"/>
  <c r="K126" i="5"/>
  <c r="L126" i="5"/>
  <c r="K134" i="5"/>
  <c r="L134" i="5"/>
  <c r="L143" i="5"/>
  <c r="K146" i="5"/>
  <c r="L146" i="5"/>
  <c r="L105" i="5"/>
  <c r="L109" i="5"/>
  <c r="L117" i="5"/>
  <c r="L125" i="5"/>
  <c r="L129" i="5"/>
  <c r="L133" i="5"/>
  <c r="L137" i="5"/>
</calcChain>
</file>

<file path=xl/sharedStrings.xml><?xml version="1.0" encoding="utf-8"?>
<sst xmlns="http://schemas.openxmlformats.org/spreadsheetml/2006/main" count="5330" uniqueCount="1552">
  <si>
    <t>Tanasan Rice Co., Ltd.</t>
  </si>
  <si>
    <t>7130266830</t>
  </si>
  <si>
    <t>COAU7130266830</t>
  </si>
  <si>
    <t>2016-10-10</t>
  </si>
  <si>
    <t>COSNAM</t>
  </si>
  <si>
    <t>SEASPAN LAHORE V.004N</t>
  </si>
  <si>
    <t>LAEM CHABANG, THAILAND</t>
  </si>
  <si>
    <t>SHEKOU, CHINA</t>
  </si>
  <si>
    <t>0356A43338</t>
  </si>
  <si>
    <t>WAN HAI</t>
  </si>
  <si>
    <t>WAN HAI 163 V.N257</t>
  </si>
  <si>
    <t>BANGKOK, THAILAND</t>
  </si>
  <si>
    <t>ZHANJIANG, CHINA</t>
  </si>
  <si>
    <t>06813HUA</t>
  </si>
  <si>
    <t>CKCOTHL1605387</t>
  </si>
  <si>
    <t>CK LINE</t>
  </si>
  <si>
    <t>KMTC HONGKONG V.1614N</t>
  </si>
  <si>
    <t>HUANGPU, CHINA</t>
  </si>
  <si>
    <t>4040221930</t>
  </si>
  <si>
    <t>OOLU4040221930</t>
  </si>
  <si>
    <t>OOCL</t>
  </si>
  <si>
    <t>HAIKOU, CHINA</t>
  </si>
  <si>
    <t>Riceland International Co., Ltd.</t>
  </si>
  <si>
    <t>7130266900</t>
  </si>
  <si>
    <t>COAU7130266900</t>
  </si>
  <si>
    <t>KOTA PURI V.136N</t>
  </si>
  <si>
    <t>CHENGLINGJI, CHINA</t>
  </si>
  <si>
    <t>Uthai Produce Co., Ltd.</t>
  </si>
  <si>
    <t>050600824086</t>
  </si>
  <si>
    <t>EGLV050600824086</t>
  </si>
  <si>
    <t>SINOTRANS</t>
  </si>
  <si>
    <t>UNI-AMPLE V.0653-420N</t>
  </si>
  <si>
    <t>Eam Heng Long Rice Mill (Saraburi) Co., Ltd.</t>
  </si>
  <si>
    <t>COAU7130266910</t>
  </si>
  <si>
    <t>International Rice &amp; Products Co., Ltd.</t>
  </si>
  <si>
    <t>Asia Golden Rice Co., Ltd.</t>
  </si>
  <si>
    <t>GOSUBKK8001143</t>
  </si>
  <si>
    <t>GSL AFRICA V.838N</t>
  </si>
  <si>
    <t>H.H.L. Intertrade Co., Ltd.</t>
  </si>
  <si>
    <t>COAU7130266960</t>
  </si>
  <si>
    <t>Tanyarungroengchai Rice Mill (Thailand) Co., Ltd.</t>
  </si>
  <si>
    <t>Thai Ha Public Co., Ltd.</t>
  </si>
  <si>
    <t>320BK6030812</t>
  </si>
  <si>
    <t>TS LINES</t>
  </si>
  <si>
    <t>PELICAN V.16011N</t>
  </si>
  <si>
    <t>Siam Rice Trading (Thai) Co., Ltd.</t>
  </si>
  <si>
    <t>GOSUBKK8001159</t>
  </si>
  <si>
    <t>TCLU1610057</t>
  </si>
  <si>
    <t>TLBKTCKL6080390</t>
  </si>
  <si>
    <t>KALAMAZOO V.1608N</t>
  </si>
  <si>
    <t>CHONGQING, CHINA</t>
  </si>
  <si>
    <t>GOSUBKK2003005</t>
  </si>
  <si>
    <t>ZIM LINE</t>
  </si>
  <si>
    <t>PHILIPPOS-MICHALIS V.22N</t>
  </si>
  <si>
    <t>XIAMEN, CHINA</t>
  </si>
  <si>
    <t>050600823446</t>
  </si>
  <si>
    <t>EGLV050600823446</t>
  </si>
  <si>
    <t>EVERGREEN</t>
  </si>
  <si>
    <t>EVER LIBRA V.1478-023E</t>
  </si>
  <si>
    <t>NANJING, CHINA</t>
  </si>
  <si>
    <t>050600828103</t>
  </si>
  <si>
    <t>EGLV050600828103</t>
  </si>
  <si>
    <t>WUHU, CHINA</t>
  </si>
  <si>
    <t>050600826160</t>
  </si>
  <si>
    <t>EGLV050600826160</t>
  </si>
  <si>
    <t>NANCHANG, CHINA</t>
  </si>
  <si>
    <t>Asia Intertrade Rice Export Co., Ltd.</t>
  </si>
  <si>
    <t>7130266990</t>
  </si>
  <si>
    <t>COAU7130266990</t>
  </si>
  <si>
    <t>Bangsue Chia Meng Rice Mill Co., Ltd.</t>
  </si>
  <si>
    <t>GOSUBKK8001207</t>
  </si>
  <si>
    <t>TMP Rice Mill Co., Ltd.</t>
  </si>
  <si>
    <t>050600835584</t>
  </si>
  <si>
    <t>EGLV050600835584</t>
  </si>
  <si>
    <t>050600822521</t>
  </si>
  <si>
    <t>EGLV050600822521</t>
  </si>
  <si>
    <t>WUHAN, CHINA</t>
  </si>
  <si>
    <t>Ponglarp Co., Ltd.</t>
  </si>
  <si>
    <t>050600822661</t>
  </si>
  <si>
    <t>EGLV050600822661</t>
  </si>
  <si>
    <t>NINGBO, CHINA</t>
  </si>
  <si>
    <t>Capital Cereals Co., Ltd.</t>
  </si>
  <si>
    <t>050600835959</t>
  </si>
  <si>
    <t>EGLV050600835959</t>
  </si>
  <si>
    <t>Thai Capital Crops Co., Ltd.</t>
  </si>
  <si>
    <t>0356A44234</t>
  </si>
  <si>
    <t>WAN HAI 225 V.N289</t>
  </si>
  <si>
    <t>FUZHOU, CHINA</t>
  </si>
  <si>
    <t>Toumi Foods &amp; Product Co., Ltd.</t>
  </si>
  <si>
    <t>050600831686</t>
  </si>
  <si>
    <t>EGLV050600831686</t>
  </si>
  <si>
    <t>TTC EX BY EVERGREEN</t>
  </si>
  <si>
    <t>C.P. Intertrade Co., Ltd.</t>
  </si>
  <si>
    <t>BKKS58908700</t>
  </si>
  <si>
    <t>NYKSBKKS58908700</t>
  </si>
  <si>
    <t>NYK</t>
  </si>
  <si>
    <t>APL LE HAVRE V.021E</t>
  </si>
  <si>
    <t>050600838141</t>
  </si>
  <si>
    <t>EGLV050600838141</t>
  </si>
  <si>
    <t>0356A44222</t>
  </si>
  <si>
    <t>WAN WAI 162 V.N270</t>
  </si>
  <si>
    <t>TCLU1610067</t>
  </si>
  <si>
    <t>TLBKHKXM6130401</t>
  </si>
  <si>
    <t>TCLC</t>
  </si>
  <si>
    <t>XIN MING ZHOU 26 V.1613N</t>
  </si>
  <si>
    <t>TCLU1610074</t>
  </si>
  <si>
    <t>TLBKTCXM6130403</t>
  </si>
  <si>
    <t>0356A44230</t>
  </si>
  <si>
    <t>WAN HAI 162 V.N270</t>
  </si>
  <si>
    <t>Suwannaphum Rice Co., Ltd.</t>
  </si>
  <si>
    <t>TCLU1610073</t>
  </si>
  <si>
    <t>TLBKTCNM6090424</t>
  </si>
  <si>
    <t>NEW MINGZHOU 60 V.1609N</t>
  </si>
  <si>
    <t>0356A43268</t>
  </si>
  <si>
    <t>050600841070</t>
  </si>
  <si>
    <t>EGLV050600841070</t>
  </si>
  <si>
    <t>T.T.S. Rice Co., Ltd.</t>
  </si>
  <si>
    <t>050600837625</t>
  </si>
  <si>
    <t>EGLV050600837625</t>
  </si>
  <si>
    <t>Asian Peninsula Corporation Co., Ltd.</t>
  </si>
  <si>
    <t>050600838079</t>
  </si>
  <si>
    <t>EGLV050600838079</t>
  </si>
  <si>
    <t>06965SHK</t>
  </si>
  <si>
    <t>CKCOTHL1605361</t>
  </si>
  <si>
    <t>KMTC KEELUNG V.1614N</t>
  </si>
  <si>
    <t>050600838095</t>
  </si>
  <si>
    <t>EGLV050600838095</t>
  </si>
  <si>
    <t>Patum Rice Mill and Granary Public Co., Ltd.</t>
  </si>
  <si>
    <t>050600835533</t>
  </si>
  <si>
    <t>EGLV050600835533</t>
  </si>
  <si>
    <t>Great Ocean Rice Co., Ltd.</t>
  </si>
  <si>
    <t>050600839016</t>
  </si>
  <si>
    <t>EGLV050600839016</t>
  </si>
  <si>
    <t>ITAL LAGUNA V.0808-065E</t>
  </si>
  <si>
    <t>4040300590</t>
  </si>
  <si>
    <t>OOLU4040300590</t>
  </si>
  <si>
    <t>OOCL KOBE V.088N</t>
  </si>
  <si>
    <t>Herba Bangkok S.L.</t>
  </si>
  <si>
    <t>050600841193</t>
  </si>
  <si>
    <t>EGLV050600841193</t>
  </si>
  <si>
    <t>7130267160</t>
  </si>
  <si>
    <t>COAU7130267160</t>
  </si>
  <si>
    <t>COSCO FOS V.030N</t>
  </si>
  <si>
    <t>GTD0341200</t>
  </si>
  <si>
    <t>CMA</t>
  </si>
  <si>
    <t>NORDLEOPARD V.16011N</t>
  </si>
  <si>
    <t>GOSUBKK8001214</t>
  </si>
  <si>
    <t>HAYDN V.023N</t>
  </si>
  <si>
    <t>Olam (Thailand) Limited</t>
  </si>
  <si>
    <t>050600843196</t>
  </si>
  <si>
    <t>EGLV050600843196</t>
  </si>
  <si>
    <t>Siam Golden Rice Co., Ltd.</t>
  </si>
  <si>
    <t>050600839024</t>
  </si>
  <si>
    <t>EGLV050600839024</t>
  </si>
  <si>
    <t>Siam Diamond Exportrice Co., Ltd.</t>
  </si>
  <si>
    <t>050600839041</t>
  </si>
  <si>
    <t>Global Rice Intertrade Co., Ltd</t>
  </si>
  <si>
    <t>050600839032</t>
  </si>
  <si>
    <t>GOSUBKK2003268</t>
  </si>
  <si>
    <t>K.M.C. Interrice (2002) Co., Ltd.</t>
  </si>
  <si>
    <t>050600838206</t>
  </si>
  <si>
    <t>EGLV050600838206</t>
  </si>
  <si>
    <t>UNI-ASPIRE V.0654-467N</t>
  </si>
  <si>
    <t>Thai Hua (2511) Co., Ltd.</t>
  </si>
  <si>
    <t>OOLU4040302810</t>
  </si>
  <si>
    <t>Thai Standard Rice Co., Ltd.</t>
  </si>
  <si>
    <t>SITGBKSK077584</t>
  </si>
  <si>
    <t>SITGBKSK077586</t>
  </si>
  <si>
    <t>SITC KEELUNG V.1627N</t>
  </si>
  <si>
    <t>Boonsong Siam Land Co., Ltd.</t>
  </si>
  <si>
    <t>T N R Intertrade Co., Ltd.</t>
  </si>
  <si>
    <t>SITGBKSK077585</t>
  </si>
  <si>
    <t>COAU7130267370</t>
  </si>
  <si>
    <t>PONTRESINA V.042XTN</t>
  </si>
  <si>
    <t>7130267180</t>
  </si>
  <si>
    <t>COAU7130267180</t>
  </si>
  <si>
    <t>TCLC1610076</t>
  </si>
  <si>
    <t>TLBKTCXM6130404</t>
  </si>
  <si>
    <t>7130267170</t>
  </si>
  <si>
    <t>COAU7130267170</t>
  </si>
  <si>
    <t>7130267360</t>
  </si>
  <si>
    <t>COAU7130267360</t>
  </si>
  <si>
    <t>7130267310</t>
  </si>
  <si>
    <t>COAU7130267310</t>
  </si>
  <si>
    <t>050600835967</t>
  </si>
  <si>
    <t>EGLV050600835967</t>
  </si>
  <si>
    <t>Chia Meng Co., Ltd.</t>
  </si>
  <si>
    <t>SITGBKSK077676</t>
  </si>
  <si>
    <t>0356A44223</t>
  </si>
  <si>
    <t>WAN HAI 221 V.N298</t>
  </si>
  <si>
    <t>Siam Farming Export Co., Ltd.</t>
  </si>
  <si>
    <t>SITGBKSK077540</t>
  </si>
  <si>
    <t>Chokanan Rice (2003) Co., Ltd.</t>
  </si>
  <si>
    <t>050600838371</t>
  </si>
  <si>
    <t>EGLV050600838427</t>
  </si>
  <si>
    <t>SRC Foods Co., Ltd.</t>
  </si>
  <si>
    <t>050600838427</t>
  </si>
  <si>
    <t>Asia Tropical Trading Co., Ltd.</t>
  </si>
  <si>
    <t>050600838401</t>
  </si>
  <si>
    <t>Charoen Phon Intertrade Co., Ltd.</t>
  </si>
  <si>
    <t>050600838419</t>
  </si>
  <si>
    <t>COAU7130267480</t>
  </si>
  <si>
    <t>COAU7130267490</t>
  </si>
  <si>
    <t>CAPE FERROL V.112N</t>
  </si>
  <si>
    <t>050600845652</t>
  </si>
  <si>
    <t>EGLV050600845652</t>
  </si>
  <si>
    <t>Ake Rice Mill Co., Ltd.</t>
  </si>
  <si>
    <t>050600849593</t>
  </si>
  <si>
    <t>EGLV050600849593</t>
  </si>
  <si>
    <t>050600837994</t>
  </si>
  <si>
    <t>EGLV050600837994</t>
  </si>
  <si>
    <t>Universal Rice Co., Ltd.</t>
  </si>
  <si>
    <t>050600835169</t>
  </si>
  <si>
    <t>EGLV050600835169</t>
  </si>
  <si>
    <t>050600835045</t>
  </si>
  <si>
    <t>EGLV050600835045</t>
  </si>
  <si>
    <t>Siam First Rice Co., Ltd.</t>
  </si>
  <si>
    <t>050600836564</t>
  </si>
  <si>
    <t>EGLV050600836564</t>
  </si>
  <si>
    <t>Siam Dee (2558) Co., Ltd.</t>
  </si>
  <si>
    <t>BKKS58901700</t>
  </si>
  <si>
    <t>NYKSBKKS58901700</t>
  </si>
  <si>
    <t>APL CHONGQING V.021E</t>
  </si>
  <si>
    <t>050600837358</t>
  </si>
  <si>
    <t>EGLV050600837358</t>
  </si>
  <si>
    <t>050600836335</t>
  </si>
  <si>
    <t>EGLV050600836335</t>
  </si>
  <si>
    <t>GTD0341212</t>
  </si>
  <si>
    <t>KYOTO TOWER V.16013N</t>
  </si>
  <si>
    <t>W &amp; P Export Co., Ltd.</t>
  </si>
  <si>
    <t>GOSUBKK8001215</t>
  </si>
  <si>
    <t>SAO PAULO V.07N</t>
  </si>
  <si>
    <t>S Inter Rice Co., Ltd.</t>
  </si>
  <si>
    <t>GOSUBKK8001217</t>
  </si>
  <si>
    <t>7130267230</t>
  </si>
  <si>
    <t>COAU7130267230</t>
  </si>
  <si>
    <t>CSCL LIMA V.0131N</t>
  </si>
  <si>
    <t>Kasisuri Co., Ltd.</t>
  </si>
  <si>
    <t>050600897598</t>
  </si>
  <si>
    <t>EGLV050600843706</t>
  </si>
  <si>
    <t>EVER LYRIC V.1481-010E</t>
  </si>
  <si>
    <t>050600852381</t>
  </si>
  <si>
    <t>EGLV050600852381</t>
  </si>
  <si>
    <t>GOSUBKK8001269</t>
  </si>
  <si>
    <t>PROTOSTAR N V.005N</t>
  </si>
  <si>
    <t>320BK6031096</t>
  </si>
  <si>
    <t>320610275972</t>
  </si>
  <si>
    <t>7130267210</t>
  </si>
  <si>
    <t>COAU7130267210</t>
  </si>
  <si>
    <t>GANTA BHUM V.310N</t>
  </si>
  <si>
    <t>GOSUBKK8001216</t>
  </si>
  <si>
    <t>7130267500</t>
  </si>
  <si>
    <t>COAU7130267500</t>
  </si>
  <si>
    <t>CSCL PANAMA V.0109N</t>
  </si>
  <si>
    <t>GOSUBKK8001218</t>
  </si>
  <si>
    <t>BKKS60653400</t>
  </si>
  <si>
    <t>NYKSBKKS60653400</t>
  </si>
  <si>
    <t>ZIM ANTWERP V.038E</t>
  </si>
  <si>
    <t>Golden Grain Enterprise Co., Ltd.</t>
  </si>
  <si>
    <t>TCLU1610070</t>
  </si>
  <si>
    <t>TLBKTCNM6090423</t>
  </si>
  <si>
    <t>Phalang Thai Inter Rice Co., Ltd.</t>
  </si>
  <si>
    <t>TCLU1610071</t>
  </si>
  <si>
    <t>Cal Intertrade Co., Ltd.</t>
  </si>
  <si>
    <t>TCLU1610072</t>
  </si>
  <si>
    <t>4040299880</t>
  </si>
  <si>
    <t>OOLU4040299880</t>
  </si>
  <si>
    <t>SEASPAN LAHORE V.005N</t>
  </si>
  <si>
    <t>7130267200</t>
  </si>
  <si>
    <t>COAU7130267200</t>
  </si>
  <si>
    <t>OOLU4040302330</t>
  </si>
  <si>
    <t>SEASPAN SANTOS V.005N</t>
  </si>
  <si>
    <t>COAU7130267260</t>
  </si>
  <si>
    <t>XIN WU HAN V.034N</t>
  </si>
  <si>
    <t>050600843650</t>
  </si>
  <si>
    <t>EGLV050600843650</t>
  </si>
  <si>
    <t>EVER LOYAL V.1479-019E</t>
  </si>
  <si>
    <t>COAU7130267330</t>
  </si>
  <si>
    <t>CSCL CALLAO V.0163N</t>
  </si>
  <si>
    <t>COAU7130267420</t>
  </si>
  <si>
    <t>COAU7130267410</t>
  </si>
  <si>
    <t>0356A45260</t>
  </si>
  <si>
    <t>INTERASIA ADVANCE V.N169</t>
  </si>
  <si>
    <t>COAU7130267400</t>
  </si>
  <si>
    <t>COAU7130267290</t>
  </si>
  <si>
    <t>COAU7130267240</t>
  </si>
  <si>
    <t>COAU7130267190</t>
  </si>
  <si>
    <t>TH00311647</t>
  </si>
  <si>
    <t>KCTC-R20161106</t>
  </si>
  <si>
    <t>KMTC</t>
  </si>
  <si>
    <t>KMTC PUSAN V.1615N</t>
  </si>
  <si>
    <t>0697HUA</t>
  </si>
  <si>
    <t>CKCOTHL1605628</t>
  </si>
  <si>
    <t>SAWASDEE BANGKOK V.0100N</t>
  </si>
  <si>
    <t>Sangfah Agri Product Co., Ltd.</t>
  </si>
  <si>
    <t>7130267250</t>
  </si>
  <si>
    <t>COAU7130267250</t>
  </si>
  <si>
    <t>050600831694</t>
  </si>
  <si>
    <t>EGLV050600831694</t>
  </si>
  <si>
    <t>UNI-AMPLE V.0655-421N</t>
  </si>
  <si>
    <t>06984SHK</t>
  </si>
  <si>
    <t>CKCOTHL1605631</t>
  </si>
  <si>
    <t>050600843668</t>
  </si>
  <si>
    <t>EGLV050600843668</t>
  </si>
  <si>
    <t>050600843714</t>
  </si>
  <si>
    <t>EGLV050600843714</t>
  </si>
  <si>
    <t>7130268040</t>
  </si>
  <si>
    <t>COAU7130268040</t>
  </si>
  <si>
    <t>7130268050</t>
  </si>
  <si>
    <t>COAU7130268050</t>
  </si>
  <si>
    <t>4040466990</t>
  </si>
  <si>
    <t>OOLU4040466990</t>
  </si>
  <si>
    <t>MT Centertrade Co., Ltd.</t>
  </si>
  <si>
    <t>050600886219</t>
  </si>
  <si>
    <t>EGLV050600886227</t>
  </si>
  <si>
    <t>Udomsuk Rice Co., Ltd.</t>
  </si>
  <si>
    <t>050600886227</t>
  </si>
  <si>
    <t>Chaitip Co., Ltd.</t>
  </si>
  <si>
    <t>050600886049</t>
  </si>
  <si>
    <t>EGLV050600886138</t>
  </si>
  <si>
    <t>K.V.C. Rice Intertrade Co., Ltd.</t>
  </si>
  <si>
    <t>050600886120</t>
  </si>
  <si>
    <t>Easternrice Co., Ltd.</t>
  </si>
  <si>
    <t>050600886138</t>
  </si>
  <si>
    <t>Thai Lee Agriculture Co., Ltd.</t>
  </si>
  <si>
    <t>050600886839</t>
  </si>
  <si>
    <t>EGLV050600886839</t>
  </si>
  <si>
    <t>7130268150</t>
  </si>
  <si>
    <t>COAU7130268150</t>
  </si>
  <si>
    <t>TCLC1611039</t>
  </si>
  <si>
    <t>TLBKTCKL6090447</t>
  </si>
  <si>
    <t>KALAMZOO V.1609N</t>
  </si>
  <si>
    <t>GOSUBKK8001487</t>
  </si>
  <si>
    <t>GSL AFRICA V.839N</t>
  </si>
  <si>
    <t>0356A45261</t>
  </si>
  <si>
    <t>WAN HAI 273 V.N094</t>
  </si>
  <si>
    <t>SITGLCSK079088</t>
  </si>
  <si>
    <t>SITC SHANDONG V.1623N</t>
  </si>
  <si>
    <t>SITGLCUA079590</t>
  </si>
  <si>
    <t>SITC GUANGDONG V.1621N</t>
  </si>
  <si>
    <t>TH00311585</t>
  </si>
  <si>
    <t>KCTC-R20161111</t>
  </si>
  <si>
    <t>KMTC KEELUNG V.1615N</t>
  </si>
  <si>
    <t>SITGBKNB078504</t>
  </si>
  <si>
    <t>BELAWAN V.1623N</t>
  </si>
  <si>
    <t>COAU7130268120</t>
  </si>
  <si>
    <t>7130268030</t>
  </si>
  <si>
    <t>COAU7130268030</t>
  </si>
  <si>
    <t>7130268130</t>
  </si>
  <si>
    <t>COAU7130268130</t>
  </si>
  <si>
    <t>TCLC1611048</t>
  </si>
  <si>
    <t>TLBKTCXM6140483</t>
  </si>
  <si>
    <t>XIN MING ZHOU 26 V.1614N</t>
  </si>
  <si>
    <t>COAU7130287420</t>
  </si>
  <si>
    <t>KOTA PURI V.140N</t>
  </si>
  <si>
    <t>COAU7130268110</t>
  </si>
  <si>
    <t>COAU7130287510</t>
  </si>
  <si>
    <t>COSCO SURABAYA V.039W</t>
  </si>
  <si>
    <t>COAU7130268200</t>
  </si>
  <si>
    <t>XIN YANG ZHOU V.036N</t>
  </si>
  <si>
    <t>COAU7130287430</t>
  </si>
  <si>
    <t>COSCO SANTOS V.032N</t>
  </si>
  <si>
    <t>KS Siamrice CO., LTD.</t>
  </si>
  <si>
    <t>GOSUBKK2004565</t>
  </si>
  <si>
    <t>GSL AFRICA V.840N</t>
  </si>
  <si>
    <t>GOSUBKK2004587</t>
  </si>
  <si>
    <t>HAYDN V.025N</t>
  </si>
  <si>
    <t>GOSUBKK2004527</t>
  </si>
  <si>
    <t>package_id</t>
  </si>
  <si>
    <t>0115542000168</t>
  </si>
  <si>
    <t>0135550033851</t>
  </si>
  <si>
    <t>0105544066565</t>
  </si>
  <si>
    <t>0105540091247</t>
  </si>
  <si>
    <t>0105511002525</t>
  </si>
  <si>
    <t>0105544099650</t>
  </si>
  <si>
    <t>0105522018355</t>
  </si>
  <si>
    <t>0105531089375</t>
  </si>
  <si>
    <t>0115524000194</t>
  </si>
  <si>
    <t>0105531003292</t>
  </si>
  <si>
    <t>0105541048825</t>
  </si>
  <si>
    <t>0105536101675</t>
  </si>
  <si>
    <t>0725546000469</t>
  </si>
  <si>
    <t>0195539000381</t>
  </si>
  <si>
    <t>0205548007601</t>
  </si>
  <si>
    <t>0175558000111</t>
  </si>
  <si>
    <t>0105544078784</t>
  </si>
  <si>
    <t>0105525010576</t>
  </si>
  <si>
    <t>0105552103105</t>
  </si>
  <si>
    <t>0105549002271</t>
  </si>
  <si>
    <t>0105534001223</t>
  </si>
  <si>
    <t>0405523000074</t>
  </si>
  <si>
    <t>0605536000378</t>
  </si>
  <si>
    <t>0105538021822</t>
  </si>
  <si>
    <t>0125555010566</t>
  </si>
  <si>
    <t>0345551000157</t>
  </si>
  <si>
    <t>0105552046349</t>
  </si>
  <si>
    <t>0107536001702</t>
  </si>
  <si>
    <t>0105546063717</t>
  </si>
  <si>
    <t>0105536048464</t>
  </si>
  <si>
    <t>0105521008488</t>
  </si>
  <si>
    <t>0605557001098</t>
  </si>
  <si>
    <t>0625551000081</t>
  </si>
  <si>
    <t>0105558000421</t>
  </si>
  <si>
    <t>0155558000375</t>
  </si>
  <si>
    <t>0105553124599</t>
  </si>
  <si>
    <t>0105530050645</t>
  </si>
  <si>
    <t>0195557000207</t>
  </si>
  <si>
    <t>0105549012340</t>
  </si>
  <si>
    <t>0305544000651</t>
  </si>
  <si>
    <t>0105546152299</t>
  </si>
  <si>
    <t>0105547098760</t>
  </si>
  <si>
    <t>0105555002407</t>
  </si>
  <si>
    <t>0185555000021</t>
  </si>
  <si>
    <t>0305546001264</t>
  </si>
  <si>
    <t>0105516011352</t>
  </si>
  <si>
    <t>0107547000311</t>
  </si>
  <si>
    <t>0105511005125</t>
  </si>
  <si>
    <t>0105539128876</t>
  </si>
  <si>
    <t>0195539000586</t>
  </si>
  <si>
    <t>0105545077081</t>
  </si>
  <si>
    <t>0135553003431</t>
  </si>
  <si>
    <t>0125546004320</t>
  </si>
  <si>
    <t>0105539044966</t>
  </si>
  <si>
    <t>0105525038021</t>
  </si>
  <si>
    <t>0105539045245</t>
  </si>
  <si>
    <t>company_taxno</t>
  </si>
  <si>
    <t>invoice_no</t>
  </si>
  <si>
    <t>exporter_name</t>
  </si>
  <si>
    <t>hamonize_code</t>
  </si>
  <si>
    <t>num_of_container</t>
  </si>
  <si>
    <t>book_no</t>
  </si>
  <si>
    <t>bl_no</t>
  </si>
  <si>
    <t>product_date</t>
  </si>
  <si>
    <t>packing_date</t>
  </si>
  <si>
    <t>ship_name</t>
  </si>
  <si>
    <t>etd_date</t>
  </si>
  <si>
    <t>eta_date</t>
  </si>
  <si>
    <t>2016-10-24</t>
  </si>
  <si>
    <t>2016-10-26</t>
  </si>
  <si>
    <t>2016-10-28</t>
  </si>
  <si>
    <t>2016-10-27</t>
  </si>
  <si>
    <t>2016-10-25</t>
  </si>
  <si>
    <t>2016-10-29</t>
  </si>
  <si>
    <t>2016-10-30</t>
  </si>
  <si>
    <t>2016-10-31</t>
  </si>
  <si>
    <t>2016-11-01</t>
  </si>
  <si>
    <t>2016-11-02</t>
  </si>
  <si>
    <t>2016-11-03</t>
  </si>
  <si>
    <t>2016-11-05</t>
  </si>
  <si>
    <t>2016-11-04</t>
  </si>
  <si>
    <t>2016-11-14</t>
  </si>
  <si>
    <t>2016-11-07</t>
  </si>
  <si>
    <t>2016-11-19</t>
  </si>
  <si>
    <t>2016-11-08</t>
  </si>
  <si>
    <t>2016-11-09</t>
  </si>
  <si>
    <t>2016-11-12</t>
  </si>
  <si>
    <t>2016-11-10</t>
  </si>
  <si>
    <t>2016-11-21</t>
  </si>
  <si>
    <t>2016-11-15</t>
  </si>
  <si>
    <t>2016-11-11</t>
  </si>
  <si>
    <t>2016-11-16</t>
  </si>
  <si>
    <t>2016-11-17</t>
  </si>
  <si>
    <t>2016-11-18</t>
  </si>
  <si>
    <t>2016-11-25</t>
  </si>
  <si>
    <t>2016-11-23</t>
  </si>
  <si>
    <t>2016-11-29</t>
  </si>
  <si>
    <t>2016-11-22</t>
  </si>
  <si>
    <t>2016-11-24</t>
  </si>
  <si>
    <t>2016-11-26</t>
  </si>
  <si>
    <t>2016-12-03</t>
  </si>
  <si>
    <t>2016-12-06</t>
  </si>
  <si>
    <t>2016-12-13</t>
  </si>
  <si>
    <t>2016-12-07</t>
  </si>
  <si>
    <t>2016-11-06</t>
  </si>
  <si>
    <t>2016-11-27</t>
  </si>
  <si>
    <t>2016-11-13</t>
  </si>
  <si>
    <t>2016-11-20</t>
  </si>
  <si>
    <t>2016-12-02</t>
  </si>
  <si>
    <t>2016-12-05</t>
  </si>
  <si>
    <t>2016-11-28</t>
  </si>
  <si>
    <t>2016-12-10</t>
  </si>
  <si>
    <t>2016-11-30</t>
  </si>
  <si>
    <t>2016-12-08</t>
  </si>
  <si>
    <t>2016-12-01</t>
  </si>
  <si>
    <t>2016-12-28</t>
  </si>
  <si>
    <t>2016-12-04</t>
  </si>
  <si>
    <t>2016-12-09</t>
  </si>
  <si>
    <t>2016-12-20</t>
  </si>
  <si>
    <t>2016-12-18</t>
  </si>
  <si>
    <t>2016-12-14</t>
  </si>
  <si>
    <t>2016-12-21</t>
  </si>
  <si>
    <t>2016-12-15</t>
  </si>
  <si>
    <t>2016-12-22</t>
  </si>
  <si>
    <t>2016-12-27</t>
  </si>
  <si>
    <t>2016-12-24</t>
  </si>
  <si>
    <t>2017-01-05</t>
  </si>
  <si>
    <t>2016-12-26</t>
  </si>
  <si>
    <t>2016-12-19</t>
  </si>
  <si>
    <t>1970-01-01</t>
  </si>
  <si>
    <t>exporter_no</t>
  </si>
  <si>
    <t>cl_no</t>
  </si>
  <si>
    <t>ship_lot</t>
  </si>
  <si>
    <t>invoice_type</t>
  </si>
  <si>
    <t>C</t>
  </si>
  <si>
    <t>invoice_year</t>
  </si>
  <si>
    <t>313</t>
  </si>
  <si>
    <t>341</t>
  </si>
  <si>
    <t>318</t>
  </si>
  <si>
    <t>312</t>
  </si>
  <si>
    <t>314</t>
  </si>
  <si>
    <t>323</t>
  </si>
  <si>
    <t>315</t>
  </si>
  <si>
    <t>324</t>
  </si>
  <si>
    <t>316</t>
  </si>
  <si>
    <t>319</t>
  </si>
  <si>
    <t>322</t>
  </si>
  <si>
    <t>320</t>
  </si>
  <si>
    <t>345</t>
  </si>
  <si>
    <t>325</t>
  </si>
  <si>
    <t>326</t>
  </si>
  <si>
    <t>327</t>
  </si>
  <si>
    <t>317</t>
  </si>
  <si>
    <t>328</t>
  </si>
  <si>
    <t>329</t>
  </si>
  <si>
    <t>340</t>
  </si>
  <si>
    <t>330</t>
  </si>
  <si>
    <t>331</t>
  </si>
  <si>
    <t>343</t>
  </si>
  <si>
    <t>332</t>
  </si>
  <si>
    <t>321</t>
  </si>
  <si>
    <t>342</t>
  </si>
  <si>
    <t>360</t>
  </si>
  <si>
    <t>348</t>
  </si>
  <si>
    <t>349</t>
  </si>
  <si>
    <t>359</t>
  </si>
  <si>
    <t>399</t>
  </si>
  <si>
    <t>344</t>
  </si>
  <si>
    <t>333</t>
  </si>
  <si>
    <t>334</t>
  </si>
  <si>
    <t>335</t>
  </si>
  <si>
    <t>350</t>
  </si>
  <si>
    <t>336</t>
  </si>
  <si>
    <t>337</t>
  </si>
  <si>
    <t>362</t>
  </si>
  <si>
    <t>346</t>
  </si>
  <si>
    <t>338</t>
  </si>
  <si>
    <t>374</t>
  </si>
  <si>
    <t>354</t>
  </si>
  <si>
    <t>351</t>
  </si>
  <si>
    <t>339</t>
  </si>
  <si>
    <t>368</t>
  </si>
  <si>
    <t>352</t>
  </si>
  <si>
    <t>385</t>
  </si>
  <si>
    <t>347</t>
  </si>
  <si>
    <t>375</t>
  </si>
  <si>
    <t>355</t>
  </si>
  <si>
    <t>356</t>
  </si>
  <si>
    <t>353</t>
  </si>
  <si>
    <t>357</t>
  </si>
  <si>
    <t>358</t>
  </si>
  <si>
    <t>379</t>
  </si>
  <si>
    <t>363</t>
  </si>
  <si>
    <t>376</t>
  </si>
  <si>
    <t>380</t>
  </si>
  <si>
    <t>377</t>
  </si>
  <si>
    <t>386</t>
  </si>
  <si>
    <t>378</t>
  </si>
  <si>
    <t>421</t>
  </si>
  <si>
    <t>364</t>
  </si>
  <si>
    <t>369</t>
  </si>
  <si>
    <t>365</t>
  </si>
  <si>
    <t>370</t>
  </si>
  <si>
    <t>366</t>
  </si>
  <si>
    <t>371</t>
  </si>
  <si>
    <t>361</t>
  </si>
  <si>
    <t>372</t>
  </si>
  <si>
    <t>373</t>
  </si>
  <si>
    <t>396</t>
  </si>
  <si>
    <t>384</t>
  </si>
  <si>
    <t>387</t>
  </si>
  <si>
    <t>423</t>
  </si>
  <si>
    <t>367</t>
  </si>
  <si>
    <t>393</t>
  </si>
  <si>
    <t>397</t>
  </si>
  <si>
    <t>381</t>
  </si>
  <si>
    <t>394</t>
  </si>
  <si>
    <t>415</t>
  </si>
  <si>
    <t>395</t>
  </si>
  <si>
    <t>398</t>
  </si>
  <si>
    <t>400</t>
  </si>
  <si>
    <t>382</t>
  </si>
  <si>
    <t>388</t>
  </si>
  <si>
    <t>383</t>
  </si>
  <si>
    <t>401</t>
  </si>
  <si>
    <t>404</t>
  </si>
  <si>
    <t>431</t>
  </si>
  <si>
    <t>416</t>
  </si>
  <si>
    <t>417</t>
  </si>
  <si>
    <t>403</t>
  </si>
  <si>
    <t>389</t>
  </si>
  <si>
    <t>390</t>
  </si>
  <si>
    <t>391</t>
  </si>
  <si>
    <t>402</t>
  </si>
  <si>
    <t>413</t>
  </si>
  <si>
    <t>412</t>
  </si>
  <si>
    <t>392</t>
  </si>
  <si>
    <t>410</t>
  </si>
  <si>
    <t>414</t>
  </si>
  <si>
    <t>405</t>
  </si>
  <si>
    <t>406</t>
  </si>
  <si>
    <t>418</t>
  </si>
  <si>
    <t>432</t>
  </si>
  <si>
    <t>411</t>
  </si>
  <si>
    <t>407</t>
  </si>
  <si>
    <t>408</t>
  </si>
  <si>
    <t>409</t>
  </si>
  <si>
    <t>419</t>
  </si>
  <si>
    <t>424</t>
  </si>
  <si>
    <t>420</t>
  </si>
  <si>
    <t>425</t>
  </si>
  <si>
    <t>422</t>
  </si>
  <si>
    <t>435</t>
  </si>
  <si>
    <t>429</t>
  </si>
  <si>
    <t>426</t>
  </si>
  <si>
    <t>436</t>
  </si>
  <si>
    <t>433</t>
  </si>
  <si>
    <t>430</t>
  </si>
  <si>
    <t>427</t>
  </si>
  <si>
    <t>438</t>
  </si>
  <si>
    <t>434</t>
  </si>
  <si>
    <t>428</t>
  </si>
  <si>
    <t>437</t>
  </si>
  <si>
    <t>439</t>
  </si>
  <si>
    <t>440</t>
  </si>
  <si>
    <t>442</t>
  </si>
  <si>
    <t>441</t>
  </si>
  <si>
    <t>net_weight</t>
  </si>
  <si>
    <t>shipline_name</t>
  </si>
  <si>
    <t>cut_date</t>
  </si>
  <si>
    <t>value_d</t>
  </si>
  <si>
    <t>BSCM Foods Co., Ltd.</t>
  </si>
  <si>
    <t>0125553014327</t>
  </si>
  <si>
    <t>7130435970</t>
  </si>
  <si>
    <t>COAU7130435970</t>
  </si>
  <si>
    <t>COSCO</t>
  </si>
  <si>
    <t>XIN WU HAN V.037N</t>
  </si>
  <si>
    <t>7130435960</t>
  </si>
  <si>
    <t>COAU7130435960</t>
  </si>
  <si>
    <t>7130435990</t>
  </si>
  <si>
    <t>COAU7130435990</t>
  </si>
  <si>
    <t>4041642300</t>
  </si>
  <si>
    <t>OOLU4041642300</t>
  </si>
  <si>
    <t>OOCL NEW ZEALAND V.036N</t>
  </si>
  <si>
    <t>713436370</t>
  </si>
  <si>
    <t>COAU713436370</t>
  </si>
  <si>
    <t>RHL ASTRUM V.1701N</t>
  </si>
  <si>
    <t>7130436480</t>
  </si>
  <si>
    <t>COAU7130436480</t>
  </si>
  <si>
    <t>7130436890</t>
  </si>
  <si>
    <t>COAU7130436890</t>
  </si>
  <si>
    <t>CSCL PANAMA V.0121N</t>
  </si>
  <si>
    <t>TCLU1702143</t>
  </si>
  <si>
    <t>TLBKTCNZ7010841</t>
  </si>
  <si>
    <t>NEW MINGZHOU V.28</t>
  </si>
  <si>
    <t>7130436690</t>
  </si>
  <si>
    <t>COAU7130436690</t>
  </si>
  <si>
    <t>7130436760</t>
  </si>
  <si>
    <t>COAU7130436760</t>
  </si>
  <si>
    <t>7130436660</t>
  </si>
  <si>
    <t>COAU7130436660</t>
  </si>
  <si>
    <t>COAU7130436810</t>
  </si>
  <si>
    <t>Chor Numthong Co., Ltd.</t>
  </si>
  <si>
    <t>COAU7130436870</t>
  </si>
  <si>
    <t>HANSA NORDBURG V.1701N</t>
  </si>
  <si>
    <t>Cheeva Rice Co., Ltd.</t>
  </si>
  <si>
    <t>COAU7130436750</t>
  </si>
  <si>
    <t>13806374940A</t>
  </si>
  <si>
    <t>MOLU13806374940</t>
  </si>
  <si>
    <t>MITSUI</t>
  </si>
  <si>
    <t>KUALA LUMPUR EXPRESS V.062E</t>
  </si>
  <si>
    <t>COAU7130436840</t>
  </si>
  <si>
    <t>COAU7130437510</t>
  </si>
  <si>
    <t>CAPE FELTON V.019N</t>
  </si>
  <si>
    <t>SITGLCNB087685</t>
  </si>
  <si>
    <t>SITC ZHEJIANG V.1705N</t>
  </si>
  <si>
    <t>01911HUA</t>
  </si>
  <si>
    <t>CKCOTHL1701208</t>
  </si>
  <si>
    <t>SAWASDEE LAEMCHBANG V.0085N</t>
  </si>
  <si>
    <t>320BK7007140</t>
  </si>
  <si>
    <t>320710062052</t>
  </si>
  <si>
    <t>TOKYO TOWER V.17004N</t>
  </si>
  <si>
    <t>7130436740</t>
  </si>
  <si>
    <t>COAU7130436740</t>
  </si>
  <si>
    <t>RHL AURORA V.1703N</t>
  </si>
  <si>
    <t>7130436820</t>
  </si>
  <si>
    <t>COAU7130436820</t>
  </si>
  <si>
    <t>CSCL LIMA V.0147N</t>
  </si>
  <si>
    <t>7130436780</t>
  </si>
  <si>
    <t>COAU7130436780</t>
  </si>
  <si>
    <t>7130436850</t>
  </si>
  <si>
    <t>COAU7130436850</t>
  </si>
  <si>
    <t>7130437380</t>
  </si>
  <si>
    <t>COAU7130437380</t>
  </si>
  <si>
    <t>NORTHERN PRIORITY V.018W</t>
  </si>
  <si>
    <t>7130437370</t>
  </si>
  <si>
    <t>COAU7130437370</t>
  </si>
  <si>
    <t>7130437810</t>
  </si>
  <si>
    <t>COAU7130437810</t>
  </si>
  <si>
    <t>7130437830</t>
  </si>
  <si>
    <t>COAU7130437830</t>
  </si>
  <si>
    <t>COSCO ASHDOD V.024N</t>
  </si>
  <si>
    <t>7130437800</t>
  </si>
  <si>
    <t>COAU7130437800</t>
  </si>
  <si>
    <t>320BK7007257</t>
  </si>
  <si>
    <t>320710077179</t>
  </si>
  <si>
    <t>KYOTO TOWER V.17002N</t>
  </si>
  <si>
    <t>320BK7007355</t>
  </si>
  <si>
    <t>320710085860</t>
  </si>
  <si>
    <t>SAN LORENZO V.0045N</t>
  </si>
  <si>
    <t>YUEYANG, CHINA</t>
  </si>
  <si>
    <t>GTD0352923</t>
  </si>
  <si>
    <t>CMA CGM</t>
  </si>
  <si>
    <t>050700183660</t>
  </si>
  <si>
    <t>EGLV050700183660</t>
  </si>
  <si>
    <t>EVER LINKING V.1497-018E</t>
  </si>
  <si>
    <t>050700187819</t>
  </si>
  <si>
    <t>050700187797</t>
  </si>
  <si>
    <t>050700187801</t>
  </si>
  <si>
    <t>13806389488A</t>
  </si>
  <si>
    <t>MOLU13806389488</t>
  </si>
  <si>
    <t>MOL CONTRIBUTION V.022E</t>
  </si>
  <si>
    <t>LKLC347324</t>
  </si>
  <si>
    <t>HDMUBKGJ0719118</t>
  </si>
  <si>
    <t>HYUNDAI</t>
  </si>
  <si>
    <t>COAU7130437820</t>
  </si>
  <si>
    <t>TCLU1703006</t>
  </si>
  <si>
    <t>TLBKTCKL7030876</t>
  </si>
  <si>
    <t>KALAMAZOO V.1703N</t>
  </si>
  <si>
    <t>COAU7130438240</t>
  </si>
  <si>
    <t>050700187967</t>
  </si>
  <si>
    <t>EGLV050700187967</t>
  </si>
  <si>
    <t>01913HUA</t>
  </si>
  <si>
    <t>CKCOTHL1701379</t>
  </si>
  <si>
    <t>KMTC HONGKONG V.1703N</t>
  </si>
  <si>
    <t>050700181519</t>
  </si>
  <si>
    <t>EGLV050700181519</t>
  </si>
  <si>
    <t>050700188181</t>
  </si>
  <si>
    <t>EGLV050700188181</t>
  </si>
  <si>
    <t>7130437760</t>
  </si>
  <si>
    <t>COAU7130437760</t>
  </si>
  <si>
    <t>BLCHC17004846</t>
  </si>
  <si>
    <t>LCHCB17004846</t>
  </si>
  <si>
    <t>OLIVIA V.008N</t>
  </si>
  <si>
    <t>LKLC347326</t>
  </si>
  <si>
    <t>HDMU THGJ0722747</t>
  </si>
  <si>
    <t>MOL COMMITMENT V.026E</t>
  </si>
  <si>
    <t>7130437780</t>
  </si>
  <si>
    <t>COAU7130437780</t>
  </si>
  <si>
    <t>050700182507</t>
  </si>
  <si>
    <t>EGLV050700182507</t>
  </si>
  <si>
    <t>EVER  LINKING V.1497-018E</t>
  </si>
  <si>
    <t>050700182515</t>
  </si>
  <si>
    <t>050700173281</t>
  </si>
  <si>
    <t>EGLV050700173281</t>
  </si>
  <si>
    <t>050700178739</t>
  </si>
  <si>
    <t>EGLV050700178739</t>
  </si>
  <si>
    <t>GTD0352925</t>
  </si>
  <si>
    <t>SUNRISE SURABAYA V.17003N</t>
  </si>
  <si>
    <t>050700179131</t>
  </si>
  <si>
    <t>EGLV050700179131</t>
  </si>
  <si>
    <t>I488046400</t>
  </si>
  <si>
    <t>YMLUI488046400</t>
  </si>
  <si>
    <t>YANGMING</t>
  </si>
  <si>
    <t>050700176167</t>
  </si>
  <si>
    <t>EGLV050700176167</t>
  </si>
  <si>
    <t>050700176001</t>
  </si>
  <si>
    <t>EGLV050700176001</t>
  </si>
  <si>
    <t>7130437840</t>
  </si>
  <si>
    <t>COAU7130437840</t>
  </si>
  <si>
    <t>050700176540</t>
  </si>
  <si>
    <t>EGLV050700176540</t>
  </si>
  <si>
    <t>7130437770</t>
  </si>
  <si>
    <t>COAU7130437770</t>
  </si>
  <si>
    <t>7130436700</t>
  </si>
  <si>
    <t>COAU7130436700</t>
  </si>
  <si>
    <t>KOTA PURI V.152N</t>
  </si>
  <si>
    <t>4041678680</t>
  </si>
  <si>
    <t>OOLU4041678680</t>
  </si>
  <si>
    <t>OOCL ZHOUSHAN V.164N</t>
  </si>
  <si>
    <t>4041678780</t>
  </si>
  <si>
    <t>OOLU4041678780</t>
  </si>
  <si>
    <t>050700177317</t>
  </si>
  <si>
    <t>EGLV050700177317</t>
  </si>
  <si>
    <t>320BK7007273</t>
  </si>
  <si>
    <t>320710088885</t>
  </si>
  <si>
    <t>GUANGZHOU TRADER V.17003N</t>
  </si>
  <si>
    <t>4041693460</t>
  </si>
  <si>
    <t>OOLU4041693460</t>
  </si>
  <si>
    <t>02009SHK</t>
  </si>
  <si>
    <t>CKCOTHL1701532</t>
  </si>
  <si>
    <t>NORDEMILIA V.1701N</t>
  </si>
  <si>
    <t>13806389528A</t>
  </si>
  <si>
    <t>MOLU13806389528A</t>
  </si>
  <si>
    <t>TH00332532</t>
  </si>
  <si>
    <t>SKU1703006</t>
  </si>
  <si>
    <t>7130436730</t>
  </si>
  <si>
    <t>COAU7130436730</t>
  </si>
  <si>
    <t>LKLC347277</t>
  </si>
  <si>
    <t>HDMUBKGJ0721394</t>
  </si>
  <si>
    <t>7130436830</t>
  </si>
  <si>
    <t>COAU7130436830</t>
  </si>
  <si>
    <t>7130437670</t>
  </si>
  <si>
    <t>COAU7130437670</t>
  </si>
  <si>
    <t>050700183244</t>
  </si>
  <si>
    <t>EGLV050700183244</t>
  </si>
  <si>
    <t>EVER LENIEN V.1498-019E</t>
  </si>
  <si>
    <t>Aurora Rice Co., Ltd.</t>
  </si>
  <si>
    <t>050700180229</t>
  </si>
  <si>
    <t>EGLV050700180229</t>
  </si>
  <si>
    <t>UNI-ADROIT V.0673-381N</t>
  </si>
  <si>
    <t>7130439200</t>
  </si>
  <si>
    <t>COAU7130439200</t>
  </si>
  <si>
    <t>7130439260</t>
  </si>
  <si>
    <t>COAU7130439260</t>
  </si>
  <si>
    <t>7130439290</t>
  </si>
  <si>
    <t>COAU7130439290</t>
  </si>
  <si>
    <t>7130439190</t>
  </si>
  <si>
    <t>COAU7130439190</t>
  </si>
  <si>
    <t>7130439360</t>
  </si>
  <si>
    <t>COAU7130439360</t>
  </si>
  <si>
    <t>GSS YANGON V.1065S</t>
  </si>
  <si>
    <t>320BK7007581</t>
  </si>
  <si>
    <t>320710098440</t>
  </si>
  <si>
    <t>KMTC LAEM CHABANG V.1702N</t>
  </si>
  <si>
    <t>GOSUBKK8003924</t>
  </si>
  <si>
    <t>ZIM DJIBOUTI V.55E</t>
  </si>
  <si>
    <t>050700210403</t>
  </si>
  <si>
    <t>EGLV050700161739</t>
  </si>
  <si>
    <t>050700161739</t>
  </si>
  <si>
    <t>050700209146</t>
  </si>
  <si>
    <t>COAU7130439220</t>
  </si>
  <si>
    <t>050700184542</t>
  </si>
  <si>
    <t>EGLV050700184542</t>
  </si>
  <si>
    <t>TCLU1703043</t>
  </si>
  <si>
    <t>TLBKTCXM7030910</t>
  </si>
  <si>
    <t>XIN MING ZHOU 26 V.1703N</t>
  </si>
  <si>
    <t>I488046414</t>
  </si>
  <si>
    <t>YMLUI488046414</t>
  </si>
  <si>
    <t>KENO V.001N</t>
  </si>
  <si>
    <t>050700176159</t>
  </si>
  <si>
    <t>EGLV050700176159</t>
  </si>
  <si>
    <t>050700183805</t>
  </si>
  <si>
    <t>EGLV050700183805</t>
  </si>
  <si>
    <t>EVER LENIENT V.1498-019E</t>
  </si>
  <si>
    <t>GOSUBKK002009528</t>
  </si>
  <si>
    <t>ZIM</t>
  </si>
  <si>
    <t>OLYMPIA V.130N</t>
  </si>
  <si>
    <t>GOSUBKK8004268</t>
  </si>
  <si>
    <t>7130439270</t>
  </si>
  <si>
    <t>COAU7130439270</t>
  </si>
  <si>
    <t>050700181918</t>
  </si>
  <si>
    <t>EGLV050700181918</t>
  </si>
  <si>
    <t>7130437680</t>
  </si>
  <si>
    <t>COAU7130437680</t>
  </si>
  <si>
    <t>PONTRESINA V.122XTN</t>
  </si>
  <si>
    <t>050700180555</t>
  </si>
  <si>
    <t>EGLV050700180555</t>
  </si>
  <si>
    <t>7130439280</t>
  </si>
  <si>
    <t>COAU7130439280</t>
  </si>
  <si>
    <t>COAU7130439210</t>
  </si>
  <si>
    <t>COAU7130439570</t>
  </si>
  <si>
    <t>COAU7130439230</t>
  </si>
  <si>
    <t>7130436680</t>
  </si>
  <si>
    <t>COAU7130436680</t>
  </si>
  <si>
    <t>OOCL NEW ZEALAND V.037N</t>
  </si>
  <si>
    <t>050700178950</t>
  </si>
  <si>
    <t>EGLV050700178950</t>
  </si>
  <si>
    <t>050700186146</t>
  </si>
  <si>
    <t>EGLV050700186146</t>
  </si>
  <si>
    <t>ITAL MASSIMA V.0767-092E</t>
  </si>
  <si>
    <t>7130440410</t>
  </si>
  <si>
    <t>COAU7130440410</t>
  </si>
  <si>
    <t>4041731500</t>
  </si>
  <si>
    <t>050700188131</t>
  </si>
  <si>
    <t>GOSUBKK8004612</t>
  </si>
  <si>
    <t>320BK7007866</t>
  </si>
  <si>
    <t>320710069624</t>
  </si>
  <si>
    <t>TOKYO TOWER V.17005N</t>
  </si>
  <si>
    <t>GOSUBKK8004616</t>
  </si>
  <si>
    <t>APL LE HAVRE V.024E</t>
  </si>
  <si>
    <t>050700202206</t>
  </si>
  <si>
    <t>EGLV050700202206</t>
  </si>
  <si>
    <t>EVER LIBRA V.1499-026E</t>
  </si>
  <si>
    <t>050700202249</t>
  </si>
  <si>
    <t>EGLV050700202249</t>
  </si>
  <si>
    <t>050700205868</t>
  </si>
  <si>
    <t>EGLV050700205850</t>
  </si>
  <si>
    <t>Kittichai Golden Rice Co., Ltd.</t>
  </si>
  <si>
    <t>050700205876</t>
  </si>
  <si>
    <t>050700205850</t>
  </si>
  <si>
    <t>TCLU1703046</t>
  </si>
  <si>
    <t>TLBKTCNZ7020947</t>
  </si>
  <si>
    <t>GOSUBKK8004596</t>
  </si>
  <si>
    <t>GOSUBKK8004617</t>
  </si>
  <si>
    <t>050700206074</t>
  </si>
  <si>
    <t>EGLV050700206074</t>
  </si>
  <si>
    <t>050700186961</t>
  </si>
  <si>
    <t>EGLV050700186961</t>
  </si>
  <si>
    <t>ITAL MASSIMA V.0768-098E</t>
  </si>
  <si>
    <t>7130439620</t>
  </si>
  <si>
    <t>COAU7130439620</t>
  </si>
  <si>
    <t>RHL AUDACIA V.1703N</t>
  </si>
  <si>
    <t>7130439630</t>
  </si>
  <si>
    <t>COAU7130439630</t>
  </si>
  <si>
    <t xml:space="preserve">Sawatpaiboon Rice Mill Co., Ltd. </t>
  </si>
  <si>
    <t>SITGLCNB088872</t>
  </si>
  <si>
    <t>SITC BANGKOK V.1707N</t>
  </si>
  <si>
    <t>320BK7009434</t>
  </si>
  <si>
    <t>320710104509</t>
  </si>
  <si>
    <t>BOX ENDURANCE V.17003N</t>
  </si>
  <si>
    <t>GOSUBKK8004531</t>
  </si>
  <si>
    <t>PHILIPPOS-MICHALIS V.29N</t>
  </si>
  <si>
    <t>TCLU1703058</t>
  </si>
  <si>
    <t>TLBKTCKL7040991</t>
  </si>
  <si>
    <t>320BK7009430</t>
  </si>
  <si>
    <t>320710120400</t>
  </si>
  <si>
    <t>SAN LORENZO V.0046N</t>
  </si>
  <si>
    <t>COAU7130440590</t>
  </si>
  <si>
    <t>CSCL CALLAO V.0179N</t>
  </si>
  <si>
    <t>TCLC1703129</t>
  </si>
  <si>
    <t>TLBKXMKL7040999</t>
  </si>
  <si>
    <t>KALAMAZOO V.1704N</t>
  </si>
  <si>
    <t>COAU7130441350</t>
  </si>
  <si>
    <t>COAU7130440990</t>
  </si>
  <si>
    <t>RHL ASTRUM V.1703N</t>
  </si>
  <si>
    <t>COAU7130440600</t>
  </si>
  <si>
    <t>320BK7009436</t>
  </si>
  <si>
    <t>320710116861</t>
  </si>
  <si>
    <t>GUANGZHOU TRADER V.17004N</t>
  </si>
  <si>
    <t>COAU7130445960</t>
  </si>
  <si>
    <t>CSCL PANAMA V.0125N</t>
  </si>
  <si>
    <t>COAU7130445970</t>
  </si>
  <si>
    <t>TCLU1703059</t>
  </si>
  <si>
    <t>TLBKTCNM7091030</t>
  </si>
  <si>
    <t>NEW MINGZHOU 60 V.1709N</t>
  </si>
  <si>
    <t>TCLC1703135</t>
  </si>
  <si>
    <t>TLBKXMNM7091035</t>
  </si>
  <si>
    <t>TH00337354</t>
  </si>
  <si>
    <t>SKU1704007</t>
  </si>
  <si>
    <t>KMTC ULSAN V.1705N</t>
  </si>
  <si>
    <t>050700425663</t>
  </si>
  <si>
    <t>EGLV050700425663</t>
  </si>
  <si>
    <t>INTEGRA V.0007-002W</t>
  </si>
  <si>
    <t>COAU7130463240</t>
  </si>
  <si>
    <t>CSCL PANAMA V.0129N</t>
  </si>
  <si>
    <t>2</t>
  </si>
  <si>
    <t>3</t>
  </si>
  <si>
    <t>4</t>
  </si>
  <si>
    <t>7</t>
  </si>
  <si>
    <t>16</t>
  </si>
  <si>
    <t>17</t>
  </si>
  <si>
    <t>12</t>
  </si>
  <si>
    <t>8</t>
  </si>
  <si>
    <t>18</t>
  </si>
  <si>
    <t>13</t>
  </si>
  <si>
    <t>14</t>
  </si>
  <si>
    <t>19</t>
  </si>
  <si>
    <t>69</t>
  </si>
  <si>
    <t>20</t>
  </si>
  <si>
    <t>27</t>
  </si>
  <si>
    <t>70</t>
  </si>
  <si>
    <t>23.1</t>
  </si>
  <si>
    <t>11</t>
  </si>
  <si>
    <t>6</t>
  </si>
  <si>
    <t>10</t>
  </si>
  <si>
    <t>32</t>
  </si>
  <si>
    <t>56</t>
  </si>
  <si>
    <t>33</t>
  </si>
  <si>
    <t>71</t>
  </si>
  <si>
    <t>9</t>
  </si>
  <si>
    <t>5</t>
  </si>
  <si>
    <t>21</t>
  </si>
  <si>
    <t>24</t>
  </si>
  <si>
    <t>25</t>
  </si>
  <si>
    <t>15</t>
  </si>
  <si>
    <t>31</t>
  </si>
  <si>
    <t>22</t>
  </si>
  <si>
    <t>40</t>
  </si>
  <si>
    <t>1</t>
  </si>
  <si>
    <t>28</t>
  </si>
  <si>
    <t>34</t>
  </si>
  <si>
    <t>30</t>
  </si>
  <si>
    <t>26</t>
  </si>
  <si>
    <t>41</t>
  </si>
  <si>
    <t>29</t>
  </si>
  <si>
    <t>42</t>
  </si>
  <si>
    <t>43</t>
  </si>
  <si>
    <t>35</t>
  </si>
  <si>
    <t>44</t>
  </si>
  <si>
    <t>65</t>
  </si>
  <si>
    <t>57</t>
  </si>
  <si>
    <t>45</t>
  </si>
  <si>
    <t>46</t>
  </si>
  <si>
    <t>47</t>
  </si>
  <si>
    <t>89.1</t>
  </si>
  <si>
    <t>38</t>
  </si>
  <si>
    <t>39</t>
  </si>
  <si>
    <t>48</t>
  </si>
  <si>
    <t>49</t>
  </si>
  <si>
    <t>50</t>
  </si>
  <si>
    <t>51</t>
  </si>
  <si>
    <t>52</t>
  </si>
  <si>
    <t>90</t>
  </si>
  <si>
    <t>60</t>
  </si>
  <si>
    <t>53</t>
  </si>
  <si>
    <t>58</t>
  </si>
  <si>
    <t>62</t>
  </si>
  <si>
    <t>67</t>
  </si>
  <si>
    <t>66</t>
  </si>
  <si>
    <t>63</t>
  </si>
  <si>
    <t>91</t>
  </si>
  <si>
    <t>64</t>
  </si>
  <si>
    <t>93</t>
  </si>
  <si>
    <t>92</t>
  </si>
  <si>
    <t>78</t>
  </si>
  <si>
    <t>85</t>
  </si>
  <si>
    <t>54</t>
  </si>
  <si>
    <t>55</t>
  </si>
  <si>
    <t>36</t>
  </si>
  <si>
    <t>37</t>
  </si>
  <si>
    <t>59</t>
  </si>
  <si>
    <t>72</t>
  </si>
  <si>
    <t>98</t>
  </si>
  <si>
    <t>86</t>
  </si>
  <si>
    <t>94</t>
  </si>
  <si>
    <t>87</t>
  </si>
  <si>
    <t>68</t>
  </si>
  <si>
    <t>79</t>
  </si>
  <si>
    <t>80</t>
  </si>
  <si>
    <t>81</t>
  </si>
  <si>
    <t>88</t>
  </si>
  <si>
    <t>99</t>
  </si>
  <si>
    <t>73</t>
  </si>
  <si>
    <t>82</t>
  </si>
  <si>
    <t>102</t>
  </si>
  <si>
    <t>83</t>
  </si>
  <si>
    <t>74</t>
  </si>
  <si>
    <t>75</t>
  </si>
  <si>
    <t>94.1</t>
  </si>
  <si>
    <t>76</t>
  </si>
  <si>
    <t>97</t>
  </si>
  <si>
    <t>84</t>
  </si>
  <si>
    <t>95</t>
  </si>
  <si>
    <t>103</t>
  </si>
  <si>
    <t>100</t>
  </si>
  <si>
    <t>96</t>
  </si>
  <si>
    <t>89</t>
  </si>
  <si>
    <t>104</t>
  </si>
  <si>
    <t>115</t>
  </si>
  <si>
    <t>107</t>
  </si>
  <si>
    <t>108</t>
  </si>
  <si>
    <t>109</t>
  </si>
  <si>
    <t>101</t>
  </si>
  <si>
    <t>116</t>
  </si>
  <si>
    <t>116.1</t>
  </si>
  <si>
    <t>110</t>
  </si>
  <si>
    <t>114</t>
  </si>
  <si>
    <t>105</t>
  </si>
  <si>
    <t>106</t>
  </si>
  <si>
    <t>111</t>
  </si>
  <si>
    <t>112</t>
  </si>
  <si>
    <t>113</t>
  </si>
  <si>
    <t>117</t>
  </si>
  <si>
    <t>119</t>
  </si>
  <si>
    <t>122</t>
  </si>
  <si>
    <t>118</t>
  </si>
  <si>
    <t>120</t>
  </si>
  <si>
    <t>121</t>
  </si>
  <si>
    <t>123</t>
  </si>
  <si>
    <t>128</t>
  </si>
  <si>
    <t>126</t>
  </si>
  <si>
    <t>127</t>
  </si>
  <si>
    <t>124</t>
  </si>
  <si>
    <t>125</t>
  </si>
  <si>
    <t>129</t>
  </si>
  <si>
    <t>130</t>
  </si>
  <si>
    <t>131</t>
  </si>
  <si>
    <t>132</t>
  </si>
  <si>
    <t>133</t>
  </si>
  <si>
    <t>0105547008027</t>
  </si>
  <si>
    <t>0105550110392</t>
  </si>
  <si>
    <t>0105534053177</t>
  </si>
  <si>
    <t>0175559000018</t>
  </si>
  <si>
    <t>Global Precious Rice Co., Ltd.</t>
  </si>
  <si>
    <t>0115531000021</t>
  </si>
  <si>
    <t>0625555000205</t>
  </si>
  <si>
    <t>2017-02-10</t>
  </si>
  <si>
    <t>APLU 690414123</t>
  </si>
  <si>
    <t>2017-03-01</t>
  </si>
  <si>
    <t>APL</t>
  </si>
  <si>
    <t>APLU 690414124</t>
  </si>
  <si>
    <t>7130439680</t>
  </si>
  <si>
    <t>COAU7130439680</t>
  </si>
  <si>
    <t>7130439590</t>
  </si>
  <si>
    <t>COAU7130439590</t>
  </si>
  <si>
    <t>7130439580</t>
  </si>
  <si>
    <t>COAU7130439580</t>
  </si>
  <si>
    <t>7130439540</t>
  </si>
  <si>
    <t>COAU7130439540</t>
  </si>
  <si>
    <t>7130439530</t>
  </si>
  <si>
    <t>COAU7130439530</t>
  </si>
  <si>
    <t>7130440340</t>
  </si>
  <si>
    <t>COAU7130440340</t>
  </si>
  <si>
    <t>APLU 690414470</t>
  </si>
  <si>
    <t>MOL CONTINUITY V.030E</t>
  </si>
  <si>
    <t>BBKKC17003851</t>
  </si>
  <si>
    <t>BKKCB17003851</t>
  </si>
  <si>
    <t>RCL</t>
  </si>
  <si>
    <t>JITRA BHUM V.262N</t>
  </si>
  <si>
    <t>7130439820</t>
  </si>
  <si>
    <t>COAU7130439820</t>
  </si>
  <si>
    <t>7130439600</t>
  </si>
  <si>
    <t>COAU7130439600</t>
  </si>
  <si>
    <t>7130439560</t>
  </si>
  <si>
    <t>COAU7130439560</t>
  </si>
  <si>
    <t>7130439550</t>
  </si>
  <si>
    <t>COAU7130439550</t>
  </si>
  <si>
    <t>7130440320</t>
  </si>
  <si>
    <t>COAU7130440320</t>
  </si>
  <si>
    <t>7130440400</t>
  </si>
  <si>
    <t>COAU7130440400</t>
  </si>
  <si>
    <t>APLU 690414471</t>
  </si>
  <si>
    <t>TH00334732</t>
  </si>
  <si>
    <t>SKU1703010</t>
  </si>
  <si>
    <t>SAWASDEE SINGAPORE V.0076N</t>
  </si>
  <si>
    <t>APLU 690415219</t>
  </si>
  <si>
    <t>COAU7130439790</t>
  </si>
  <si>
    <t>7130439610</t>
  </si>
  <si>
    <t>COAU7130439610</t>
  </si>
  <si>
    <t>COAU7130440380</t>
  </si>
  <si>
    <t>320BK7009907</t>
  </si>
  <si>
    <t>320710111149</t>
  </si>
  <si>
    <t>KYOTO TOWER V.17003N</t>
  </si>
  <si>
    <t>7130440560</t>
  </si>
  <si>
    <t>COAU7130440560</t>
  </si>
  <si>
    <t>TH00334768</t>
  </si>
  <si>
    <t>SKU1704001</t>
  </si>
  <si>
    <t>KMTC ULSAN V.1704N</t>
  </si>
  <si>
    <t>COAU7130444670</t>
  </si>
  <si>
    <t>COAU7130440930</t>
  </si>
  <si>
    <t>COAU7130440920</t>
  </si>
  <si>
    <t>LKLC348006</t>
  </si>
  <si>
    <t>HDMU THGJ0734199</t>
  </si>
  <si>
    <t>HYUNDAI HONGKONG V.100E</t>
  </si>
  <si>
    <t>COAU7130439780</t>
  </si>
  <si>
    <t>7130439990</t>
  </si>
  <si>
    <t>COAU7130439990</t>
  </si>
  <si>
    <t>LKLC348231</t>
  </si>
  <si>
    <t>HDMU THHK0730797</t>
  </si>
  <si>
    <t>050700230226</t>
  </si>
  <si>
    <t>EGLV050700230226</t>
  </si>
  <si>
    <t>7130440940</t>
  </si>
  <si>
    <t>COAU7130440940</t>
  </si>
  <si>
    <t>7130445170</t>
  </si>
  <si>
    <t>COAU7130445170</t>
  </si>
  <si>
    <t>BLCHC17007713</t>
  </si>
  <si>
    <t>LCHCB17007713</t>
  </si>
  <si>
    <t>GANTA BHUM V.317N</t>
  </si>
  <si>
    <t>I488047322</t>
  </si>
  <si>
    <t>YMLUI488047322</t>
  </si>
  <si>
    <t>NEW HAMPSHIRE TRADER V.012N</t>
  </si>
  <si>
    <t>COAU7130445470</t>
  </si>
  <si>
    <t>320BK7009906</t>
  </si>
  <si>
    <t>320710120394</t>
  </si>
  <si>
    <t>4041852870</t>
  </si>
  <si>
    <t>HDMU THHK0733793</t>
  </si>
  <si>
    <t>HYUNDAI SINGAPORE V.090E</t>
  </si>
  <si>
    <t>TH00336083</t>
  </si>
  <si>
    <t>SKU1704003</t>
  </si>
  <si>
    <t>KMTC KEELUNG V.1704N</t>
  </si>
  <si>
    <t>LKLC348007</t>
  </si>
  <si>
    <t>HDMU THGJ0733281</t>
  </si>
  <si>
    <t>GOSUBKK8004533</t>
  </si>
  <si>
    <t>YM INAUGURATION V.197N</t>
  </si>
  <si>
    <t>7130446230</t>
  </si>
  <si>
    <t>COAU7130446230</t>
  </si>
  <si>
    <t>050700223912</t>
  </si>
  <si>
    <t>EGLV050700223912</t>
  </si>
  <si>
    <t>FRISIA NUERNBERG V.0001-009N</t>
  </si>
  <si>
    <t>050700247757</t>
  </si>
  <si>
    <t>EGLV050700247757</t>
  </si>
  <si>
    <t>ITAL MATTINA V.0769-080E / NAGALEADER V.1006W</t>
  </si>
  <si>
    <t>050700236488</t>
  </si>
  <si>
    <t>EGLV050700236488</t>
  </si>
  <si>
    <t>050700241937</t>
  </si>
  <si>
    <t>EGLV050700241937</t>
  </si>
  <si>
    <t>7130446880</t>
  </si>
  <si>
    <t>COAU7130446880</t>
  </si>
  <si>
    <t>7130440020</t>
  </si>
  <si>
    <t>COAU7130440020</t>
  </si>
  <si>
    <t>RHL AUDACIA V.1705N</t>
  </si>
  <si>
    <t>GOSUBKK002010578</t>
  </si>
  <si>
    <t>OLYMPIA V.131N</t>
  </si>
  <si>
    <t>050700224013</t>
  </si>
  <si>
    <t>EGLV050700224013</t>
  </si>
  <si>
    <t>CIMBRIA V.0001-079N</t>
  </si>
  <si>
    <t>COAU7130447030</t>
  </si>
  <si>
    <t>050700187860</t>
  </si>
  <si>
    <t>EGLV050700187860</t>
  </si>
  <si>
    <t>050700188050</t>
  </si>
  <si>
    <t>EGLV050700188050</t>
  </si>
  <si>
    <t>050700187851</t>
  </si>
  <si>
    <t>EGLV050700187851</t>
  </si>
  <si>
    <t>COAU7130447120</t>
  </si>
  <si>
    <t>COAU7130447240</t>
  </si>
  <si>
    <t>NYK JOOANNA V.043W</t>
  </si>
  <si>
    <t>I488047868</t>
  </si>
  <si>
    <t>YMLUI488047868</t>
  </si>
  <si>
    <t>OLIVIA V.009N</t>
  </si>
  <si>
    <t>BBKKC17004811</t>
  </si>
  <si>
    <t>BKKCB17004811</t>
  </si>
  <si>
    <t>CAPE FERROL V.119N</t>
  </si>
  <si>
    <t>050700187746</t>
  </si>
  <si>
    <t>EGLV050700187746</t>
  </si>
  <si>
    <t>EVER LOYAL V.1501-022E</t>
  </si>
  <si>
    <t>320BK7011894</t>
  </si>
  <si>
    <t>320710110210</t>
  </si>
  <si>
    <t>050700227195</t>
  </si>
  <si>
    <t>EGLV050700227195</t>
  </si>
  <si>
    <t>050700232661</t>
  </si>
  <si>
    <t>EGLV050700232661</t>
  </si>
  <si>
    <t>050700232652</t>
  </si>
  <si>
    <t>EGLV050700232652</t>
  </si>
  <si>
    <t>TH00336090</t>
  </si>
  <si>
    <t>SKU1704005</t>
  </si>
  <si>
    <t>SAWASDEE SINGAPORE V.0077N</t>
  </si>
  <si>
    <t>7130445200</t>
  </si>
  <si>
    <t>COAU7130445200</t>
  </si>
  <si>
    <t>7130446310</t>
  </si>
  <si>
    <t>COAU7130446310</t>
  </si>
  <si>
    <t>RHL AURORA V.1705N</t>
  </si>
  <si>
    <t>7130445630</t>
  </si>
  <si>
    <t>COAU7130445630</t>
  </si>
  <si>
    <t>GOSUBKK8004532</t>
  </si>
  <si>
    <t>BOX ENDEAVOUR V.25N</t>
  </si>
  <si>
    <t>7130447250</t>
  </si>
  <si>
    <t>COAU7130447250</t>
  </si>
  <si>
    <t>7130447130</t>
  </si>
  <si>
    <t>COAU7130447130</t>
  </si>
  <si>
    <t>02722HUA</t>
  </si>
  <si>
    <t>CKCOTHL1702068</t>
  </si>
  <si>
    <t>SAWASDEE LAEMCHABANG V.0087N</t>
  </si>
  <si>
    <t>LKLC348008</t>
  </si>
  <si>
    <t>HDMU THGJ0740033</t>
  </si>
  <si>
    <t>GSL AFRICA V.846N</t>
  </si>
  <si>
    <t>60RN37000500</t>
  </si>
  <si>
    <t>HASL60RN37000500</t>
  </si>
  <si>
    <t>HEUNG-A</t>
  </si>
  <si>
    <t>PELICAN V.17005N</t>
  </si>
  <si>
    <t>COAU7130447060</t>
  </si>
  <si>
    <t>GOSUBKK8004536</t>
  </si>
  <si>
    <t>PHILIPPOS-MICHALIS V.30N</t>
  </si>
  <si>
    <t>BLCHC17008693</t>
  </si>
  <si>
    <t>LCHCB17008693</t>
  </si>
  <si>
    <t>KENO V.002N</t>
  </si>
  <si>
    <t>I488047323</t>
  </si>
  <si>
    <t>YMLUI488047323</t>
  </si>
  <si>
    <t>320BK7011896</t>
  </si>
  <si>
    <t>320710110227</t>
  </si>
  <si>
    <t>TOKYO TOWER V.17006N</t>
  </si>
  <si>
    <t>050700297967</t>
  </si>
  <si>
    <t>EGLV050700297967</t>
  </si>
  <si>
    <t>WELLINGTON STARAIT V.0002-006N</t>
  </si>
  <si>
    <t>050700298033</t>
  </si>
  <si>
    <t>COAU7130447160</t>
  </si>
  <si>
    <t>CSCL LIMA V.0151N</t>
  </si>
  <si>
    <t>COAU7130449430</t>
  </si>
  <si>
    <t>CAPE FELTON V.021N</t>
  </si>
  <si>
    <t>7130446510</t>
  </si>
  <si>
    <t>COAU7130446510</t>
  </si>
  <si>
    <t>7130445210</t>
  </si>
  <si>
    <t>COAU7130445210</t>
  </si>
  <si>
    <t>7130446570</t>
  </si>
  <si>
    <t>COAU7130446570</t>
  </si>
  <si>
    <t>7130447920</t>
  </si>
  <si>
    <t>COAU7130447920</t>
  </si>
  <si>
    <t>7130447050</t>
  </si>
  <si>
    <t>COAU7130447050</t>
  </si>
  <si>
    <t>7130449290</t>
  </si>
  <si>
    <t>COAU7130449290</t>
  </si>
  <si>
    <t>7130440970</t>
  </si>
  <si>
    <t>COAU7130440970</t>
  </si>
  <si>
    <t>7130446040</t>
  </si>
  <si>
    <t>COAU7130446040</t>
  </si>
  <si>
    <t>7130449440</t>
  </si>
  <si>
    <t>COAU7130449440</t>
  </si>
  <si>
    <t>TCLC1703171</t>
  </si>
  <si>
    <t>TLBKTCNZ7031056</t>
  </si>
  <si>
    <t>NEW MINGZHOU 28 V.1703N</t>
  </si>
  <si>
    <t>050700318182</t>
  </si>
  <si>
    <t>EGLV050700318182</t>
  </si>
  <si>
    <t>BLCHC17008456</t>
  </si>
  <si>
    <t>LCHCB17008456</t>
  </si>
  <si>
    <t>KAMA BHUM V.196N</t>
  </si>
  <si>
    <t>7130449100</t>
  </si>
  <si>
    <t>COAU7130449100</t>
  </si>
  <si>
    <t>050700322295</t>
  </si>
  <si>
    <t>EGLV050700322295</t>
  </si>
  <si>
    <t>EVER LYRIC V.1503-013E</t>
  </si>
  <si>
    <t>050700322406</t>
  </si>
  <si>
    <t>EGLV050700322406</t>
  </si>
  <si>
    <t>7130450260</t>
  </si>
  <si>
    <t>COAU7130450260</t>
  </si>
  <si>
    <t>GANTA BHUM V.318N</t>
  </si>
  <si>
    <t>7130447010</t>
  </si>
  <si>
    <t>COAU7130447010</t>
  </si>
  <si>
    <t>7130449270</t>
  </si>
  <si>
    <t>COAU7130449270</t>
  </si>
  <si>
    <t>050700322449</t>
  </si>
  <si>
    <t>EGLV050700322449</t>
  </si>
  <si>
    <t>7130446560</t>
  </si>
  <si>
    <t>COAU7130446560</t>
  </si>
  <si>
    <t>Thai Tasty Rice Co.,Ltd.</t>
  </si>
  <si>
    <t>7130447300</t>
  </si>
  <si>
    <t>COAU7130447300</t>
  </si>
  <si>
    <t>050700247731</t>
  </si>
  <si>
    <t>EGLV050700247731</t>
  </si>
  <si>
    <t>GOSUBKK8004535</t>
  </si>
  <si>
    <t>YM INAUGURATION V.198N</t>
  </si>
  <si>
    <t>050700287121</t>
  </si>
  <si>
    <t>EGLV050700287121</t>
  </si>
  <si>
    <t>050700331090</t>
  </si>
  <si>
    <t>EGLV050700331090</t>
  </si>
  <si>
    <t>050700247846</t>
  </si>
  <si>
    <t>EGLV050700247846</t>
  </si>
  <si>
    <t>050700308080</t>
  </si>
  <si>
    <t>EGLV050700308080</t>
  </si>
  <si>
    <t>050700328455</t>
  </si>
  <si>
    <t>EGLV050700328455</t>
  </si>
  <si>
    <t>ITAL MATTINA V.0772-081E / UNI-ARDENT V.1641-684B</t>
  </si>
  <si>
    <t>7130450330</t>
  </si>
  <si>
    <t>COAU7130450330</t>
  </si>
  <si>
    <t>TCLC1704007</t>
  </si>
  <si>
    <t>TLBKTCNM7101099</t>
  </si>
  <si>
    <t>NEW MINGZHOU 60 V.1710N</t>
  </si>
  <si>
    <t>7130447290</t>
  </si>
  <si>
    <t>COAU7130447290</t>
  </si>
  <si>
    <t>KOTA PURI V.156N</t>
  </si>
  <si>
    <t>7130450630</t>
  </si>
  <si>
    <t>COAU7130450630</t>
  </si>
  <si>
    <t>7130450340</t>
  </si>
  <si>
    <t>COAU7130450340</t>
  </si>
  <si>
    <t>7130450240</t>
  </si>
  <si>
    <t>COAU7130450240</t>
  </si>
  <si>
    <t>SAO PAULO V.1701N</t>
  </si>
  <si>
    <t>7130450350</t>
  </si>
  <si>
    <t>7130450480</t>
  </si>
  <si>
    <t>050700236496</t>
  </si>
  <si>
    <t>EGLV050700236496</t>
  </si>
  <si>
    <t>ITAL MASSIMA V.0773-094E</t>
  </si>
  <si>
    <t>TCLC1704008</t>
  </si>
  <si>
    <t>TLBKTCJV7111153</t>
  </si>
  <si>
    <t>JOSCO VIEW V.1711N</t>
  </si>
  <si>
    <t>TCLC1704035</t>
  </si>
  <si>
    <t>TLBKXMJV7111160</t>
  </si>
  <si>
    <t>TAICANG</t>
  </si>
  <si>
    <t>7130450620</t>
  </si>
  <si>
    <t>COAU7130450620</t>
  </si>
  <si>
    <t>PONTRESINA V.142XTN</t>
  </si>
  <si>
    <t>7130456350</t>
  </si>
  <si>
    <t>COAU7130456350</t>
  </si>
  <si>
    <t>MOUNT BUTLER V.1701N</t>
  </si>
  <si>
    <t>TCLC1704036</t>
  </si>
  <si>
    <t>OCEAN PROBE V.1701N</t>
  </si>
  <si>
    <t>TCLC1704037</t>
  </si>
  <si>
    <t>BBKKC17007146</t>
  </si>
  <si>
    <t>GANTA BHUM V.319N</t>
  </si>
  <si>
    <t>7130463510</t>
  </si>
  <si>
    <t>7130465230</t>
  </si>
  <si>
    <t>load_portname</t>
  </si>
  <si>
    <t>dest_portname</t>
  </si>
  <si>
    <t>2-3-1</t>
  </si>
  <si>
    <t>2-3-2</t>
  </si>
  <si>
    <t>2-3-7</t>
  </si>
  <si>
    <t>2-3-3</t>
  </si>
  <si>
    <t>2-3-20</t>
  </si>
  <si>
    <t>2-3-4</t>
  </si>
  <si>
    <t>2-3-5</t>
  </si>
  <si>
    <t>2-3-8</t>
  </si>
  <si>
    <t>2-3-9</t>
  </si>
  <si>
    <t>2-3-13</t>
  </si>
  <si>
    <t>2-3-14</t>
  </si>
  <si>
    <t>2-3-21</t>
  </si>
  <si>
    <t>2-3-15</t>
  </si>
  <si>
    <t>2-3-16</t>
  </si>
  <si>
    <t>2-3-6</t>
  </si>
  <si>
    <t>2-3-17</t>
  </si>
  <si>
    <t>2-3-10</t>
  </si>
  <si>
    <t>2-3-11</t>
  </si>
  <si>
    <t>2-3-12</t>
  </si>
  <si>
    <t>2-3-18</t>
  </si>
  <si>
    <t>2-3-22</t>
  </si>
  <si>
    <t>2-3-23</t>
  </si>
  <si>
    <t>2-3-42</t>
  </si>
  <si>
    <t>2-3-24</t>
  </si>
  <si>
    <t>2-3-29</t>
  </si>
  <si>
    <t>2-3-19</t>
  </si>
  <si>
    <t>2-3-34</t>
  </si>
  <si>
    <t>2-3-35</t>
  </si>
  <si>
    <t>2-3-26</t>
  </si>
  <si>
    <t>2-3-25</t>
  </si>
  <si>
    <t>2-3-36</t>
  </si>
  <si>
    <t>2-3-27</t>
  </si>
  <si>
    <t>2-3-28</t>
  </si>
  <si>
    <t>2-3-37</t>
  </si>
  <si>
    <t>2-3-38</t>
  </si>
  <si>
    <t>2-3-44</t>
  </si>
  <si>
    <t>2-3-31</t>
  </si>
  <si>
    <t>2-3-41.1</t>
  </si>
  <si>
    <t>2-3-43</t>
  </si>
  <si>
    <t>2-3-45</t>
  </si>
  <si>
    <t>2-3-46</t>
  </si>
  <si>
    <t>2-3-47</t>
  </si>
  <si>
    <t>2-3-39</t>
  </si>
  <si>
    <t>2-3-40</t>
  </si>
  <si>
    <t>2-3-30</t>
  </si>
  <si>
    <t>2-3-48</t>
  </si>
  <si>
    <t>2-3-49</t>
  </si>
  <si>
    <t>2-3-33</t>
  </si>
  <si>
    <t>2-3-41</t>
  </si>
  <si>
    <t>2-3-52</t>
  </si>
  <si>
    <t>2-3-50</t>
  </si>
  <si>
    <t>2-3-61</t>
  </si>
  <si>
    <t>2-3-58</t>
  </si>
  <si>
    <t>2-3-32</t>
  </si>
  <si>
    <t>2-3-62</t>
  </si>
  <si>
    <t>2-3-63</t>
  </si>
  <si>
    <t>2-3-64</t>
  </si>
  <si>
    <t>2-3-51</t>
  </si>
  <si>
    <t>2-3-57.1</t>
  </si>
  <si>
    <t>2-3-69</t>
  </si>
  <si>
    <t>2-3-57</t>
  </si>
  <si>
    <t>2-3-68</t>
  </si>
  <si>
    <t>2-3-65</t>
  </si>
  <si>
    <t>2-3-66</t>
  </si>
  <si>
    <t>2-3-67</t>
  </si>
  <si>
    <t>2-3-75</t>
  </si>
  <si>
    <t>2-3-70</t>
  </si>
  <si>
    <t>2-3-53</t>
  </si>
  <si>
    <t>2-3-54</t>
  </si>
  <si>
    <t>2-3-59</t>
  </si>
  <si>
    <t>2-3-55</t>
  </si>
  <si>
    <t>2-3-56</t>
  </si>
  <si>
    <t>2-3-71</t>
  </si>
  <si>
    <t>2-3-72</t>
  </si>
  <si>
    <t>2-3-73</t>
  </si>
  <si>
    <t>2-3-74</t>
  </si>
  <si>
    <t>2-3-81</t>
  </si>
  <si>
    <t>2-3-76</t>
  </si>
  <si>
    <t>2-3-77</t>
  </si>
  <si>
    <t>2-3-80</t>
  </si>
  <si>
    <t>2-3-78</t>
  </si>
  <si>
    <t>2-3-86</t>
  </si>
  <si>
    <t>2-3-82</t>
  </si>
  <si>
    <t>2-3-87</t>
  </si>
  <si>
    <t>2-3-88</t>
  </si>
  <si>
    <t>2-3-89</t>
  </si>
  <si>
    <t>2-3-60</t>
  </si>
  <si>
    <t>2-3-83</t>
  </si>
  <si>
    <t>2-3-90</t>
  </si>
  <si>
    <t>2-3-91</t>
  </si>
  <si>
    <t>2-3-85</t>
  </si>
  <si>
    <t>2-3-92</t>
  </si>
  <si>
    <t>2-3-84</t>
  </si>
  <si>
    <t>2-3-79</t>
  </si>
  <si>
    <t>2-3-107</t>
  </si>
  <si>
    <t>2-3-93</t>
  </si>
  <si>
    <t>2-3-94</t>
  </si>
  <si>
    <t>2-3-95</t>
  </si>
  <si>
    <t>2-3-108</t>
  </si>
  <si>
    <t>2-3-109</t>
  </si>
  <si>
    <t>2-3-110</t>
  </si>
  <si>
    <t>2-3/96</t>
  </si>
  <si>
    <t>2-3-111</t>
  </si>
  <si>
    <t>2-3-106</t>
  </si>
  <si>
    <t>2-3-97</t>
  </si>
  <si>
    <t>2-3-103</t>
  </si>
  <si>
    <t>2-3-98</t>
  </si>
  <si>
    <t>2-3-99</t>
  </si>
  <si>
    <t>2-3-100</t>
  </si>
  <si>
    <t>2-3-101</t>
  </si>
  <si>
    <t>2-3-104</t>
  </si>
  <si>
    <t>2-3-112</t>
  </si>
  <si>
    <t>2-3-118</t>
  </si>
  <si>
    <t>2-3-113</t>
  </si>
  <si>
    <t>2-3-114</t>
  </si>
  <si>
    <t>2-3-115</t>
  </si>
  <si>
    <t>2-3-102</t>
  </si>
  <si>
    <t>2-3-116</t>
  </si>
  <si>
    <t>2-3-117</t>
  </si>
  <si>
    <t>2-3-119</t>
  </si>
  <si>
    <t>2-3-121</t>
  </si>
  <si>
    <t>2-3-122</t>
  </si>
  <si>
    <t>2-3-120</t>
  </si>
  <si>
    <t>0735557000937</t>
  </si>
  <si>
    <t>0125540008145</t>
  </si>
  <si>
    <t>COAU7130467190</t>
  </si>
  <si>
    <t>COAU7130463360</t>
  </si>
  <si>
    <t>CAPE FELTON V.023N</t>
  </si>
  <si>
    <t>MOUNT BUTLER V.1703N</t>
  </si>
  <si>
    <t>TLBKXMOP7011205</t>
  </si>
  <si>
    <t>TLBKTCOP7011189</t>
  </si>
  <si>
    <t>BKKCB17007146</t>
  </si>
  <si>
    <t>COAU7130463510</t>
  </si>
  <si>
    <t>COAU7130465230</t>
  </si>
  <si>
    <t>BLCHC17011966</t>
  </si>
  <si>
    <t>LCHCB17011966</t>
  </si>
  <si>
    <t>KAMA BHUM V.197N</t>
  </si>
  <si>
    <t>BLCHC17011965</t>
  </si>
  <si>
    <t>LCHCB17011965</t>
  </si>
  <si>
    <t>JITRA BHUM V.265N</t>
  </si>
  <si>
    <t>SITGLCNC093517</t>
  </si>
  <si>
    <t>SITC GUANGDONG V.1711N</t>
  </si>
  <si>
    <t>050700447578</t>
  </si>
  <si>
    <t>EGLV050700447578</t>
  </si>
  <si>
    <t>CIMBRIA V.0009-081N</t>
  </si>
  <si>
    <t>050700469954</t>
  </si>
  <si>
    <t>EGLV050700469954</t>
  </si>
  <si>
    <t>7130467670</t>
  </si>
  <si>
    <t>COAU7130467670</t>
  </si>
  <si>
    <t>PONTRESINA V.162XTN</t>
  </si>
  <si>
    <t>7130463520</t>
  </si>
  <si>
    <t>COAU7130463520</t>
  </si>
  <si>
    <t>CAPE FELTON V.024N</t>
  </si>
  <si>
    <t>BLCHC17012046</t>
  </si>
  <si>
    <t>LCHCB17012046</t>
  </si>
  <si>
    <t>JITRA BHUM V.266N</t>
  </si>
  <si>
    <t>2-3-123</t>
  </si>
  <si>
    <t>2-3-124</t>
  </si>
  <si>
    <t>2-3-125</t>
  </si>
  <si>
    <t>2-3-126</t>
  </si>
  <si>
    <t>2-3-127</t>
  </si>
  <si>
    <t>2-3-128</t>
  </si>
  <si>
    <t>2-3-129</t>
  </si>
  <si>
    <t>2-3-130</t>
  </si>
  <si>
    <t>2-3-131</t>
  </si>
  <si>
    <t>2-3-132</t>
  </si>
  <si>
    <t>2-3-133</t>
  </si>
  <si>
    <t>2-3-134</t>
  </si>
  <si>
    <t>2-3-135</t>
  </si>
  <si>
    <t>2-3-136</t>
  </si>
  <si>
    <t>ZHANGJIAGANG,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</si>
</sst>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B1d\-mmm\-yy"/>
  </numFmts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</font>
    <font>
      <sz val="10"/>
      <color rgb="FF008000"/>
      <name val="Courier New"/>
      <family val="3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2"/>
      <color rgb="FFFF000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301">
    <xf numFmtId="0" fontId="0" fillId="0" borderId="0" xfId="0"/>
    <xf numFmtId="0" fontId="2" fillId="0" borderId="2" xfId="0" applyFont="1" applyFill="1" applyBorder="1"/>
    <xf numFmtId="38" fontId="2" fillId="0" borderId="4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8" fontId="2" fillId="2" borderId="4" xfId="0" applyNumberFormat="1" applyFont="1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/>
    <xf numFmtId="0" fontId="2" fillId="0" borderId="2" xfId="0" applyFont="1" applyFill="1" applyBorder="1" applyAlignment="1"/>
    <xf numFmtId="0" fontId="2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38" fontId="2" fillId="5" borderId="4" xfId="0" applyNumberFormat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shrinkToFit="1"/>
    </xf>
    <xf numFmtId="14" fontId="7" fillId="0" borderId="2" xfId="0" applyNumberFormat="1" applyFont="1" applyFill="1" applyBorder="1" applyAlignment="1">
      <alignment horizontal="center" vertical="center" shrinkToFit="1"/>
    </xf>
    <xf numFmtId="0" fontId="2" fillId="0" borderId="4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7" fillId="2" borderId="3" xfId="0" quotePrefix="1" applyFont="1" applyFill="1" applyBorder="1" applyAlignment="1">
      <alignment horizontal="center" vertical="center"/>
    </xf>
    <xf numFmtId="0" fontId="2" fillId="0" borderId="4" xfId="0" applyFont="1" applyFill="1" applyBorder="1"/>
    <xf numFmtId="0" fontId="2" fillId="0" borderId="2" xfId="0" quotePrefix="1" applyFont="1" applyFill="1" applyBorder="1" applyAlignment="1">
      <alignment horizontal="center" vertical="center"/>
    </xf>
    <xf numFmtId="38" fontId="2" fillId="0" borderId="2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shrinkToFit="1"/>
    </xf>
    <xf numFmtId="14" fontId="7" fillId="0" borderId="3" xfId="0" applyNumberFormat="1" applyFont="1" applyFill="1" applyBorder="1" applyAlignment="1">
      <alignment horizontal="center" vertical="center" shrinkToFit="1"/>
    </xf>
    <xf numFmtId="0" fontId="7" fillId="0" borderId="3" xfId="0" applyFont="1" applyFill="1" applyBorder="1" applyAlignment="1">
      <alignment horizontal="center" vertical="center" shrinkToFit="1"/>
    </xf>
    <xf numFmtId="38" fontId="2" fillId="0" borderId="5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shrinkToFit="1"/>
    </xf>
    <xf numFmtId="14" fontId="5" fillId="0" borderId="2" xfId="0" applyNumberFormat="1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shrinkToFit="1"/>
    </xf>
    <xf numFmtId="14" fontId="7" fillId="0" borderId="4" xfId="0" applyNumberFormat="1" applyFont="1" applyFill="1" applyBorder="1" applyAlignment="1">
      <alignment horizontal="center" vertical="center" shrinkToFit="1"/>
    </xf>
    <xf numFmtId="0" fontId="7" fillId="2" borderId="4" xfId="0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center" vertical="center"/>
    </xf>
    <xf numFmtId="0" fontId="2" fillId="5" borderId="3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 shrinkToFit="1"/>
    </xf>
    <xf numFmtId="14" fontId="7" fillId="2" borderId="4" xfId="0" applyNumberFormat="1" applyFont="1" applyFill="1" applyBorder="1" applyAlignment="1">
      <alignment vertical="center" shrinkToFit="1"/>
    </xf>
    <xf numFmtId="0" fontId="7" fillId="2" borderId="4" xfId="0" applyFont="1" applyFill="1" applyBorder="1" applyAlignment="1">
      <alignment vertical="center"/>
    </xf>
    <xf numFmtId="0" fontId="2" fillId="2" borderId="4" xfId="0" quotePrefix="1" applyFont="1" applyFill="1" applyBorder="1" applyAlignment="1">
      <alignment vertical="center"/>
    </xf>
    <xf numFmtId="0" fontId="7" fillId="0" borderId="4" xfId="0" applyFont="1" applyFill="1" applyBorder="1" applyAlignment="1">
      <alignment vertical="center" shrinkToFit="1"/>
    </xf>
    <xf numFmtId="14" fontId="7" fillId="0" borderId="4" xfId="0" applyNumberFormat="1" applyFont="1" applyFill="1" applyBorder="1" applyAlignment="1">
      <alignment vertical="center" shrinkToFit="1"/>
    </xf>
    <xf numFmtId="14" fontId="5" fillId="0" borderId="4" xfId="0" applyNumberFormat="1" applyFont="1" applyFill="1" applyBorder="1" applyAlignment="1">
      <alignment vertical="center" shrinkToFit="1"/>
    </xf>
    <xf numFmtId="0" fontId="5" fillId="2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 shrinkToFit="1"/>
    </xf>
    <xf numFmtId="0" fontId="2" fillId="0" borderId="4" xfId="0" quotePrefix="1" applyFont="1" applyFill="1" applyBorder="1" applyAlignment="1">
      <alignment vertical="center"/>
    </xf>
    <xf numFmtId="0" fontId="0" fillId="0" borderId="0" xfId="0" quotePrefix="1" applyNumberFormat="1"/>
    <xf numFmtId="0" fontId="0" fillId="0" borderId="0" xfId="0" quotePrefix="1"/>
    <xf numFmtId="38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right" vertical="center"/>
    </xf>
    <xf numFmtId="2" fontId="2" fillId="0" borderId="4" xfId="0" applyNumberFormat="1" applyFont="1" applyFill="1" applyBorder="1" applyAlignment="1">
      <alignment horizontal="right" vertical="center"/>
    </xf>
    <xf numFmtId="2" fontId="3" fillId="0" borderId="4" xfId="0" applyNumberFormat="1" applyFont="1" applyFill="1" applyBorder="1" applyAlignment="1">
      <alignment horizontal="right" vertical="center"/>
    </xf>
    <xf numFmtId="2" fontId="2" fillId="2" borderId="4" xfId="0" applyNumberFormat="1" applyFont="1" applyFill="1" applyBorder="1" applyAlignment="1">
      <alignment horizontal="right" vertical="center"/>
    </xf>
    <xf numFmtId="2" fontId="3" fillId="5" borderId="4" xfId="0" applyNumberFormat="1" applyFont="1" applyFill="1" applyBorder="1" applyAlignment="1">
      <alignment horizontal="right" vertical="center"/>
    </xf>
    <xf numFmtId="2" fontId="3" fillId="0" borderId="2" xfId="0" applyNumberFormat="1" applyFont="1" applyFill="1" applyBorder="1" applyAlignment="1">
      <alignment horizontal="right" vertical="center"/>
    </xf>
    <xf numFmtId="2" fontId="2" fillId="0" borderId="5" xfId="0" applyNumberFormat="1" applyFont="1" applyFill="1" applyBorder="1" applyAlignment="1">
      <alignment horizontal="right" vertical="center"/>
    </xf>
    <xf numFmtId="2" fontId="2" fillId="5" borderId="4" xfId="0" applyNumberFormat="1" applyFont="1" applyFill="1" applyBorder="1" applyAlignment="1">
      <alignment horizontal="right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/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Alignment="1"/>
    <xf numFmtId="49" fontId="2" fillId="0" borderId="2" xfId="0" applyNumberFormat="1" applyFont="1" applyFill="1" applyBorder="1" applyAlignment="1">
      <alignment horizontal="center" vertical="center" shrinkToFit="1"/>
    </xf>
    <xf numFmtId="49" fontId="6" fillId="0" borderId="2" xfId="0" applyNumberFormat="1" applyFont="1" applyFill="1" applyBorder="1" applyAlignment="1">
      <alignment horizontal="center" vertical="center" shrinkToFit="1"/>
    </xf>
    <xf numFmtId="49" fontId="7" fillId="0" borderId="2" xfId="0" applyNumberFormat="1" applyFont="1" applyFill="1" applyBorder="1" applyAlignment="1">
      <alignment horizontal="center" vertical="center" shrinkToFit="1"/>
    </xf>
    <xf numFmtId="49" fontId="2" fillId="0" borderId="2" xfId="0" quotePrefix="1" applyNumberFormat="1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vertical="center" shrinkToFit="1"/>
    </xf>
    <xf numFmtId="49" fontId="7" fillId="0" borderId="4" xfId="0" applyNumberFormat="1" applyFont="1" applyFill="1" applyBorder="1" applyAlignment="1">
      <alignment vertical="center" shrinkToFit="1"/>
    </xf>
    <xf numFmtId="0" fontId="3" fillId="2" borderId="5" xfId="0" applyFont="1" applyFill="1" applyBorder="1" applyAlignment="1">
      <alignment horizontal="center" vertical="center"/>
    </xf>
    <xf numFmtId="49" fontId="7" fillId="0" borderId="2" xfId="0" quotePrefix="1" applyNumberFormat="1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shrinkToFit="1"/>
    </xf>
    <xf numFmtId="49" fontId="7" fillId="0" borderId="4" xfId="0" applyNumberFormat="1" applyFont="1" applyFill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shrinkToFit="1"/>
    </xf>
    <xf numFmtId="0" fontId="5" fillId="4" borderId="2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shrinkToFit="1"/>
    </xf>
    <xf numFmtId="0" fontId="2" fillId="5" borderId="2" xfId="0" applyFont="1" applyFill="1" applyBorder="1" applyAlignment="1">
      <alignment horizontal="center" vertical="center" shrinkToFit="1"/>
    </xf>
    <xf numFmtId="0" fontId="2" fillId="5" borderId="2" xfId="0" applyFont="1" applyFill="1" applyBorder="1" applyAlignment="1"/>
    <xf numFmtId="0" fontId="2" fillId="5" borderId="4" xfId="0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 shrinkToFit="1"/>
    </xf>
    <xf numFmtId="49" fontId="7" fillId="5" borderId="2" xfId="0" applyNumberFormat="1" applyFont="1" applyFill="1" applyBorder="1" applyAlignment="1">
      <alignment horizontal="center" vertical="center" shrinkToFit="1"/>
    </xf>
    <xf numFmtId="0" fontId="7" fillId="5" borderId="2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shrinkToFit="1"/>
    </xf>
    <xf numFmtId="49" fontId="2" fillId="0" borderId="4" xfId="0" quotePrefix="1" applyNumberFormat="1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49" fontId="7" fillId="0" borderId="2" xfId="0" applyNumberFormat="1" applyFont="1" applyFill="1" applyBorder="1" applyAlignment="1">
      <alignment vertical="center" shrinkToFit="1"/>
    </xf>
    <xf numFmtId="0" fontId="3" fillId="0" borderId="5" xfId="0" applyFont="1" applyFill="1" applyBorder="1" applyAlignment="1">
      <alignment horizontal="center" vertical="center"/>
    </xf>
    <xf numFmtId="49" fontId="2" fillId="0" borderId="3" xfId="0" quotePrefix="1" applyNumberFormat="1" applyFont="1" applyFill="1" applyBorder="1" applyAlignment="1">
      <alignment horizontal="center" vertical="center" shrinkToFit="1"/>
    </xf>
    <xf numFmtId="49" fontId="7" fillId="0" borderId="3" xfId="0" applyNumberFormat="1" applyFont="1" applyFill="1" applyBorder="1" applyAlignment="1">
      <alignment horizontal="center" vertical="center" shrinkToFit="1"/>
    </xf>
    <xf numFmtId="49" fontId="2" fillId="0" borderId="4" xfId="0" quotePrefix="1" applyNumberFormat="1" applyFont="1" applyFill="1" applyBorder="1" applyAlignment="1">
      <alignment vertical="center" shrinkToFit="1"/>
    </xf>
    <xf numFmtId="49" fontId="9" fillId="4" borderId="2" xfId="0" quotePrefix="1" applyNumberFormat="1" applyFont="1" applyFill="1" applyBorder="1" applyAlignment="1">
      <alignment horizontal="center" vertical="center" shrinkToFit="1"/>
    </xf>
    <xf numFmtId="49" fontId="5" fillId="4" borderId="2" xfId="0" applyNumberFormat="1" applyFont="1" applyFill="1" applyBorder="1" applyAlignment="1">
      <alignment horizontal="center" vertical="center" shrinkToFit="1"/>
    </xf>
    <xf numFmtId="49" fontId="9" fillId="0" borderId="2" xfId="0" applyNumberFormat="1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shrinkToFit="1"/>
    </xf>
    <xf numFmtId="49" fontId="7" fillId="0" borderId="3" xfId="0" quotePrefix="1" applyNumberFormat="1" applyFont="1" applyFill="1" applyBorder="1" applyAlignment="1">
      <alignment horizontal="center" vertical="center" shrinkToFit="1"/>
    </xf>
    <xf numFmtId="49" fontId="9" fillId="0" borderId="3" xfId="0" quotePrefix="1" applyNumberFormat="1" applyFont="1" applyFill="1" applyBorder="1" applyAlignment="1">
      <alignment horizontal="center" vertical="center" shrinkToFit="1"/>
    </xf>
    <xf numFmtId="0" fontId="2" fillId="6" borderId="4" xfId="0" applyFont="1" applyFill="1" applyBorder="1" applyAlignment="1">
      <alignment horizontal="center" vertical="center"/>
    </xf>
    <xf numFmtId="49" fontId="5" fillId="5" borderId="2" xfId="0" applyNumberFormat="1" applyFont="1" applyFill="1" applyBorder="1" applyAlignment="1">
      <alignment horizontal="center" vertical="center" shrinkToFit="1"/>
    </xf>
    <xf numFmtId="2" fontId="3" fillId="3" borderId="7" xfId="0" applyNumberFormat="1" applyFont="1" applyFill="1" applyBorder="1" applyAlignment="1">
      <alignment horizontal="center" vertical="center" shrinkToFit="1"/>
    </xf>
    <xf numFmtId="2" fontId="7" fillId="2" borderId="2" xfId="0" quotePrefix="1" applyNumberFormat="1" applyFont="1" applyFill="1" applyBorder="1" applyAlignment="1">
      <alignment horizontal="center" vertical="center" shrinkToFit="1"/>
    </xf>
    <xf numFmtId="2" fontId="7" fillId="5" borderId="2" xfId="0" quotePrefix="1" applyNumberFormat="1" applyFont="1" applyFill="1" applyBorder="1" applyAlignment="1">
      <alignment horizontal="center" vertical="center" shrinkToFit="1"/>
    </xf>
    <xf numFmtId="2" fontId="7" fillId="0" borderId="2" xfId="0" quotePrefix="1" applyNumberFormat="1" applyFont="1" applyFill="1" applyBorder="1" applyAlignment="1">
      <alignment horizontal="center" vertical="center" shrinkToFit="1"/>
    </xf>
    <xf numFmtId="2" fontId="0" fillId="0" borderId="0" xfId="0" applyNumberFormat="1" applyAlignment="1"/>
    <xf numFmtId="14" fontId="7" fillId="0" borderId="2" xfId="0" quotePrefix="1" applyNumberFormat="1" applyFont="1" applyFill="1" applyBorder="1" applyAlignment="1">
      <alignment horizontal="center" vertical="center" shrinkToFit="1"/>
    </xf>
    <xf numFmtId="14" fontId="6" fillId="0" borderId="2" xfId="0" quotePrefix="1" applyNumberFormat="1" applyFont="1" applyFill="1" applyBorder="1" applyAlignment="1">
      <alignment horizontal="center" vertical="center" shrinkToFit="1"/>
    </xf>
    <xf numFmtId="14" fontId="7" fillId="0" borderId="4" xfId="0" quotePrefix="1" applyNumberFormat="1" applyFont="1" applyFill="1" applyBorder="1" applyAlignment="1">
      <alignment horizontal="center" vertical="center" shrinkToFit="1"/>
    </xf>
    <xf numFmtId="14" fontId="6" fillId="0" borderId="4" xfId="0" quotePrefix="1" applyNumberFormat="1" applyFont="1" applyFill="1" applyBorder="1" applyAlignment="1">
      <alignment horizontal="center" vertical="center" shrinkToFit="1"/>
    </xf>
    <xf numFmtId="14" fontId="5" fillId="0" borderId="2" xfId="0" quotePrefix="1" applyNumberFormat="1" applyFont="1" applyFill="1" applyBorder="1" applyAlignment="1">
      <alignment horizontal="center" vertical="center" shrinkToFit="1"/>
    </xf>
    <xf numFmtId="14" fontId="7" fillId="0" borderId="4" xfId="0" quotePrefix="1" applyNumberFormat="1" applyFont="1" applyFill="1" applyBorder="1" applyAlignment="1">
      <alignment vertical="center" shrinkToFit="1"/>
    </xf>
    <xf numFmtId="14" fontId="7" fillId="0" borderId="3" xfId="0" quotePrefix="1" applyNumberFormat="1" applyFont="1" applyFill="1" applyBorder="1" applyAlignment="1">
      <alignment horizontal="center" vertical="center" shrinkToFit="1"/>
    </xf>
    <xf numFmtId="14" fontId="0" fillId="0" borderId="0" xfId="0" applyNumberFormat="1" applyAlignment="1"/>
    <xf numFmtId="14" fontId="3" fillId="3" borderId="0" xfId="0" applyNumberFormat="1" applyFont="1" applyFill="1" applyBorder="1" applyAlignment="1">
      <alignment horizontal="center" vertical="center" shrinkToFit="1"/>
    </xf>
    <xf numFmtId="0" fontId="0" fillId="0" borderId="0" xfId="0" applyNumberFormat="1"/>
    <xf numFmtId="0" fontId="3" fillId="3" borderId="9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0" fillId="0" borderId="2" xfId="0" applyBorder="1"/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7" fillId="0" borderId="2" xfId="0" applyFont="1" applyFill="1" applyBorder="1"/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shrinkToFit="1"/>
    </xf>
    <xf numFmtId="14" fontId="7" fillId="0" borderId="2" xfId="0" applyNumberFormat="1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>
      <alignment horizontal="center" vertical="center" shrinkToFit="1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 shrinkToFit="1"/>
    </xf>
    <xf numFmtId="0" fontId="2" fillId="0" borderId="1" xfId="0" applyFont="1" applyFill="1" applyBorder="1" applyAlignment="1">
      <alignment vertical="center" shrinkToFit="1"/>
    </xf>
    <xf numFmtId="49" fontId="2" fillId="0" borderId="1" xfId="0" applyNumberFormat="1" applyFont="1" applyFill="1" applyBorder="1" applyAlignment="1">
      <alignment vertical="center" shrinkToFit="1"/>
    </xf>
    <xf numFmtId="0" fontId="2" fillId="0" borderId="2" xfId="0" quotePrefix="1" applyFont="1" applyFill="1" applyBorder="1" applyAlignment="1">
      <alignment horizontal="center" vertical="center" shrinkToFit="1"/>
    </xf>
    <xf numFmtId="49" fontId="2" fillId="0" borderId="3" xfId="0" applyNumberFormat="1" applyFont="1" applyFill="1" applyBorder="1" applyAlignment="1">
      <alignment horizontal="center" vertical="center" shrinkToFit="1"/>
    </xf>
    <xf numFmtId="49" fontId="2" fillId="0" borderId="4" xfId="0" applyNumberFormat="1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left" vertical="center"/>
    </xf>
    <xf numFmtId="0" fontId="0" fillId="0" borderId="0" xfId="0" quotePrefix="1" applyFill="1" applyBorder="1"/>
    <xf numFmtId="0" fontId="2" fillId="0" borderId="0" xfId="0" applyFont="1" applyFill="1" applyBorder="1"/>
    <xf numFmtId="14" fontId="7" fillId="0" borderId="2" xfId="0" quotePrefix="1" applyNumberFormat="1" applyFont="1" applyFill="1" applyBorder="1" applyAlignment="1">
      <alignment horizontal="center" vertical="center"/>
    </xf>
    <xf numFmtId="14" fontId="5" fillId="0" borderId="2" xfId="0" quotePrefix="1" applyNumberFormat="1" applyFont="1" applyFill="1" applyBorder="1" applyAlignment="1">
      <alignment horizontal="center" vertical="center"/>
    </xf>
    <xf numFmtId="14" fontId="7" fillId="0" borderId="4" xfId="0" quotePrefix="1" applyNumberFormat="1" applyFont="1" applyFill="1" applyBorder="1" applyAlignment="1">
      <alignment horizontal="center" vertical="center"/>
    </xf>
    <xf numFmtId="14" fontId="5" fillId="0" borderId="4" xfId="0" quotePrefix="1" applyNumberFormat="1" applyFont="1" applyFill="1" applyBorder="1" applyAlignment="1">
      <alignment horizontal="center" vertical="center"/>
    </xf>
    <xf numFmtId="2" fontId="2" fillId="0" borderId="1" xfId="1" applyNumberFormat="1" applyFont="1" applyFill="1" applyBorder="1" applyAlignment="1">
      <alignment vertical="center"/>
    </xf>
    <xf numFmtId="2" fontId="2" fillId="0" borderId="4" xfId="1" applyNumberFormat="1" applyFont="1" applyFill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2" fontId="0" fillId="0" borderId="0" xfId="1" applyNumberFormat="1" applyFont="1" applyAlignment="1"/>
    <xf numFmtId="2" fontId="3" fillId="3" borderId="1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/>
    </xf>
    <xf numFmtId="164" fontId="2" fillId="0" borderId="1" xfId="0" applyNumberFormat="1" applyFont="1" applyFill="1" applyBorder="1" applyAlignment="1">
      <alignment horizontal="center" vertical="center" shrinkToFit="1"/>
    </xf>
    <xf numFmtId="14" fontId="2" fillId="0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Alignment="1">
      <alignment horizontal="center"/>
    </xf>
    <xf numFmtId="0" fontId="2" fillId="0" borderId="1" xfId="0" applyFont="1" applyFill="1" applyBorder="1" applyAlignment="1">
      <alignment horizontal="center" vertical="center" shrinkToFit="1"/>
    </xf>
    <xf numFmtId="49" fontId="2" fillId="0" borderId="1" xfId="0" applyNumberFormat="1" applyFont="1" applyFill="1" applyBorder="1" applyAlignment="1">
      <alignment horizontal="left" vertical="center" shrinkToFit="1"/>
    </xf>
    <xf numFmtId="49" fontId="7" fillId="0" borderId="2" xfId="0" applyNumberFormat="1" applyFont="1" applyFill="1" applyBorder="1" applyAlignment="1">
      <alignment horizontal="left" vertical="center" shrinkToFit="1"/>
    </xf>
    <xf numFmtId="0" fontId="7" fillId="0" borderId="4" xfId="0" applyFont="1" applyFill="1" applyBorder="1" applyAlignment="1">
      <alignment horizontal="left" vertical="center" shrinkToFit="1"/>
    </xf>
    <xf numFmtId="0" fontId="5" fillId="0" borderId="4" xfId="0" applyFont="1" applyFill="1" applyBorder="1" applyAlignment="1">
      <alignment horizontal="left" vertical="center" shrinkToFit="1"/>
    </xf>
    <xf numFmtId="0" fontId="7" fillId="0" borderId="2" xfId="0" applyFont="1" applyFill="1" applyBorder="1" applyAlignment="1">
      <alignment horizontal="left" vertical="center" shrinkToFit="1"/>
    </xf>
    <xf numFmtId="0" fontId="5" fillId="0" borderId="2" xfId="0" applyFont="1" applyFill="1" applyBorder="1" applyAlignment="1">
      <alignment horizontal="left" vertical="center" shrinkToFit="1"/>
    </xf>
    <xf numFmtId="49" fontId="5" fillId="0" borderId="2" xfId="0" applyNumberFormat="1" applyFont="1" applyFill="1" applyBorder="1" applyAlignment="1">
      <alignment horizontal="left" vertical="center" shrinkToFit="1"/>
    </xf>
    <xf numFmtId="49" fontId="5" fillId="0" borderId="4" xfId="0" applyNumberFormat="1" applyFont="1" applyFill="1" applyBorder="1" applyAlignment="1">
      <alignment horizontal="left" vertical="center" shrinkToFit="1"/>
    </xf>
    <xf numFmtId="49" fontId="7" fillId="0" borderId="4" xfId="0" applyNumberFormat="1" applyFont="1" applyFill="1" applyBorder="1" applyAlignment="1">
      <alignment horizontal="left" vertical="center" shrinkToFit="1"/>
    </xf>
    <xf numFmtId="0" fontId="0" fillId="0" borderId="0" xfId="0" applyAlignment="1">
      <alignment horizontal="left"/>
    </xf>
    <xf numFmtId="49" fontId="2" fillId="0" borderId="2" xfId="0" applyNumberFormat="1" applyFont="1" applyFill="1" applyBorder="1" applyAlignment="1">
      <alignment horizontal="left" vertical="center" shrinkToFit="1"/>
    </xf>
    <xf numFmtId="1" fontId="2" fillId="0" borderId="2" xfId="0" applyNumberFormat="1" applyFont="1" applyFill="1" applyBorder="1" applyAlignment="1">
      <alignment horizontal="left" vertical="center"/>
    </xf>
    <xf numFmtId="49" fontId="2" fillId="0" borderId="2" xfId="0" quotePrefix="1" applyNumberFormat="1" applyFont="1" applyFill="1" applyBorder="1" applyAlignment="1">
      <alignment horizontal="left" vertical="center" shrinkToFit="1"/>
    </xf>
    <xf numFmtId="0" fontId="2" fillId="0" borderId="4" xfId="0" applyFont="1" applyFill="1" applyBorder="1" applyAlignment="1">
      <alignment horizontal="left" vertical="center" shrinkToFit="1"/>
    </xf>
    <xf numFmtId="0" fontId="2" fillId="0" borderId="2" xfId="0" applyFont="1" applyFill="1" applyBorder="1" applyAlignment="1">
      <alignment horizontal="left" vertical="center" shrinkToFit="1"/>
    </xf>
    <xf numFmtId="0" fontId="2" fillId="0" borderId="2" xfId="0" quotePrefix="1" applyFont="1" applyFill="1" applyBorder="1" applyAlignment="1">
      <alignment horizontal="left" vertical="center" shrinkToFit="1"/>
    </xf>
    <xf numFmtId="0" fontId="2" fillId="0" borderId="2" xfId="0" quotePrefix="1" applyFont="1" applyFill="1" applyBorder="1" applyAlignment="1">
      <alignment horizontal="left" vertical="center"/>
    </xf>
    <xf numFmtId="0" fontId="2" fillId="0" borderId="4" xfId="0" quotePrefix="1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 shrinkToFit="1"/>
    </xf>
    <xf numFmtId="49" fontId="2" fillId="0" borderId="3" xfId="0" applyNumberFormat="1" applyFont="1" applyFill="1" applyBorder="1" applyAlignment="1">
      <alignment horizontal="left" vertical="center" shrinkToFit="1"/>
    </xf>
    <xf numFmtId="0" fontId="2" fillId="0" borderId="5" xfId="0" quotePrefix="1" applyFont="1" applyFill="1" applyBorder="1" applyAlignment="1">
      <alignment horizontal="left" vertical="center"/>
    </xf>
    <xf numFmtId="49" fontId="2" fillId="0" borderId="4" xfId="0" quotePrefix="1" applyNumberFormat="1" applyFont="1" applyFill="1" applyBorder="1" applyAlignment="1">
      <alignment horizontal="left" vertical="center" shrinkToFit="1"/>
    </xf>
    <xf numFmtId="14" fontId="2" fillId="0" borderId="6" xfId="0" applyNumberFormat="1" applyFont="1" applyFill="1" applyBorder="1" applyAlignment="1">
      <alignment vertical="center" shrinkToFit="1"/>
    </xf>
    <xf numFmtId="14" fontId="5" fillId="0" borderId="4" xfId="0" quotePrefix="1" applyNumberFormat="1" applyFont="1" applyFill="1" applyBorder="1" applyAlignment="1">
      <alignment horizontal="center" vertical="center" shrinkToFit="1"/>
    </xf>
    <xf numFmtId="38" fontId="2" fillId="0" borderId="1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shrinkToFit="1"/>
    </xf>
    <xf numFmtId="49" fontId="2" fillId="0" borderId="4" xfId="0" applyNumberFormat="1" applyFont="1" applyFill="1" applyBorder="1" applyAlignment="1">
      <alignment vertical="center" wrapText="1" shrinkToFit="1"/>
    </xf>
    <xf numFmtId="14" fontId="2" fillId="0" borderId="2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2" fontId="3" fillId="0" borderId="1" xfId="0" applyNumberFormat="1" applyFont="1" applyFill="1" applyBorder="1" applyAlignment="1">
      <alignment vertical="center"/>
    </xf>
    <xf numFmtId="2" fontId="2" fillId="0" borderId="2" xfId="0" applyNumberFormat="1" applyFont="1" applyFill="1" applyBorder="1" applyAlignment="1">
      <alignment horizontal="center" vertical="center"/>
    </xf>
    <xf numFmtId="14" fontId="2" fillId="0" borderId="2" xfId="0" quotePrefix="1" applyNumberFormat="1" applyFont="1" applyFill="1" applyBorder="1" applyAlignment="1">
      <alignment horizontal="center" vertical="center" shrinkToFit="1"/>
    </xf>
    <xf numFmtId="14" fontId="3" fillId="0" borderId="2" xfId="0" quotePrefix="1" applyNumberFormat="1" applyFont="1" applyFill="1" applyBorder="1" applyAlignment="1">
      <alignment horizontal="center" vertical="center" shrinkToFit="1"/>
    </xf>
    <xf numFmtId="14" fontId="9" fillId="0" borderId="2" xfId="0" quotePrefix="1" applyNumberFormat="1" applyFont="1" applyFill="1" applyBorder="1" applyAlignment="1">
      <alignment horizontal="center" vertical="center" shrinkToFit="1"/>
    </xf>
    <xf numFmtId="14" fontId="2" fillId="0" borderId="4" xfId="0" quotePrefix="1" applyNumberFormat="1" applyFont="1" applyFill="1" applyBorder="1" applyAlignment="1">
      <alignment horizontal="center" vertical="center" shrinkToFit="1"/>
    </xf>
    <xf numFmtId="14" fontId="3" fillId="0" borderId="4" xfId="0" quotePrefix="1" applyNumberFormat="1" applyFont="1" applyFill="1" applyBorder="1" applyAlignment="1">
      <alignment horizontal="center" vertical="center" shrinkToFit="1"/>
    </xf>
    <xf numFmtId="14" fontId="9" fillId="0" borderId="4" xfId="0" quotePrefix="1" applyNumberFormat="1" applyFont="1" applyFill="1" applyBorder="1" applyAlignment="1">
      <alignment horizontal="center" vertical="center" shrinkToFit="1"/>
    </xf>
    <xf numFmtId="14" fontId="9" fillId="0" borderId="3" xfId="0" quotePrefix="1" applyNumberFormat="1" applyFont="1" applyFill="1" applyBorder="1" applyAlignment="1">
      <alignment horizontal="center" vertical="center" shrinkToFit="1"/>
    </xf>
    <xf numFmtId="14" fontId="2" fillId="0" borderId="2" xfId="0" quotePrefix="1" applyNumberFormat="1" applyFont="1" applyFill="1" applyBorder="1" applyAlignment="1">
      <alignment horizontal="center" vertical="center"/>
    </xf>
    <xf numFmtId="14" fontId="2" fillId="0" borderId="4" xfId="0" quotePrefix="1" applyNumberFormat="1" applyFont="1" applyFill="1" applyBorder="1" applyAlignment="1">
      <alignment horizontal="center" vertical="center"/>
    </xf>
    <xf numFmtId="14" fontId="2" fillId="0" borderId="3" xfId="0" quotePrefix="1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shrinkToFit="1"/>
    </xf>
    <xf numFmtId="14" fontId="3" fillId="0" borderId="1" xfId="0" applyNumberFormat="1" applyFont="1" applyFill="1" applyBorder="1" applyAlignment="1">
      <alignment horizontal="center" vertical="center" shrinkToFit="1"/>
    </xf>
    <xf numFmtId="14" fontId="3" fillId="0" borderId="6" xfId="0" applyNumberFormat="1" applyFont="1" applyFill="1" applyBorder="1" applyAlignment="1">
      <alignment horizontal="center" vertical="center" shrinkToFit="1"/>
    </xf>
    <xf numFmtId="14" fontId="2" fillId="0" borderId="4" xfId="0" applyNumberFormat="1" applyFont="1" applyFill="1" applyBorder="1" applyAlignment="1">
      <alignment horizontal="center" vertical="center" shrinkToFit="1"/>
    </xf>
    <xf numFmtId="164" fontId="3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NumberFormat="1" applyFont="1" applyFill="1" applyBorder="1" applyAlignment="1">
      <alignment horizontal="left" vertical="center" shrinkToFit="1"/>
    </xf>
    <xf numFmtId="0" fontId="2" fillId="0" borderId="2" xfId="0" applyNumberFormat="1" applyFont="1" applyFill="1" applyBorder="1" applyAlignment="1">
      <alignment horizontal="left" vertical="center" shrinkToFit="1"/>
    </xf>
    <xf numFmtId="0" fontId="2" fillId="0" borderId="4" xfId="0" applyNumberFormat="1" applyFont="1" applyFill="1" applyBorder="1" applyAlignment="1">
      <alignment horizontal="left" vertical="center" shrinkToFit="1"/>
    </xf>
    <xf numFmtId="0" fontId="2" fillId="0" borderId="4" xfId="0" quotePrefix="1" applyNumberFormat="1" applyFont="1" applyFill="1" applyBorder="1" applyAlignment="1">
      <alignment horizontal="left" vertical="center"/>
    </xf>
    <xf numFmtId="0" fontId="2" fillId="0" borderId="2" xfId="0" quotePrefix="1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left" vertical="center"/>
    </xf>
    <xf numFmtId="0" fontId="2" fillId="0" borderId="4" xfId="0" applyNumberFormat="1" applyFont="1" applyFill="1" applyBorder="1" applyAlignment="1">
      <alignment horizontal="left" vertical="center"/>
    </xf>
    <xf numFmtId="0" fontId="2" fillId="0" borderId="3" xfId="0" applyNumberFormat="1" applyFont="1" applyFill="1" applyBorder="1" applyAlignment="1">
      <alignment horizontal="left" vertical="center" shrinkToFit="1"/>
    </xf>
    <xf numFmtId="0" fontId="2" fillId="0" borderId="3" xfId="0" applyNumberFormat="1" applyFont="1" applyFill="1" applyBorder="1" applyAlignment="1">
      <alignment horizontal="left" vertical="center"/>
    </xf>
    <xf numFmtId="0" fontId="2" fillId="0" borderId="2" xfId="0" quotePrefix="1" applyNumberFormat="1" applyFont="1" applyFill="1" applyBorder="1" applyAlignment="1">
      <alignment horizontal="left" vertical="center" shrinkToFit="1"/>
    </xf>
    <xf numFmtId="0" fontId="2" fillId="0" borderId="4" xfId="0" quotePrefix="1" applyNumberFormat="1" applyFont="1" applyFill="1" applyBorder="1" applyAlignment="1">
      <alignment horizontal="left" vertical="center" shrinkToFit="1"/>
    </xf>
    <xf numFmtId="0" fontId="0" fillId="0" borderId="0" xfId="0" applyNumberFormat="1" applyAlignment="1">
      <alignment horizontal="left"/>
    </xf>
    <xf numFmtId="0" fontId="3" fillId="0" borderId="8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9" xfId="0" applyNumberFormat="1" applyFont="1" applyFill="1" applyBorder="1" applyAlignment="1">
      <alignment horizontal="center" vertical="center" shrinkToFit="1"/>
    </xf>
    <xf numFmtId="0" fontId="0" fillId="0" borderId="0" xfId="0" applyNumberFormat="1" applyAlignment="1">
      <alignment horizontal="center"/>
    </xf>
    <xf numFmtId="0" fontId="2" fillId="0" borderId="5" xfId="0" quotePrefix="1" applyFont="1" applyFill="1" applyBorder="1" applyAlignment="1">
      <alignment horizontal="center" vertical="center" shrinkToFit="1"/>
    </xf>
    <xf numFmtId="14" fontId="7" fillId="0" borderId="2" xfId="0" quotePrefix="1" applyNumberFormat="1" applyFont="1" applyFill="1" applyBorder="1" applyAlignment="1">
      <alignment horizontal="center" vertical="center" wrapText="1" shrinkToFit="1"/>
    </xf>
    <xf numFmtId="0" fontId="2" fillId="0" borderId="2" xfId="0" quotePrefix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 shrinkToFit="1"/>
    </xf>
    <xf numFmtId="49" fontId="7" fillId="0" borderId="2" xfId="0" applyNumberFormat="1" applyFont="1" applyFill="1" applyBorder="1" applyAlignment="1">
      <alignment horizontal="center" vertical="center" wrapText="1" shrinkToFit="1"/>
    </xf>
    <xf numFmtId="49" fontId="9" fillId="0" borderId="2" xfId="0" applyNumberFormat="1" applyFont="1" applyFill="1" applyBorder="1" applyAlignment="1">
      <alignment horizontal="center" vertical="center" wrapText="1" shrinkToFi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49" fontId="2" fillId="0" borderId="2" xfId="0" quotePrefix="1" applyNumberFormat="1" applyFont="1" applyFill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left" vertical="center"/>
    </xf>
    <xf numFmtId="14" fontId="7" fillId="0" borderId="2" xfId="0" applyNumberFormat="1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 shrinkToFit="1"/>
    </xf>
    <xf numFmtId="0" fontId="2" fillId="0" borderId="2" xfId="0" applyFont="1" applyFill="1" applyBorder="1" applyAlignment="1">
      <alignment horizontal="center" vertical="center" wrapText="1" shrinkToFit="1"/>
    </xf>
    <xf numFmtId="49" fontId="2" fillId="0" borderId="2" xfId="0" applyNumberFormat="1" applyFont="1" applyFill="1" applyBorder="1" applyAlignment="1">
      <alignment horizontal="center" vertical="center" wrapText="1" shrinkToFit="1"/>
    </xf>
    <xf numFmtId="49" fontId="2" fillId="0" borderId="4" xfId="0" applyNumberFormat="1" applyFont="1" applyFill="1" applyBorder="1" applyAlignment="1">
      <alignment horizontal="center" vertical="center" wrapText="1" shrinkToFit="1"/>
    </xf>
    <xf numFmtId="0" fontId="2" fillId="0" borderId="5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 wrapText="1" shrinkToFit="1"/>
    </xf>
    <xf numFmtId="14" fontId="9" fillId="0" borderId="2" xfId="0" quotePrefix="1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shrinkToFit="1"/>
    </xf>
    <xf numFmtId="38" fontId="3" fillId="0" borderId="1" xfId="0" applyNumberFormat="1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 wrapText="1" shrinkToFit="1"/>
    </xf>
    <xf numFmtId="0" fontId="3" fillId="3" borderId="1" xfId="0" applyNumberFormat="1" applyFont="1" applyFill="1" applyBorder="1" applyAlignment="1">
      <alignment horizontal="center" vertical="center" shrinkToFit="1"/>
    </xf>
    <xf numFmtId="0" fontId="7" fillId="0" borderId="2" xfId="0" applyNumberFormat="1" applyFont="1" applyFill="1" applyBorder="1" applyAlignment="1">
      <alignment horizontal="center" vertical="center" shrinkToFit="1"/>
    </xf>
    <xf numFmtId="0" fontId="7" fillId="0" borderId="4" xfId="0" applyNumberFormat="1" applyFont="1" applyFill="1" applyBorder="1" applyAlignment="1">
      <alignment vertical="center"/>
    </xf>
    <xf numFmtId="0" fontId="7" fillId="0" borderId="4" xfId="0" applyNumberFormat="1" applyFont="1" applyFill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 shrinkToFit="1"/>
    </xf>
    <xf numFmtId="0" fontId="7" fillId="0" borderId="3" xfId="0" applyNumberFormat="1" applyFont="1" applyFill="1" applyBorder="1" applyAlignment="1">
      <alignment horizontal="center" vertical="center" shrinkToFit="1"/>
    </xf>
    <xf numFmtId="0" fontId="7" fillId="0" borderId="4" xfId="0" applyNumberFormat="1" applyFont="1" applyFill="1" applyBorder="1" applyAlignment="1">
      <alignment vertical="center" shrinkToFit="1"/>
    </xf>
    <xf numFmtId="0" fontId="0" fillId="0" borderId="0" xfId="0" applyNumberFormat="1" applyAlignment="1"/>
    <xf numFmtId="0" fontId="7" fillId="0" borderId="2" xfId="0" quotePrefix="1" applyNumberFormat="1" applyFont="1" applyFill="1" applyBorder="1" applyAlignment="1">
      <alignment horizontal="center" vertical="center" shrinkToFit="1"/>
    </xf>
    <xf numFmtId="0" fontId="7" fillId="2" borderId="4" xfId="0" quotePrefix="1" applyNumberFormat="1" applyFont="1" applyFill="1" applyBorder="1" applyAlignment="1">
      <alignment vertical="center" shrinkToFit="1"/>
    </xf>
    <xf numFmtId="0" fontId="7" fillId="0" borderId="4" xfId="0" quotePrefix="1" applyNumberFormat="1" applyFont="1" applyFill="1" applyBorder="1" applyAlignment="1">
      <alignment horizontal="center" vertical="center" shrinkToFit="1"/>
    </xf>
    <xf numFmtId="0" fontId="7" fillId="5" borderId="2" xfId="0" quotePrefix="1" applyNumberFormat="1" applyFont="1" applyFill="1" applyBorder="1" applyAlignment="1">
      <alignment horizontal="center" vertical="center" shrinkToFit="1"/>
    </xf>
    <xf numFmtId="0" fontId="5" fillId="0" borderId="2" xfId="0" quotePrefix="1" applyNumberFormat="1" applyFont="1" applyFill="1" applyBorder="1" applyAlignment="1">
      <alignment horizontal="center" vertical="center" shrinkToFit="1"/>
    </xf>
    <xf numFmtId="0" fontId="7" fillId="2" borderId="2" xfId="0" quotePrefix="1" applyNumberFormat="1" applyFont="1" applyFill="1" applyBorder="1" applyAlignment="1">
      <alignment horizontal="center" vertical="center" shrinkToFit="1"/>
    </xf>
    <xf numFmtId="0" fontId="5" fillId="4" borderId="4" xfId="0" quotePrefix="1" applyNumberFormat="1" applyFont="1" applyFill="1" applyBorder="1" applyAlignment="1">
      <alignment vertical="center" shrinkToFit="1"/>
    </xf>
    <xf numFmtId="0" fontId="7" fillId="0" borderId="4" xfId="0" quotePrefix="1" applyNumberFormat="1" applyFont="1" applyFill="1" applyBorder="1" applyAlignment="1">
      <alignment vertical="center" shrinkToFit="1"/>
    </xf>
    <xf numFmtId="0" fontId="7" fillId="0" borderId="3" xfId="0" quotePrefix="1" applyNumberFormat="1" applyFont="1" applyFill="1" applyBorder="1" applyAlignment="1">
      <alignment horizontal="center" vertical="center" shrinkToFit="1"/>
    </xf>
    <xf numFmtId="0" fontId="7" fillId="2" borderId="3" xfId="0" quotePrefix="1" applyNumberFormat="1" applyFont="1" applyFill="1" applyBorder="1" applyAlignment="1">
      <alignment horizontal="center" vertical="center" shrinkToFit="1"/>
    </xf>
    <xf numFmtId="0" fontId="5" fillId="4" borderId="2" xfId="0" quotePrefix="1" applyNumberFormat="1" applyFont="1" applyFill="1" applyBorder="1" applyAlignment="1">
      <alignment horizontal="center" vertical="center" shrinkToFit="1"/>
    </xf>
    <xf numFmtId="0" fontId="5" fillId="2" borderId="4" xfId="0" quotePrefix="1" applyNumberFormat="1" applyFont="1" applyFill="1" applyBorder="1" applyAlignment="1">
      <alignment vertical="center" shrinkToFit="1"/>
    </xf>
    <xf numFmtId="0" fontId="5" fillId="2" borderId="2" xfId="0" quotePrefix="1" applyNumberFormat="1" applyFont="1" applyFill="1" applyBorder="1" applyAlignment="1">
      <alignment horizontal="center" vertical="center" shrinkToFit="1"/>
    </xf>
    <xf numFmtId="0" fontId="7" fillId="2" borderId="4" xfId="0" quotePrefix="1" applyNumberFormat="1" applyFont="1" applyFill="1" applyBorder="1" applyAlignment="1">
      <alignment horizontal="center" vertical="center" shrinkToFit="1"/>
    </xf>
    <xf numFmtId="0" fontId="9" fillId="0" borderId="4" xfId="0" quotePrefix="1" applyNumberFormat="1" applyFont="1" applyFill="1" applyBorder="1" applyAlignment="1">
      <alignment vertical="center" shrinkToFit="1"/>
    </xf>
    <xf numFmtId="0" fontId="5" fillId="5" borderId="2" xfId="0" quotePrefix="1" applyNumberFormat="1" applyFont="1" applyFill="1" applyBorder="1" applyAlignment="1">
      <alignment horizontal="center" vertical="center" shrinkToFit="1"/>
    </xf>
    <xf numFmtId="0" fontId="6" fillId="0" borderId="2" xfId="0" quotePrefix="1" applyNumberFormat="1" applyFont="1" applyFill="1" applyBorder="1" applyAlignment="1">
      <alignment horizontal="center" vertical="center" shrinkToFit="1"/>
    </xf>
    <xf numFmtId="0" fontId="6" fillId="2" borderId="4" xfId="0" quotePrefix="1" applyNumberFormat="1" applyFont="1" applyFill="1" applyBorder="1" applyAlignment="1">
      <alignment vertical="center" shrinkToFit="1"/>
    </xf>
    <xf numFmtId="0" fontId="6" fillId="0" borderId="4" xfId="0" quotePrefix="1" applyNumberFormat="1" applyFont="1" applyFill="1" applyBorder="1" applyAlignment="1">
      <alignment horizontal="center" vertical="center" shrinkToFit="1"/>
    </xf>
    <xf numFmtId="0" fontId="6" fillId="5" borderId="2" xfId="0" quotePrefix="1" applyNumberFormat="1" applyFont="1" applyFill="1" applyBorder="1" applyAlignment="1">
      <alignment horizontal="center" vertical="center" shrinkToFit="1"/>
    </xf>
    <xf numFmtId="0" fontId="6" fillId="2" borderId="2" xfId="0" quotePrefix="1" applyNumberFormat="1" applyFont="1" applyFill="1" applyBorder="1" applyAlignment="1">
      <alignment horizontal="center" vertical="center" shrinkToFit="1"/>
    </xf>
    <xf numFmtId="0" fontId="6" fillId="0" borderId="4" xfId="0" quotePrefix="1" applyNumberFormat="1" applyFont="1" applyFill="1" applyBorder="1" applyAlignment="1">
      <alignment vertical="center" shrinkToFit="1"/>
    </xf>
    <xf numFmtId="0" fontId="6" fillId="0" borderId="3" xfId="0" quotePrefix="1" applyNumberFormat="1" applyFont="1" applyFill="1" applyBorder="1" applyAlignment="1">
      <alignment horizontal="center" vertical="center" shrinkToFit="1"/>
    </xf>
    <xf numFmtId="0" fontId="6" fillId="2" borderId="3" xfId="0" quotePrefix="1" applyNumberFormat="1" applyFont="1" applyFill="1" applyBorder="1" applyAlignment="1">
      <alignment horizontal="center" vertical="center" shrinkToFit="1"/>
    </xf>
    <xf numFmtId="0" fontId="6" fillId="2" borderId="4" xfId="0" quotePrefix="1" applyNumberFormat="1" applyFont="1" applyFill="1" applyBorder="1" applyAlignment="1">
      <alignment horizontal="center" vertical="center" shrinkToFit="1"/>
    </xf>
    <xf numFmtId="0" fontId="9" fillId="2" borderId="4" xfId="0" quotePrefix="1" applyNumberFormat="1" applyFont="1" applyFill="1" applyBorder="1" applyAlignment="1">
      <alignment vertical="center" shrinkToFit="1"/>
    </xf>
    <xf numFmtId="0" fontId="6" fillId="4" borderId="2" xfId="0" quotePrefix="1" applyNumberFormat="1" applyFont="1" applyFill="1" applyBorder="1" applyAlignment="1">
      <alignment horizontal="center" vertical="center" shrinkToFit="1"/>
    </xf>
    <xf numFmtId="0" fontId="3" fillId="3" borderId="6" xfId="0" applyNumberFormat="1" applyFont="1" applyFill="1" applyBorder="1" applyAlignment="1">
      <alignment horizontal="center" vertical="center" shrinkToFit="1"/>
    </xf>
    <xf numFmtId="0" fontId="8" fillId="2" borderId="2" xfId="0" quotePrefix="1" applyNumberFormat="1" applyFont="1" applyFill="1" applyBorder="1" applyAlignment="1">
      <alignment horizontal="center" vertical="center" shrinkToFit="1"/>
    </xf>
    <xf numFmtId="0" fontId="8" fillId="0" borderId="2" xfId="0" quotePrefix="1" applyNumberFormat="1" applyFont="1" applyFill="1" applyBorder="1" applyAlignment="1">
      <alignment horizontal="center" vertical="center" shrinkToFit="1"/>
    </xf>
    <xf numFmtId="0" fontId="8" fillId="2" borderId="4" xfId="0" quotePrefix="1" applyNumberFormat="1" applyFont="1" applyFill="1" applyBorder="1" applyAlignment="1">
      <alignment vertical="center" shrinkToFit="1"/>
    </xf>
    <xf numFmtId="0" fontId="8" fillId="2" borderId="3" xfId="0" quotePrefix="1" applyNumberFormat="1" applyFont="1" applyFill="1" applyBorder="1" applyAlignment="1">
      <alignment horizontal="center" vertical="center" shrinkToFit="1"/>
    </xf>
    <xf numFmtId="0" fontId="8" fillId="5" borderId="2" xfId="0" quotePrefix="1" applyNumberFormat="1" applyFont="1" applyFill="1" applyBorder="1" applyAlignment="1">
      <alignment horizontal="center" vertical="center" shrinkToFit="1"/>
    </xf>
    <xf numFmtId="0" fontId="1" fillId="2" borderId="3" xfId="0" quotePrefix="1" applyNumberFormat="1" applyFont="1" applyFill="1" applyBorder="1" applyAlignment="1">
      <alignment horizontal="center" vertical="center" shrinkToFit="1"/>
    </xf>
    <xf numFmtId="0" fontId="1" fillId="2" borderId="4" xfId="0" quotePrefix="1" applyNumberFormat="1" applyFont="1" applyFill="1" applyBorder="1" applyAlignment="1">
      <alignment vertical="center" shrinkToFit="1"/>
    </xf>
    <xf numFmtId="0" fontId="1" fillId="0" borderId="3" xfId="0" quotePrefix="1" applyNumberFormat="1" applyFont="1" applyFill="1" applyBorder="1" applyAlignment="1">
      <alignment horizontal="center" vertical="center" shrinkToFit="1"/>
    </xf>
    <xf numFmtId="0" fontId="8" fillId="0" borderId="3" xfId="0" quotePrefix="1" applyNumberFormat="1" applyFont="1" applyFill="1" applyBorder="1" applyAlignment="1">
      <alignment horizontal="center"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"/>
  <sheetViews>
    <sheetView tabSelected="1" topLeftCell="A54" workbookViewId="0">
      <selection activeCell="B66" sqref="B66"/>
    </sheetView>
  </sheetViews>
  <sheetFormatPr defaultRowHeight="15.75" x14ac:dyDescent="0.25"/>
  <cols>
    <col min="1" max="1" width="43.7109375" style="39" bestFit="1" customWidth="1"/>
    <col min="2" max="2" width="21.85546875" customWidth="1"/>
    <col min="3" max="3" width="36.42578125" style="124" customWidth="1"/>
    <col min="4" max="4" width="36.7109375" customWidth="1"/>
    <col min="5" max="5" width="29" customWidth="1"/>
    <col min="6" max="6" width="23.7109375" customWidth="1"/>
    <col min="7" max="7" width="23" customWidth="1"/>
    <col min="8" max="8" width="24" customWidth="1"/>
    <col min="9" max="9" width="16.140625" customWidth="1"/>
    <col min="10" max="10" width="33.140625" customWidth="1"/>
    <col min="11" max="11" width="19.28515625" customWidth="1"/>
    <col min="12" max="12" width="31" customWidth="1"/>
    <col min="13" max="13" width="43.42578125" customWidth="1"/>
    <col min="14" max="14" width="20.42578125" customWidth="1"/>
    <col min="15" max="15" width="30.28515625" customWidth="1"/>
    <col min="16" max="16" width="32.42578125" customWidth="1"/>
    <col min="17" max="17" width="26.140625" customWidth="1"/>
    <col min="18" max="18" width="25.85546875" customWidth="1"/>
    <col min="19" max="19" width="19.5703125" customWidth="1"/>
    <col min="20" max="20" width="38" customWidth="1"/>
    <col min="21" max="21" width="32.140625" customWidth="1"/>
    <col min="22" max="22" width="30.42578125" customWidth="1"/>
    <col min="23" max="23" width="17.140625" customWidth="1"/>
    <col min="24" max="24" width="22" customWidth="1"/>
    <col min="25" max="25" width="24.28515625" customWidth="1"/>
    <col min="26" max="26" width="24.140625" customWidth="1"/>
    <col min="27" max="27" width="43.140625" customWidth="1"/>
    <col min="28" max="28" width="31.85546875" customWidth="1"/>
    <col min="29" max="29" width="18" customWidth="1"/>
    <col min="30" max="30" width="31" customWidth="1"/>
    <col min="31" max="31" width="20.7109375" customWidth="1"/>
    <col min="32" max="32" width="29.7109375" customWidth="1"/>
    <col min="33" max="33" width="25.85546875" customWidth="1"/>
    <col min="34" max="34" width="33.42578125" customWidth="1"/>
    <col min="35" max="35" width="29.28515625" customWidth="1"/>
    <col min="36" max="36" width="23.85546875" customWidth="1"/>
    <col min="37" max="37" width="26.140625" customWidth="1"/>
    <col min="38" max="38" width="33.140625" customWidth="1"/>
    <col min="39" max="39" width="19.42578125" customWidth="1"/>
    <col min="40" max="40" width="28" customWidth="1"/>
    <col min="41" max="41" width="25" customWidth="1"/>
    <col min="42" max="42" width="19.5703125" customWidth="1"/>
    <col min="43" max="43" width="22.140625" customWidth="1"/>
    <col min="44" max="44" width="48.42578125" customWidth="1"/>
    <col min="45" max="45" width="26.85546875" customWidth="1"/>
    <col min="46" max="46" width="23" customWidth="1"/>
    <col min="47" max="47" width="25.140625" customWidth="1"/>
    <col min="48" max="48" width="28.7109375" customWidth="1"/>
    <col min="49" max="49" width="27.42578125" customWidth="1"/>
    <col min="50" max="50" width="22.42578125" customWidth="1"/>
    <col min="51" max="51" width="31.42578125" bestFit="1" customWidth="1"/>
    <col min="52" max="52" width="22.85546875" customWidth="1"/>
    <col min="53" max="53" width="23.42578125" bestFit="1" customWidth="1"/>
    <col min="54" max="54" width="22.85546875" customWidth="1"/>
    <col min="55" max="55" width="22" bestFit="1" customWidth="1"/>
    <col min="56" max="56" width="13.42578125" customWidth="1"/>
    <col min="57" max="57" width="21.28515625" bestFit="1" customWidth="1"/>
    <col min="58" max="58" width="21.28515625" customWidth="1"/>
    <col min="59" max="59" width="21.28515625" bestFit="1" customWidth="1"/>
    <col min="60" max="60" width="21.28515625" customWidth="1"/>
    <col min="61" max="61" width="21.28515625" bestFit="1" customWidth="1"/>
    <col min="62" max="62" width="21.28515625" customWidth="1"/>
    <col min="63" max="63" width="21.28515625" bestFit="1" customWidth="1"/>
    <col min="64" max="64" width="21.28515625" customWidth="1"/>
    <col min="65" max="65" width="21.28515625" bestFit="1" customWidth="1"/>
    <col min="66" max="66" width="21.28515625" customWidth="1"/>
    <col min="67" max="67" width="21.28515625" bestFit="1" customWidth="1"/>
    <col min="68" max="68" width="21.28515625" customWidth="1"/>
    <col min="69" max="69" width="21.28515625" bestFit="1" customWidth="1"/>
    <col min="70" max="70" width="21.28515625" customWidth="1"/>
    <col min="71" max="71" width="21.28515625" bestFit="1" customWidth="1"/>
    <col min="72" max="72" width="21.28515625" customWidth="1"/>
    <col min="73" max="73" width="21.28515625" bestFit="1" customWidth="1"/>
    <col min="74" max="78" width="21.28515625" customWidth="1"/>
    <col min="79" max="79" width="21.28515625" bestFit="1" customWidth="1"/>
    <col min="80" max="88" width="21.28515625" customWidth="1"/>
    <col min="89" max="102" width="19.42578125" customWidth="1"/>
    <col min="103" max="104" width="13.85546875" customWidth="1"/>
    <col min="105" max="106" width="18.42578125" customWidth="1"/>
    <col min="107" max="109" width="21.85546875" customWidth="1"/>
    <col min="110" max="115" width="19.42578125" customWidth="1"/>
    <col min="116" max="116" width="18.7109375" customWidth="1"/>
    <col min="117" max="121" width="18.42578125" customWidth="1"/>
    <col min="122" max="122" width="20.42578125" customWidth="1"/>
    <col min="123" max="124" width="19.5703125" customWidth="1"/>
    <col min="125" max="126" width="20.42578125" customWidth="1"/>
    <col min="127" max="129" width="20.140625" customWidth="1"/>
    <col min="130" max="130" width="13.42578125" customWidth="1"/>
    <col min="131" max="131" width="23.28515625" bestFit="1" customWidth="1"/>
    <col min="132" max="132" width="27.85546875" bestFit="1" customWidth="1"/>
    <col min="133" max="133" width="23.28515625" bestFit="1" customWidth="1"/>
    <col min="134" max="134" width="27.85546875" bestFit="1" customWidth="1"/>
    <col min="135" max="135" width="23.28515625" bestFit="1" customWidth="1"/>
    <col min="136" max="136" width="27.85546875" bestFit="1" customWidth="1"/>
    <col min="137" max="137" width="23.28515625" bestFit="1" customWidth="1"/>
    <col min="138" max="138" width="27.85546875" bestFit="1" customWidth="1"/>
    <col min="139" max="139" width="23.28515625" bestFit="1" customWidth="1"/>
    <col min="140" max="140" width="27.85546875" bestFit="1" customWidth="1"/>
    <col min="141" max="141" width="23.28515625" bestFit="1" customWidth="1"/>
    <col min="142" max="142" width="27.85546875" bestFit="1" customWidth="1"/>
    <col min="143" max="143" width="23.28515625" bestFit="1" customWidth="1"/>
    <col min="144" max="144" width="27.85546875" bestFit="1" customWidth="1"/>
    <col min="145" max="145" width="23.28515625" bestFit="1" customWidth="1"/>
    <col min="146" max="146" width="27.85546875" bestFit="1" customWidth="1"/>
    <col min="147" max="147" width="23.28515625" bestFit="1" customWidth="1"/>
    <col min="148" max="150" width="16.28515625" bestFit="1" customWidth="1"/>
    <col min="151" max="151" width="27.85546875" bestFit="1" customWidth="1"/>
    <col min="152" max="152" width="23.28515625" bestFit="1" customWidth="1"/>
    <col min="153" max="153" width="27.85546875" bestFit="1" customWidth="1"/>
    <col min="154" max="154" width="23.28515625" bestFit="1" customWidth="1"/>
    <col min="155" max="156" width="16.28515625" bestFit="1" customWidth="1"/>
    <col min="157" max="157" width="27.85546875" bestFit="1" customWidth="1"/>
    <col min="158" max="158" width="23.28515625" bestFit="1" customWidth="1"/>
    <col min="159" max="159" width="27.85546875" bestFit="1" customWidth="1"/>
    <col min="160" max="160" width="23.28515625" bestFit="1" customWidth="1"/>
    <col min="161" max="161" width="27.85546875" bestFit="1" customWidth="1"/>
    <col min="162" max="162" width="23.28515625" bestFit="1" customWidth="1"/>
    <col min="163" max="163" width="27.85546875" bestFit="1" customWidth="1"/>
    <col min="164" max="164" width="23.28515625" bestFit="1" customWidth="1"/>
    <col min="165" max="165" width="27.85546875" bestFit="1" customWidth="1"/>
    <col min="166" max="166" width="23.28515625" bestFit="1" customWidth="1"/>
    <col min="167" max="167" width="27.85546875" bestFit="1" customWidth="1"/>
    <col min="168" max="168" width="23.28515625" bestFit="1" customWidth="1"/>
    <col min="169" max="169" width="27.85546875" bestFit="1" customWidth="1"/>
    <col min="170" max="170" width="23.28515625" bestFit="1" customWidth="1"/>
    <col min="171" max="171" width="27.85546875" bestFit="1" customWidth="1"/>
    <col min="172" max="172" width="23.28515625" bestFit="1" customWidth="1"/>
    <col min="173" max="173" width="27.85546875" bestFit="1" customWidth="1"/>
    <col min="174" max="174" width="23.28515625" bestFit="1" customWidth="1"/>
    <col min="175" max="175" width="27.85546875" bestFit="1" customWidth="1"/>
    <col min="176" max="176" width="23.28515625" bestFit="1" customWidth="1"/>
    <col min="177" max="177" width="27.85546875" bestFit="1" customWidth="1"/>
    <col min="178" max="178" width="23.28515625" bestFit="1" customWidth="1"/>
    <col min="179" max="180" width="16.28515625" bestFit="1" customWidth="1"/>
    <col min="181" max="181" width="27.85546875" bestFit="1" customWidth="1"/>
    <col min="182" max="182" width="23.28515625" bestFit="1" customWidth="1"/>
    <col min="183" max="183" width="16.28515625" bestFit="1" customWidth="1"/>
    <col min="184" max="184" width="27.85546875" bestFit="1" customWidth="1"/>
    <col min="185" max="185" width="23.28515625" bestFit="1" customWidth="1"/>
    <col min="186" max="186" width="27.85546875" bestFit="1" customWidth="1"/>
    <col min="187" max="187" width="21.42578125" bestFit="1" customWidth="1"/>
    <col min="188" max="188" width="26" bestFit="1" customWidth="1"/>
    <col min="189" max="189" width="21.42578125" bestFit="1" customWidth="1"/>
    <col min="190" max="190" width="26" bestFit="1" customWidth="1"/>
    <col min="191" max="191" width="21.42578125" bestFit="1" customWidth="1"/>
    <col min="192" max="192" width="26" bestFit="1" customWidth="1"/>
    <col min="193" max="193" width="21.42578125" bestFit="1" customWidth="1"/>
    <col min="194" max="194" width="26" bestFit="1" customWidth="1"/>
    <col min="195" max="195" width="21.42578125" bestFit="1" customWidth="1"/>
    <col min="196" max="196" width="26" bestFit="1" customWidth="1"/>
    <col min="197" max="197" width="21.42578125" bestFit="1" customWidth="1"/>
    <col min="198" max="198" width="26" bestFit="1" customWidth="1"/>
    <col min="199" max="199" width="21.42578125" bestFit="1" customWidth="1"/>
    <col min="200" max="200" width="26" bestFit="1" customWidth="1"/>
    <col min="201" max="201" width="21.42578125" bestFit="1" customWidth="1"/>
    <col min="202" max="202" width="26" bestFit="1" customWidth="1"/>
    <col min="203" max="203" width="21.42578125" bestFit="1" customWidth="1"/>
    <col min="204" max="204" width="26" bestFit="1" customWidth="1"/>
    <col min="205" max="205" width="21.42578125" bestFit="1" customWidth="1"/>
    <col min="206" max="206" width="19.42578125" bestFit="1" customWidth="1"/>
    <col min="207" max="207" width="26" bestFit="1" customWidth="1"/>
    <col min="208" max="208" width="21.42578125" bestFit="1" customWidth="1"/>
    <col min="209" max="209" width="26" bestFit="1" customWidth="1"/>
    <col min="210" max="210" width="21.42578125" bestFit="1" customWidth="1"/>
    <col min="211" max="211" width="26" bestFit="1" customWidth="1"/>
    <col min="212" max="212" width="21.42578125" bestFit="1" customWidth="1"/>
    <col min="213" max="213" width="26" bestFit="1" customWidth="1"/>
    <col min="214" max="214" width="21.42578125" bestFit="1" customWidth="1"/>
    <col min="215" max="215" width="26" bestFit="1" customWidth="1"/>
    <col min="216" max="216" width="15.85546875" bestFit="1" customWidth="1"/>
    <col min="217" max="217" width="20.42578125" bestFit="1" customWidth="1"/>
    <col min="218" max="218" width="15.85546875" bestFit="1" customWidth="1"/>
    <col min="219" max="220" width="20.42578125" bestFit="1" customWidth="1"/>
    <col min="221" max="221" width="24.85546875" bestFit="1" customWidth="1"/>
    <col min="222" max="222" width="20.42578125" bestFit="1" customWidth="1"/>
    <col min="223" max="223" width="24.85546875" bestFit="1" customWidth="1"/>
    <col min="224" max="224" width="23.85546875" bestFit="1" customWidth="1"/>
    <col min="225" max="225" width="28.42578125" bestFit="1" customWidth="1"/>
    <col min="226" max="226" width="23.85546875" bestFit="1" customWidth="1"/>
    <col min="227" max="227" width="28.42578125" bestFit="1" customWidth="1"/>
    <col min="228" max="228" width="23.85546875" bestFit="1" customWidth="1"/>
    <col min="229" max="229" width="28.42578125" bestFit="1" customWidth="1"/>
    <col min="230" max="230" width="21.42578125" bestFit="1" customWidth="1"/>
    <col min="231" max="231" width="26" bestFit="1" customWidth="1"/>
    <col min="232" max="232" width="21.42578125" bestFit="1" customWidth="1"/>
    <col min="233" max="233" width="26" bestFit="1" customWidth="1"/>
    <col min="234" max="234" width="21.42578125" bestFit="1" customWidth="1"/>
    <col min="235" max="235" width="26" bestFit="1" customWidth="1"/>
    <col min="236" max="236" width="21.42578125" bestFit="1" customWidth="1"/>
    <col min="237" max="237" width="26" bestFit="1" customWidth="1"/>
    <col min="238" max="238" width="21.42578125" bestFit="1" customWidth="1"/>
    <col min="239" max="239" width="26" bestFit="1" customWidth="1"/>
    <col min="240" max="240" width="21.42578125" bestFit="1" customWidth="1"/>
    <col min="241" max="241" width="26" bestFit="1" customWidth="1"/>
    <col min="242" max="242" width="20.7109375" bestFit="1" customWidth="1"/>
    <col min="243" max="243" width="25.28515625" bestFit="1" customWidth="1"/>
    <col min="244" max="244" width="20.42578125" bestFit="1" customWidth="1"/>
    <col min="245" max="245" width="25" bestFit="1" customWidth="1"/>
    <col min="246" max="246" width="20.42578125" bestFit="1" customWidth="1"/>
    <col min="247" max="248" width="18.42578125" bestFit="1" customWidth="1"/>
    <col min="249" max="249" width="25" bestFit="1" customWidth="1"/>
    <col min="250" max="250" width="20.42578125" bestFit="1" customWidth="1"/>
    <col min="251" max="251" width="25" bestFit="1" customWidth="1"/>
    <col min="252" max="252" width="20.42578125" bestFit="1" customWidth="1"/>
    <col min="253" max="253" width="24.85546875" bestFit="1" customWidth="1"/>
    <col min="254" max="254" width="20.42578125" bestFit="1" customWidth="1"/>
    <col min="255" max="255" width="25" bestFit="1" customWidth="1"/>
    <col min="256" max="256" width="22.42578125" bestFit="1" customWidth="1"/>
    <col min="257" max="257" width="27" bestFit="1" customWidth="1"/>
    <col min="258" max="258" width="21.5703125" bestFit="1" customWidth="1"/>
    <col min="259" max="259" width="26.28515625" bestFit="1" customWidth="1"/>
    <col min="260" max="260" width="21.5703125" bestFit="1" customWidth="1"/>
    <col min="261" max="261" width="26.28515625" bestFit="1" customWidth="1"/>
    <col min="262" max="262" width="22.42578125" bestFit="1" customWidth="1"/>
    <col min="263" max="264" width="14.85546875" bestFit="1" customWidth="1"/>
    <col min="265" max="265" width="27" bestFit="1" customWidth="1"/>
    <col min="266" max="266" width="22.42578125" bestFit="1" customWidth="1"/>
    <col min="267" max="267" width="27" bestFit="1" customWidth="1"/>
    <col min="268" max="268" width="22.140625" bestFit="1" customWidth="1"/>
    <col min="269" max="269" width="26.7109375" bestFit="1" customWidth="1"/>
    <col min="270" max="270" width="22.140625" bestFit="1" customWidth="1"/>
    <col min="271" max="271" width="26.7109375" bestFit="1" customWidth="1"/>
    <col min="272" max="272" width="22.140625" bestFit="1" customWidth="1"/>
    <col min="273" max="273" width="26.7109375" bestFit="1" customWidth="1"/>
    <col min="274" max="274" width="13.42578125" bestFit="1" customWidth="1"/>
  </cols>
  <sheetData>
    <row r="1" spans="1:3" x14ac:dyDescent="0.25">
      <c r="A1" s="39" t="s">
        <v>427</v>
      </c>
      <c r="B1" t="s">
        <v>425</v>
      </c>
      <c r="C1" s="124" t="s">
        <v>499</v>
      </c>
    </row>
    <row r="2" spans="1:3" x14ac:dyDescent="0.25">
      <c r="A2" s="1" t="s">
        <v>206</v>
      </c>
      <c r="B2" s="54" t="s">
        <v>1505</v>
      </c>
      <c r="C2" s="124">
        <v>263</v>
      </c>
    </row>
    <row r="3" spans="1:3" x14ac:dyDescent="0.25">
      <c r="A3" s="1" t="s">
        <v>35</v>
      </c>
      <c r="B3" s="55" t="s">
        <v>369</v>
      </c>
      <c r="C3" s="124">
        <v>207</v>
      </c>
    </row>
    <row r="4" spans="1:3" x14ac:dyDescent="0.25">
      <c r="A4" s="1" t="s">
        <v>66</v>
      </c>
      <c r="B4" s="55" t="s">
        <v>370</v>
      </c>
      <c r="C4" s="124">
        <v>767</v>
      </c>
    </row>
    <row r="5" spans="1:3" x14ac:dyDescent="0.25">
      <c r="A5" s="1" t="s">
        <v>197</v>
      </c>
      <c r="B5" s="55" t="s">
        <v>371</v>
      </c>
      <c r="C5" s="124">
        <v>321</v>
      </c>
    </row>
    <row r="6" spans="1:3" x14ac:dyDescent="0.25">
      <c r="A6" s="1" t="s">
        <v>119</v>
      </c>
      <c r="B6" s="55" t="s">
        <v>372</v>
      </c>
      <c r="C6" s="124">
        <v>162</v>
      </c>
    </row>
    <row r="7" spans="1:3" x14ac:dyDescent="0.25">
      <c r="A7" s="131" t="s">
        <v>816</v>
      </c>
      <c r="B7" s="149" t="s">
        <v>1091</v>
      </c>
      <c r="C7" s="124">
        <v>95</v>
      </c>
    </row>
    <row r="8" spans="1:3" x14ac:dyDescent="0.25">
      <c r="A8" s="1" t="s">
        <v>69</v>
      </c>
      <c r="B8" s="55" t="s">
        <v>373</v>
      </c>
      <c r="C8" s="124">
        <v>20</v>
      </c>
    </row>
    <row r="9" spans="1:3" x14ac:dyDescent="0.25">
      <c r="A9" s="1" t="s">
        <v>169</v>
      </c>
      <c r="B9" s="55" t="s">
        <v>374</v>
      </c>
      <c r="C9" s="124">
        <v>290</v>
      </c>
    </row>
    <row r="10" spans="1:3" x14ac:dyDescent="0.25">
      <c r="A10" s="130" t="s">
        <v>640</v>
      </c>
      <c r="B10" s="55" t="s">
        <v>641</v>
      </c>
      <c r="C10" s="124">
        <v>925</v>
      </c>
    </row>
    <row r="11" spans="1:3" x14ac:dyDescent="0.25">
      <c r="A11" s="1" t="s">
        <v>92</v>
      </c>
      <c r="B11" s="55" t="s">
        <v>375</v>
      </c>
      <c r="C11" s="124">
        <v>71</v>
      </c>
    </row>
    <row r="12" spans="1:3" x14ac:dyDescent="0.25">
      <c r="A12" s="1" t="s">
        <v>263</v>
      </c>
      <c r="B12" s="55" t="s">
        <v>376</v>
      </c>
      <c r="C12" s="124">
        <v>104</v>
      </c>
    </row>
    <row r="13" spans="1:3" x14ac:dyDescent="0.25">
      <c r="A13" s="1" t="s">
        <v>81</v>
      </c>
      <c r="B13" s="55" t="s">
        <v>377</v>
      </c>
      <c r="C13" s="124">
        <v>121</v>
      </c>
    </row>
    <row r="14" spans="1:3" x14ac:dyDescent="0.25">
      <c r="A14" s="1" t="s">
        <v>317</v>
      </c>
      <c r="B14" s="55" t="s">
        <v>378</v>
      </c>
      <c r="C14" s="124">
        <v>36</v>
      </c>
    </row>
    <row r="15" spans="1:3" x14ac:dyDescent="0.25">
      <c r="A15" s="1" t="s">
        <v>199</v>
      </c>
      <c r="B15" s="55" t="s">
        <v>379</v>
      </c>
      <c r="C15" s="124">
        <v>190</v>
      </c>
    </row>
    <row r="16" spans="1:3" x14ac:dyDescent="0.25">
      <c r="A16" s="131" t="s">
        <v>674</v>
      </c>
      <c r="B16" s="149" t="s">
        <v>1090</v>
      </c>
      <c r="C16" s="124">
        <v>571</v>
      </c>
    </row>
    <row r="17" spans="1:3" x14ac:dyDescent="0.25">
      <c r="A17" s="1" t="s">
        <v>186</v>
      </c>
      <c r="B17" s="55" t="s">
        <v>380</v>
      </c>
      <c r="C17" s="124">
        <v>135</v>
      </c>
    </row>
    <row r="18" spans="1:3" x14ac:dyDescent="0.25">
      <c r="A18" s="1" t="s">
        <v>192</v>
      </c>
      <c r="B18" s="55" t="s">
        <v>381</v>
      </c>
      <c r="C18" s="124">
        <v>425</v>
      </c>
    </row>
    <row r="19" spans="1:3" ht="15" x14ac:dyDescent="0.25">
      <c r="A19" s="127" t="s">
        <v>671</v>
      </c>
      <c r="B19" s="55" t="s">
        <v>1089</v>
      </c>
      <c r="C19" s="124">
        <v>381</v>
      </c>
    </row>
    <row r="20" spans="1:3" x14ac:dyDescent="0.25">
      <c r="A20" s="1" t="s">
        <v>32</v>
      </c>
      <c r="B20" s="55" t="s">
        <v>382</v>
      </c>
      <c r="C20" s="124">
        <v>359</v>
      </c>
    </row>
    <row r="21" spans="1:3" x14ac:dyDescent="0.25">
      <c r="A21" s="1" t="s">
        <v>322</v>
      </c>
      <c r="B21" s="55" t="s">
        <v>383</v>
      </c>
      <c r="C21" s="124">
        <v>533</v>
      </c>
    </row>
    <row r="22" spans="1:3" x14ac:dyDescent="0.25">
      <c r="A22" s="131" t="s">
        <v>1093</v>
      </c>
      <c r="B22" s="149" t="s">
        <v>1092</v>
      </c>
      <c r="C22" s="124">
        <v>1006</v>
      </c>
    </row>
    <row r="23" spans="1:3" x14ac:dyDescent="0.25">
      <c r="A23" s="1" t="s">
        <v>156</v>
      </c>
      <c r="B23" s="55" t="s">
        <v>384</v>
      </c>
      <c r="C23" s="124">
        <v>978</v>
      </c>
    </row>
    <row r="24" spans="1:3" x14ac:dyDescent="0.25">
      <c r="A24" s="1" t="s">
        <v>258</v>
      </c>
      <c r="B24" s="55" t="s">
        <v>385</v>
      </c>
      <c r="C24" s="124">
        <v>279</v>
      </c>
    </row>
    <row r="25" spans="1:3" x14ac:dyDescent="0.25">
      <c r="A25" s="1" t="s">
        <v>130</v>
      </c>
      <c r="B25" s="55" t="s">
        <v>386</v>
      </c>
      <c r="C25" s="124">
        <v>54</v>
      </c>
    </row>
    <row r="26" spans="1:3" x14ac:dyDescent="0.25">
      <c r="A26" s="132" t="s">
        <v>38</v>
      </c>
      <c r="B26" s="55" t="s">
        <v>387</v>
      </c>
      <c r="C26" s="124">
        <v>675</v>
      </c>
    </row>
    <row r="27" spans="1:3" x14ac:dyDescent="0.25">
      <c r="A27" s="1" t="s">
        <v>137</v>
      </c>
      <c r="B27" s="55" t="s">
        <v>388</v>
      </c>
      <c r="C27" s="124">
        <v>518</v>
      </c>
    </row>
    <row r="28" spans="1:3" x14ac:dyDescent="0.25">
      <c r="A28" s="1" t="s">
        <v>34</v>
      </c>
      <c r="B28" s="55" t="s">
        <v>389</v>
      </c>
      <c r="C28" s="124">
        <v>105</v>
      </c>
    </row>
    <row r="29" spans="1:3" x14ac:dyDescent="0.25">
      <c r="A29" s="1" t="s">
        <v>159</v>
      </c>
      <c r="B29" s="55" t="s">
        <v>390</v>
      </c>
      <c r="C29" s="124">
        <v>353</v>
      </c>
    </row>
    <row r="30" spans="1:3" x14ac:dyDescent="0.25">
      <c r="A30" s="132" t="s">
        <v>320</v>
      </c>
      <c r="B30" s="55" t="s">
        <v>391</v>
      </c>
      <c r="C30" s="124">
        <v>317</v>
      </c>
    </row>
    <row r="31" spans="1:3" x14ac:dyDescent="0.25">
      <c r="A31" s="136" t="s">
        <v>237</v>
      </c>
      <c r="B31" s="55" t="s">
        <v>392</v>
      </c>
      <c r="C31" s="124">
        <v>374</v>
      </c>
    </row>
    <row r="32" spans="1:3" x14ac:dyDescent="0.25">
      <c r="A32" s="131" t="s">
        <v>897</v>
      </c>
      <c r="B32" s="149" t="s">
        <v>1094</v>
      </c>
      <c r="C32" s="124">
        <v>230</v>
      </c>
    </row>
    <row r="33" spans="1:3" x14ac:dyDescent="0.25">
      <c r="A33" s="1" t="s">
        <v>362</v>
      </c>
      <c r="B33" s="55" t="s">
        <v>393</v>
      </c>
      <c r="C33" s="124">
        <v>825</v>
      </c>
    </row>
    <row r="34" spans="1:3" x14ac:dyDescent="0.25">
      <c r="A34" s="1" t="s">
        <v>312</v>
      </c>
      <c r="B34" s="55" t="s">
        <v>394</v>
      </c>
      <c r="C34" s="124">
        <v>677</v>
      </c>
    </row>
    <row r="35" spans="1:3" x14ac:dyDescent="0.25">
      <c r="A35" s="1" t="s">
        <v>148</v>
      </c>
      <c r="B35" s="55" t="s">
        <v>395</v>
      </c>
      <c r="C35" s="124">
        <v>651</v>
      </c>
    </row>
    <row r="36" spans="1:3" x14ac:dyDescent="0.25">
      <c r="A36" s="1" t="s">
        <v>127</v>
      </c>
      <c r="B36" s="55" t="s">
        <v>396</v>
      </c>
      <c r="C36" s="124">
        <v>119</v>
      </c>
    </row>
    <row r="37" spans="1:3" x14ac:dyDescent="0.25">
      <c r="A37" s="1" t="s">
        <v>261</v>
      </c>
      <c r="B37" s="55" t="s">
        <v>397</v>
      </c>
      <c r="C37" s="124">
        <v>383</v>
      </c>
    </row>
    <row r="38" spans="1:3" x14ac:dyDescent="0.25">
      <c r="A38" s="1" t="s">
        <v>77</v>
      </c>
      <c r="B38" s="55" t="s">
        <v>398</v>
      </c>
      <c r="C38" s="124">
        <v>112</v>
      </c>
    </row>
    <row r="39" spans="1:3" x14ac:dyDescent="0.25">
      <c r="A39" s="1" t="s">
        <v>22</v>
      </c>
      <c r="B39" s="55" t="s">
        <v>399</v>
      </c>
      <c r="C39" s="124">
        <v>82</v>
      </c>
    </row>
    <row r="40" spans="1:3" x14ac:dyDescent="0.25">
      <c r="A40" s="1" t="s">
        <v>232</v>
      </c>
      <c r="B40" s="55" t="s">
        <v>400</v>
      </c>
      <c r="C40" s="124">
        <v>899</v>
      </c>
    </row>
    <row r="41" spans="1:3" x14ac:dyDescent="0.25">
      <c r="A41" s="1" t="s">
        <v>294</v>
      </c>
      <c r="B41" s="55" t="s">
        <v>401</v>
      </c>
      <c r="C41" s="124">
        <v>682</v>
      </c>
    </row>
    <row r="42" spans="1:3" x14ac:dyDescent="0.25">
      <c r="A42" s="131" t="s">
        <v>914</v>
      </c>
      <c r="B42" s="149" t="s">
        <v>1095</v>
      </c>
      <c r="C42" s="124">
        <v>878</v>
      </c>
    </row>
    <row r="43" spans="1:3" x14ac:dyDescent="0.25">
      <c r="A43" s="1" t="s">
        <v>219</v>
      </c>
      <c r="B43" s="55" t="s">
        <v>402</v>
      </c>
      <c r="C43" s="124">
        <v>912</v>
      </c>
    </row>
    <row r="44" spans="1:3" x14ac:dyDescent="0.25">
      <c r="A44" s="1" t="s">
        <v>154</v>
      </c>
      <c r="B44" s="55" t="s">
        <v>403</v>
      </c>
      <c r="C44" s="124">
        <v>977</v>
      </c>
    </row>
    <row r="45" spans="1:3" x14ac:dyDescent="0.25">
      <c r="A45" s="1" t="s">
        <v>190</v>
      </c>
      <c r="B45" s="55" t="s">
        <v>404</v>
      </c>
      <c r="C45" s="124">
        <v>731</v>
      </c>
    </row>
    <row r="46" spans="1:3" x14ac:dyDescent="0.25">
      <c r="A46" s="1" t="s">
        <v>216</v>
      </c>
      <c r="B46" s="55" t="s">
        <v>405</v>
      </c>
      <c r="C46" s="124">
        <v>193</v>
      </c>
    </row>
    <row r="47" spans="1:3" x14ac:dyDescent="0.25">
      <c r="A47" s="1" t="s">
        <v>151</v>
      </c>
      <c r="B47" s="55" t="s">
        <v>406</v>
      </c>
      <c r="C47" s="124">
        <v>863</v>
      </c>
    </row>
    <row r="48" spans="1:3" x14ac:dyDescent="0.25">
      <c r="A48" s="1" t="s">
        <v>45</v>
      </c>
      <c r="B48" s="55" t="s">
        <v>407</v>
      </c>
      <c r="C48" s="124">
        <v>509</v>
      </c>
    </row>
    <row r="49" spans="1:3" x14ac:dyDescent="0.25">
      <c r="A49" s="1" t="s">
        <v>195</v>
      </c>
      <c r="B49" s="55" t="s">
        <v>408</v>
      </c>
      <c r="C49" s="124">
        <v>285</v>
      </c>
    </row>
    <row r="50" spans="1:3" x14ac:dyDescent="0.25">
      <c r="A50" s="1" t="s">
        <v>109</v>
      </c>
      <c r="B50" s="55" t="s">
        <v>409</v>
      </c>
      <c r="C50" s="124">
        <v>464</v>
      </c>
    </row>
    <row r="51" spans="1:3" x14ac:dyDescent="0.25">
      <c r="A51" s="1" t="s">
        <v>170</v>
      </c>
      <c r="B51" s="55" t="s">
        <v>410</v>
      </c>
      <c r="C51" s="124">
        <v>422</v>
      </c>
    </row>
    <row r="52" spans="1:3" x14ac:dyDescent="0.25">
      <c r="A52" s="1" t="s">
        <v>116</v>
      </c>
      <c r="B52" s="55" t="s">
        <v>411</v>
      </c>
      <c r="C52" s="124">
        <v>838</v>
      </c>
    </row>
    <row r="53" spans="1:3" x14ac:dyDescent="0.25">
      <c r="A53" s="1" t="s">
        <v>0</v>
      </c>
      <c r="B53" s="55" t="s">
        <v>412</v>
      </c>
      <c r="C53" s="124">
        <v>859</v>
      </c>
    </row>
    <row r="54" spans="1:3" x14ac:dyDescent="0.25">
      <c r="A54" s="1" t="s">
        <v>40</v>
      </c>
      <c r="B54" s="55" t="s">
        <v>413</v>
      </c>
      <c r="C54" s="124">
        <v>555</v>
      </c>
    </row>
    <row r="55" spans="1:3" x14ac:dyDescent="0.25">
      <c r="A55" s="1" t="s">
        <v>84</v>
      </c>
      <c r="B55" s="55" t="s">
        <v>414</v>
      </c>
      <c r="C55" s="124">
        <v>39</v>
      </c>
    </row>
    <row r="56" spans="1:3" x14ac:dyDescent="0.25">
      <c r="A56" s="1" t="s">
        <v>41</v>
      </c>
      <c r="B56" s="55" t="s">
        <v>415</v>
      </c>
      <c r="C56" s="124">
        <v>232</v>
      </c>
    </row>
    <row r="57" spans="1:3" x14ac:dyDescent="0.25">
      <c r="A57" s="21" t="s">
        <v>163</v>
      </c>
      <c r="B57" s="55" t="s">
        <v>416</v>
      </c>
      <c r="C57" s="124">
        <v>55</v>
      </c>
    </row>
    <row r="58" spans="1:3" x14ac:dyDescent="0.25">
      <c r="A58" s="132" t="s">
        <v>324</v>
      </c>
      <c r="B58" s="55" t="s">
        <v>417</v>
      </c>
      <c r="C58" s="124">
        <v>177</v>
      </c>
    </row>
    <row r="59" spans="1:3" x14ac:dyDescent="0.25">
      <c r="A59" s="132" t="s">
        <v>165</v>
      </c>
      <c r="B59" s="55" t="s">
        <v>418</v>
      </c>
      <c r="C59" s="124">
        <v>150</v>
      </c>
    </row>
    <row r="60" spans="1:3" x14ac:dyDescent="0.25">
      <c r="A60" s="150" t="s">
        <v>71</v>
      </c>
      <c r="B60" s="55" t="s">
        <v>419</v>
      </c>
      <c r="C60" s="124">
        <v>329</v>
      </c>
    </row>
    <row r="61" spans="1:3" x14ac:dyDescent="0.25">
      <c r="A61" s="132" t="s">
        <v>88</v>
      </c>
      <c r="B61" s="55" t="s">
        <v>420</v>
      </c>
      <c r="C61" s="124">
        <v>699</v>
      </c>
    </row>
    <row r="62" spans="1:3" x14ac:dyDescent="0.25">
      <c r="A62" s="132" t="s">
        <v>315</v>
      </c>
      <c r="B62" s="55" t="s">
        <v>421</v>
      </c>
      <c r="C62" s="124">
        <v>388</v>
      </c>
    </row>
    <row r="63" spans="1:3" x14ac:dyDescent="0.25">
      <c r="A63" s="132" t="s">
        <v>211</v>
      </c>
      <c r="B63" s="55" t="s">
        <v>422</v>
      </c>
      <c r="C63" s="124">
        <v>155</v>
      </c>
    </row>
    <row r="64" spans="1:3" x14ac:dyDescent="0.25">
      <c r="A64" s="132" t="s">
        <v>27</v>
      </c>
      <c r="B64" s="55" t="s">
        <v>423</v>
      </c>
      <c r="C64" s="124">
        <v>43</v>
      </c>
    </row>
    <row r="65" spans="1:3" x14ac:dyDescent="0.25">
      <c r="A65" s="132" t="s">
        <v>229</v>
      </c>
      <c r="B65" s="55" t="s">
        <v>424</v>
      </c>
      <c r="C65" s="124">
        <v>147</v>
      </c>
    </row>
    <row r="66" spans="1:3" x14ac:dyDescent="0.25">
      <c r="A66" s="131" t="s">
        <v>1322</v>
      </c>
      <c r="B66" s="55" t="s">
        <v>1504</v>
      </c>
      <c r="C66" s="124">
        <v>866</v>
      </c>
    </row>
    <row r="67" spans="1:3" ht="15" x14ac:dyDescent="0.25">
      <c r="A67"/>
    </row>
    <row r="68" spans="1:3" ht="15" x14ac:dyDescent="0.25">
      <c r="A68"/>
    </row>
    <row r="69" spans="1:3" ht="15" x14ac:dyDescent="0.25">
      <c r="A69"/>
    </row>
    <row r="70" spans="1:3" ht="15" x14ac:dyDescent="0.25">
      <c r="A70"/>
    </row>
    <row r="71" spans="1:3" ht="15" x14ac:dyDescent="0.25">
      <c r="A71"/>
    </row>
    <row r="72" spans="1:3" ht="15" x14ac:dyDescent="0.25">
      <c r="A72"/>
    </row>
    <row r="73" spans="1:3" ht="15" x14ac:dyDescent="0.25">
      <c r="A73"/>
    </row>
    <row r="74" spans="1:3" ht="15" x14ac:dyDescent="0.25">
      <c r="A74"/>
    </row>
    <row r="75" spans="1:3" ht="15" x14ac:dyDescent="0.25">
      <c r="A75"/>
    </row>
    <row r="76" spans="1:3" ht="15" x14ac:dyDescent="0.25">
      <c r="A76"/>
    </row>
    <row r="77" spans="1:3" ht="15" x14ac:dyDescent="0.25">
      <c r="A77"/>
    </row>
    <row r="78" spans="1:3" ht="15" x14ac:dyDescent="0.25">
      <c r="A78"/>
    </row>
    <row r="79" spans="1:3" ht="15" x14ac:dyDescent="0.25">
      <c r="A79"/>
    </row>
    <row r="80" spans="1:3" ht="15" x14ac:dyDescent="0.25">
      <c r="A80"/>
    </row>
    <row r="81" spans="1:1" ht="15" x14ac:dyDescent="0.25">
      <c r="A81"/>
    </row>
    <row r="82" spans="1:1" ht="15" x14ac:dyDescent="0.25">
      <c r="A82"/>
    </row>
    <row r="83" spans="1:1" ht="15" x14ac:dyDescent="0.25">
      <c r="A83"/>
    </row>
    <row r="84" spans="1:1" ht="15" x14ac:dyDescent="0.25">
      <c r="A84"/>
    </row>
    <row r="85" spans="1:1" ht="15" x14ac:dyDescent="0.25">
      <c r="A85"/>
    </row>
    <row r="86" spans="1:1" ht="15" x14ac:dyDescent="0.25">
      <c r="A86"/>
    </row>
    <row r="87" spans="1:1" ht="15" x14ac:dyDescent="0.25">
      <c r="A87"/>
    </row>
    <row r="88" spans="1:1" ht="15" x14ac:dyDescent="0.25">
      <c r="A88"/>
    </row>
    <row r="89" spans="1:1" ht="15" x14ac:dyDescent="0.25">
      <c r="A89"/>
    </row>
    <row r="90" spans="1:1" ht="15" x14ac:dyDescent="0.25">
      <c r="A90"/>
    </row>
    <row r="91" spans="1:1" ht="15" x14ac:dyDescent="0.25">
      <c r="A91"/>
    </row>
    <row r="92" spans="1:1" ht="15" x14ac:dyDescent="0.25">
      <c r="A92"/>
    </row>
    <row r="93" spans="1:1" ht="15" x14ac:dyDescent="0.25">
      <c r="A93"/>
    </row>
    <row r="94" spans="1:1" ht="15" x14ac:dyDescent="0.25">
      <c r="A94"/>
    </row>
    <row r="95" spans="1:1" ht="15" x14ac:dyDescent="0.25">
      <c r="A95"/>
    </row>
    <row r="96" spans="1:1" ht="15" x14ac:dyDescent="0.25">
      <c r="A96"/>
    </row>
    <row r="97" spans="1:1" ht="15" x14ac:dyDescent="0.25">
      <c r="A97"/>
    </row>
    <row r="98" spans="1:1" ht="15" x14ac:dyDescent="0.25">
      <c r="A98"/>
    </row>
    <row r="99" spans="1:1" ht="15" x14ac:dyDescent="0.25">
      <c r="A99"/>
    </row>
    <row r="100" spans="1:1" ht="15" x14ac:dyDescent="0.25">
      <c r="A100"/>
    </row>
    <row r="101" spans="1:1" ht="15" x14ac:dyDescent="0.25">
      <c r="A101"/>
    </row>
    <row r="102" spans="1:1" ht="15" x14ac:dyDescent="0.25">
      <c r="A102"/>
    </row>
    <row r="103" spans="1:1" ht="15" x14ac:dyDescent="0.25">
      <c r="A103"/>
    </row>
    <row r="104" spans="1:1" ht="15" x14ac:dyDescent="0.25">
      <c r="A104"/>
    </row>
    <row r="105" spans="1:1" ht="15" x14ac:dyDescent="0.25">
      <c r="A105"/>
    </row>
    <row r="106" spans="1:1" ht="15" x14ac:dyDescent="0.25">
      <c r="A106"/>
    </row>
    <row r="107" spans="1:1" ht="15" x14ac:dyDescent="0.25">
      <c r="A107"/>
    </row>
    <row r="108" spans="1:1" ht="15" x14ac:dyDescent="0.25">
      <c r="A108"/>
    </row>
    <row r="109" spans="1:1" ht="15" x14ac:dyDescent="0.25">
      <c r="A109"/>
    </row>
    <row r="110" spans="1:1" ht="15" x14ac:dyDescent="0.25">
      <c r="A110"/>
    </row>
    <row r="111" spans="1:1" ht="15" x14ac:dyDescent="0.25">
      <c r="A111"/>
    </row>
    <row r="112" spans="1:1" ht="15" x14ac:dyDescent="0.25">
      <c r="A112"/>
    </row>
    <row r="113" spans="1:1" ht="15" x14ac:dyDescent="0.25">
      <c r="A113"/>
    </row>
    <row r="114" spans="1:1" ht="15" x14ac:dyDescent="0.25">
      <c r="A114"/>
    </row>
    <row r="115" spans="1:1" ht="15" x14ac:dyDescent="0.25">
      <c r="A115"/>
    </row>
    <row r="116" spans="1:1" ht="15" x14ac:dyDescent="0.25">
      <c r="A116"/>
    </row>
    <row r="117" spans="1:1" ht="15" x14ac:dyDescent="0.25">
      <c r="A117"/>
    </row>
    <row r="118" spans="1:1" ht="15" x14ac:dyDescent="0.25">
      <c r="A118"/>
    </row>
    <row r="119" spans="1:1" ht="15" x14ac:dyDescent="0.25">
      <c r="A119"/>
    </row>
    <row r="120" spans="1:1" ht="15" x14ac:dyDescent="0.25">
      <c r="A120"/>
    </row>
    <row r="121" spans="1:1" ht="15" x14ac:dyDescent="0.25">
      <c r="A121"/>
    </row>
    <row r="122" spans="1:1" ht="15" x14ac:dyDescent="0.25">
      <c r="A122"/>
    </row>
    <row r="123" spans="1:1" ht="15" x14ac:dyDescent="0.25">
      <c r="A123"/>
    </row>
    <row r="124" spans="1:1" ht="15" x14ac:dyDescent="0.25">
      <c r="A124"/>
    </row>
    <row r="125" spans="1:1" ht="15" x14ac:dyDescent="0.25">
      <c r="A125"/>
    </row>
    <row r="126" spans="1:1" ht="15" x14ac:dyDescent="0.25">
      <c r="A126"/>
    </row>
    <row r="127" spans="1:1" ht="15" x14ac:dyDescent="0.25">
      <c r="A127"/>
    </row>
    <row r="128" spans="1:1" ht="15" x14ac:dyDescent="0.25">
      <c r="A128"/>
    </row>
    <row r="129" spans="1:1" ht="15" x14ac:dyDescent="0.25">
      <c r="A129"/>
    </row>
    <row r="130" spans="1:1" ht="15" x14ac:dyDescent="0.25">
      <c r="A130"/>
    </row>
    <row r="131" spans="1:1" ht="15" x14ac:dyDescent="0.25">
      <c r="A131"/>
    </row>
    <row r="132" spans="1:1" ht="15" x14ac:dyDescent="0.25">
      <c r="A132"/>
    </row>
    <row r="133" spans="1:1" ht="15" x14ac:dyDescent="0.25">
      <c r="A133"/>
    </row>
    <row r="134" spans="1:1" ht="15" x14ac:dyDescent="0.25">
      <c r="A134"/>
    </row>
    <row r="135" spans="1:1" ht="15" x14ac:dyDescent="0.25">
      <c r="A135"/>
    </row>
    <row r="136" spans="1:1" ht="15" x14ac:dyDescent="0.25">
      <c r="A136"/>
    </row>
    <row r="137" spans="1:1" ht="15" x14ac:dyDescent="0.25">
      <c r="A137"/>
    </row>
    <row r="138" spans="1:1" ht="15" x14ac:dyDescent="0.25">
      <c r="A138"/>
    </row>
    <row r="139" spans="1:1" ht="15" x14ac:dyDescent="0.25">
      <c r="A139"/>
    </row>
    <row r="140" spans="1:1" ht="15" x14ac:dyDescent="0.25">
      <c r="A140"/>
    </row>
    <row r="141" spans="1:1" ht="15" x14ac:dyDescent="0.25">
      <c r="A141"/>
    </row>
    <row r="142" spans="1:1" ht="15" x14ac:dyDescent="0.25">
      <c r="A142"/>
    </row>
    <row r="143" spans="1:1" ht="15" x14ac:dyDescent="0.25">
      <c r="A143"/>
    </row>
    <row r="144" spans="1:1" ht="15" x14ac:dyDescent="0.25">
      <c r="A144"/>
    </row>
    <row r="145" spans="1:1" ht="15" x14ac:dyDescent="0.25">
      <c r="A145"/>
    </row>
    <row r="146" spans="1:1" ht="15" x14ac:dyDescent="0.25">
      <c r="A146"/>
    </row>
    <row r="147" spans="1:1" ht="15" x14ac:dyDescent="0.25">
      <c r="A147"/>
    </row>
    <row r="148" spans="1:1" ht="15" x14ac:dyDescent="0.25">
      <c r="A148"/>
    </row>
    <row r="149" spans="1:1" ht="15" x14ac:dyDescent="0.25">
      <c r="A149"/>
    </row>
    <row r="150" spans="1:1" ht="15" x14ac:dyDescent="0.25">
      <c r="A150"/>
    </row>
    <row r="151" spans="1:1" ht="15" x14ac:dyDescent="0.25">
      <c r="A151"/>
    </row>
    <row r="152" spans="1:1" ht="15" x14ac:dyDescent="0.25">
      <c r="A152"/>
    </row>
    <row r="153" spans="1:1" ht="15" x14ac:dyDescent="0.25">
      <c r="A153"/>
    </row>
    <row r="154" spans="1:1" ht="15" x14ac:dyDescent="0.25">
      <c r="A154"/>
    </row>
    <row r="155" spans="1:1" ht="15" x14ac:dyDescent="0.25">
      <c r="A155"/>
    </row>
    <row r="156" spans="1:1" ht="15" x14ac:dyDescent="0.25">
      <c r="A156"/>
    </row>
    <row r="157" spans="1:1" ht="15" x14ac:dyDescent="0.25">
      <c r="A157"/>
    </row>
    <row r="158" spans="1:1" ht="15" x14ac:dyDescent="0.25">
      <c r="A158"/>
    </row>
    <row r="159" spans="1:1" ht="15" x14ac:dyDescent="0.25">
      <c r="A159"/>
    </row>
  </sheetData>
  <sortState ref="A2:C159">
    <sortCondition ref="A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1"/>
  <sheetViews>
    <sheetView topLeftCell="A105" zoomScaleNormal="100" workbookViewId="0">
      <selection activeCell="B117" sqref="B117"/>
    </sheetView>
  </sheetViews>
  <sheetFormatPr defaultRowHeight="15" x14ac:dyDescent="0.25"/>
  <cols>
    <col min="1" max="1" width="6.28515625" bestFit="1" customWidth="1"/>
    <col min="2" max="2" width="13.42578125" style="65" bestFit="1" customWidth="1"/>
    <col min="3" max="3" width="18.28515625" style="65" bestFit="1" customWidth="1"/>
    <col min="4" max="4" width="16.28515625" style="65" bestFit="1" customWidth="1"/>
    <col min="5" max="5" width="18.140625" style="65" bestFit="1" customWidth="1"/>
    <col min="6" max="6" width="50.140625" style="65" bestFit="1" customWidth="1"/>
    <col min="7" max="7" width="21.42578125" style="65" bestFit="1" customWidth="1"/>
    <col min="8" max="8" width="16.5703125" style="65" bestFit="1" customWidth="1"/>
    <col min="9" max="9" width="21" style="65" bestFit="1" customWidth="1"/>
    <col min="10" max="10" width="12.140625" style="65" bestFit="1" customWidth="1"/>
    <col min="11" max="11" width="13.28515625" style="114" bestFit="1" customWidth="1"/>
    <col min="12" max="12" width="24" style="65" bestFit="1" customWidth="1"/>
    <col min="13" max="13" width="18.7109375" style="65" bestFit="1" customWidth="1"/>
    <col min="14" max="14" width="19.85546875" style="65" bestFit="1" customWidth="1"/>
    <col min="15" max="15" width="19.140625" style="263" bestFit="1" customWidth="1"/>
    <col min="16" max="16" width="18.85546875" style="263" bestFit="1" customWidth="1"/>
    <col min="17" max="17" width="22.7109375" style="65" bestFit="1" customWidth="1"/>
    <col min="18" max="18" width="30.28515625" style="65" bestFit="1" customWidth="1"/>
    <col min="19" max="19" width="27.5703125" style="65" bestFit="1" customWidth="1"/>
    <col min="20" max="20" width="20.85546875" style="65" bestFit="1" customWidth="1"/>
    <col min="21" max="21" width="14.42578125" style="263" bestFit="1" customWidth="1"/>
    <col min="22" max="23" width="14.28515625" style="263" bestFit="1" customWidth="1"/>
  </cols>
  <sheetData>
    <row r="1" spans="1:23" ht="15.75" x14ac:dyDescent="0.25">
      <c r="A1" s="123" t="s">
        <v>500</v>
      </c>
      <c r="B1" s="66" t="s">
        <v>501</v>
      </c>
      <c r="C1" s="125" t="s">
        <v>502</v>
      </c>
      <c r="D1" s="125" t="s">
        <v>426</v>
      </c>
      <c r="E1" s="125" t="s">
        <v>504</v>
      </c>
      <c r="F1" s="67" t="s">
        <v>427</v>
      </c>
      <c r="G1" s="67" t="s">
        <v>425</v>
      </c>
      <c r="H1" s="67" t="s">
        <v>368</v>
      </c>
      <c r="I1" s="67" t="s">
        <v>428</v>
      </c>
      <c r="J1" s="57" t="s">
        <v>636</v>
      </c>
      <c r="K1" s="110" t="s">
        <v>639</v>
      </c>
      <c r="L1" s="68" t="s">
        <v>429</v>
      </c>
      <c r="M1" s="69" t="s">
        <v>430</v>
      </c>
      <c r="N1" s="69" t="s">
        <v>431</v>
      </c>
      <c r="O1" s="256" t="s">
        <v>432</v>
      </c>
      <c r="P1" s="256" t="s">
        <v>433</v>
      </c>
      <c r="Q1" s="67" t="s">
        <v>637</v>
      </c>
      <c r="R1" s="69" t="s">
        <v>434</v>
      </c>
      <c r="S1" s="69" t="s">
        <v>1379</v>
      </c>
      <c r="T1" s="56" t="s">
        <v>1380</v>
      </c>
      <c r="U1" s="256" t="s">
        <v>435</v>
      </c>
      <c r="V1" s="256" t="s">
        <v>436</v>
      </c>
      <c r="W1" s="291" t="s">
        <v>638</v>
      </c>
    </row>
    <row r="2" spans="1:23" ht="15.75" x14ac:dyDescent="0.25">
      <c r="A2">
        <v>1</v>
      </c>
      <c r="B2" s="70">
        <v>1</v>
      </c>
      <c r="C2" s="70" t="s">
        <v>503</v>
      </c>
      <c r="D2" s="70" t="s">
        <v>505</v>
      </c>
      <c r="E2" s="70">
        <v>2559</v>
      </c>
      <c r="F2" s="8" t="s">
        <v>0</v>
      </c>
      <c r="G2" s="71" t="str">
        <f>VLOOKUP(F2,taxno!$A$2:$B$100,2,FALSE)</f>
        <v>0185555000021</v>
      </c>
      <c r="H2" s="72">
        <v>50</v>
      </c>
      <c r="I2" s="73">
        <v>10063099012</v>
      </c>
      <c r="J2" s="58">
        <f>25*22</f>
        <v>550</v>
      </c>
      <c r="K2" s="111">
        <f t="shared" ref="K2:K33" si="0">J2*394</f>
        <v>216700</v>
      </c>
      <c r="L2" s="2">
        <f t="shared" ref="L2:L65" si="1">J2/25</f>
        <v>22</v>
      </c>
      <c r="M2" s="74" t="s">
        <v>1</v>
      </c>
      <c r="N2" s="75" t="s">
        <v>2</v>
      </c>
      <c r="O2" s="257" t="s">
        <v>3</v>
      </c>
      <c r="P2" s="257" t="s">
        <v>437</v>
      </c>
      <c r="Q2" s="16" t="s">
        <v>4</v>
      </c>
      <c r="R2" s="76" t="s">
        <v>5</v>
      </c>
      <c r="S2" s="76" t="s">
        <v>6</v>
      </c>
      <c r="T2" s="76" t="s">
        <v>7</v>
      </c>
      <c r="U2" s="264" t="s">
        <v>444</v>
      </c>
      <c r="V2" s="280" t="s">
        <v>449</v>
      </c>
      <c r="W2" s="292" t="s">
        <v>446</v>
      </c>
    </row>
    <row r="3" spans="1:23" ht="15.75" x14ac:dyDescent="0.25">
      <c r="A3">
        <v>1</v>
      </c>
      <c r="B3" s="70">
        <v>2</v>
      </c>
      <c r="C3" s="70" t="s">
        <v>503</v>
      </c>
      <c r="D3" s="70" t="s">
        <v>506</v>
      </c>
      <c r="E3" s="70">
        <v>2559</v>
      </c>
      <c r="F3" s="8" t="s">
        <v>0</v>
      </c>
      <c r="G3" s="71" t="str">
        <f>VLOOKUP(F3,taxno!$A$2:$B$100,2,FALSE)</f>
        <v>0185555000021</v>
      </c>
      <c r="H3" s="72">
        <v>50</v>
      </c>
      <c r="I3" s="73">
        <v>10063099012</v>
      </c>
      <c r="J3" s="58">
        <f>25*20</f>
        <v>500</v>
      </c>
      <c r="K3" s="111">
        <f t="shared" si="0"/>
        <v>197000</v>
      </c>
      <c r="L3" s="2">
        <f>J3/25</f>
        <v>20</v>
      </c>
      <c r="M3" s="74" t="s">
        <v>8</v>
      </c>
      <c r="N3" s="76" t="s">
        <v>8</v>
      </c>
      <c r="O3" s="257" t="s">
        <v>3</v>
      </c>
      <c r="P3" s="257" t="s">
        <v>438</v>
      </c>
      <c r="Q3" s="16" t="s">
        <v>9</v>
      </c>
      <c r="R3" s="76" t="s">
        <v>10</v>
      </c>
      <c r="S3" s="76" t="s">
        <v>11</v>
      </c>
      <c r="T3" s="76" t="s">
        <v>12</v>
      </c>
      <c r="U3" s="264" t="s">
        <v>473</v>
      </c>
      <c r="V3" s="280" t="s">
        <v>450</v>
      </c>
      <c r="W3" s="292" t="s">
        <v>456</v>
      </c>
    </row>
    <row r="4" spans="1:23" ht="15.75" x14ac:dyDescent="0.25">
      <c r="A4">
        <v>1</v>
      </c>
      <c r="B4" s="70">
        <v>3</v>
      </c>
      <c r="C4" s="70" t="s">
        <v>503</v>
      </c>
      <c r="D4" s="70" t="s">
        <v>507</v>
      </c>
      <c r="E4" s="70">
        <v>2559</v>
      </c>
      <c r="F4" s="8" t="s">
        <v>0</v>
      </c>
      <c r="G4" s="71" t="str">
        <f>VLOOKUP(F4,taxno!$A$2:$B$100,2,FALSE)</f>
        <v>0185555000021</v>
      </c>
      <c r="H4" s="72">
        <v>50</v>
      </c>
      <c r="I4" s="73">
        <v>10063099012</v>
      </c>
      <c r="J4" s="58">
        <f>25*40</f>
        <v>1000</v>
      </c>
      <c r="K4" s="111">
        <f t="shared" si="0"/>
        <v>394000</v>
      </c>
      <c r="L4" s="2">
        <f>J4/25</f>
        <v>40</v>
      </c>
      <c r="M4" s="74" t="s">
        <v>13</v>
      </c>
      <c r="N4" s="75" t="s">
        <v>14</v>
      </c>
      <c r="O4" s="257" t="s">
        <v>3</v>
      </c>
      <c r="P4" s="257" t="s">
        <v>439</v>
      </c>
      <c r="Q4" s="16" t="s">
        <v>15</v>
      </c>
      <c r="R4" s="76" t="s">
        <v>16</v>
      </c>
      <c r="S4" s="76" t="s">
        <v>11</v>
      </c>
      <c r="T4" s="76" t="s">
        <v>17</v>
      </c>
      <c r="U4" s="264" t="s">
        <v>449</v>
      </c>
      <c r="V4" s="280" t="s">
        <v>450</v>
      </c>
      <c r="W4" s="257" t="s">
        <v>453</v>
      </c>
    </row>
    <row r="5" spans="1:23" ht="15.75" x14ac:dyDescent="0.25">
      <c r="A5">
        <v>1</v>
      </c>
      <c r="B5" s="70">
        <v>4</v>
      </c>
      <c r="C5" s="70" t="s">
        <v>503</v>
      </c>
      <c r="D5" s="70" t="s">
        <v>508</v>
      </c>
      <c r="E5" s="70">
        <v>2559</v>
      </c>
      <c r="F5" s="8" t="s">
        <v>0</v>
      </c>
      <c r="G5" s="71" t="str">
        <f>VLOOKUP(F5,taxno!$A$2:$B$100,2,FALSE)</f>
        <v>0185555000021</v>
      </c>
      <c r="H5" s="72">
        <v>50</v>
      </c>
      <c r="I5" s="73">
        <v>10063099012</v>
      </c>
      <c r="J5" s="58">
        <f>25*20</f>
        <v>500</v>
      </c>
      <c r="K5" s="111">
        <f t="shared" si="0"/>
        <v>197000</v>
      </c>
      <c r="L5" s="2">
        <f>J5/25</f>
        <v>20</v>
      </c>
      <c r="M5" s="74" t="s">
        <v>18</v>
      </c>
      <c r="N5" s="3" t="s">
        <v>19</v>
      </c>
      <c r="O5" s="257" t="s">
        <v>3</v>
      </c>
      <c r="P5" s="257" t="s">
        <v>440</v>
      </c>
      <c r="Q5" s="16" t="s">
        <v>20</v>
      </c>
      <c r="R5" s="76" t="s">
        <v>5</v>
      </c>
      <c r="S5" s="76" t="s">
        <v>6</v>
      </c>
      <c r="T5" s="76" t="s">
        <v>21</v>
      </c>
      <c r="U5" s="264" t="s">
        <v>444</v>
      </c>
      <c r="V5" s="280" t="s">
        <v>456</v>
      </c>
      <c r="W5" s="293" t="s">
        <v>446</v>
      </c>
    </row>
    <row r="6" spans="1:23" ht="15.75" x14ac:dyDescent="0.25">
      <c r="A6">
        <v>1</v>
      </c>
      <c r="B6" s="70">
        <v>5</v>
      </c>
      <c r="C6" s="70" t="s">
        <v>503</v>
      </c>
      <c r="D6" s="70" t="s">
        <v>509</v>
      </c>
      <c r="E6" s="70">
        <v>2559</v>
      </c>
      <c r="F6" s="8" t="s">
        <v>22</v>
      </c>
      <c r="G6" s="71" t="str">
        <f>VLOOKUP(F6,taxno!$A$2:$B$100,2,FALSE)</f>
        <v>0105521008488</v>
      </c>
      <c r="H6" s="72">
        <v>50</v>
      </c>
      <c r="I6" s="73">
        <v>10063099012</v>
      </c>
      <c r="J6" s="58">
        <f>25*20</f>
        <v>500</v>
      </c>
      <c r="K6" s="111">
        <f t="shared" si="0"/>
        <v>197000</v>
      </c>
      <c r="L6" s="2">
        <f t="shared" si="1"/>
        <v>20</v>
      </c>
      <c r="M6" s="74" t="s">
        <v>23</v>
      </c>
      <c r="N6" s="76" t="s">
        <v>24</v>
      </c>
      <c r="O6" s="257" t="s">
        <v>3</v>
      </c>
      <c r="P6" s="257" t="s">
        <v>441</v>
      </c>
      <c r="Q6" s="16" t="s">
        <v>4</v>
      </c>
      <c r="R6" s="76" t="s">
        <v>25</v>
      </c>
      <c r="S6" s="76" t="s">
        <v>6</v>
      </c>
      <c r="T6" s="76" t="s">
        <v>26</v>
      </c>
      <c r="U6" s="264" t="s">
        <v>446</v>
      </c>
      <c r="V6" s="280" t="s">
        <v>466</v>
      </c>
      <c r="W6" s="293" t="s">
        <v>451</v>
      </c>
    </row>
    <row r="7" spans="1:23" ht="15.75" x14ac:dyDescent="0.25">
      <c r="A7">
        <v>1</v>
      </c>
      <c r="B7" s="70">
        <v>6</v>
      </c>
      <c r="C7" s="70" t="s">
        <v>503</v>
      </c>
      <c r="D7" s="70" t="s">
        <v>510</v>
      </c>
      <c r="E7" s="70">
        <v>2559</v>
      </c>
      <c r="F7" s="8" t="s">
        <v>27</v>
      </c>
      <c r="G7" s="71" t="str">
        <f>VLOOKUP(F7,taxno!$A$2:$B$100,2,FALSE)</f>
        <v>0105525038021</v>
      </c>
      <c r="H7" s="72">
        <v>50</v>
      </c>
      <c r="I7" s="73">
        <v>10063099012</v>
      </c>
      <c r="J7" s="59">
        <f>25*40</f>
        <v>1000</v>
      </c>
      <c r="K7" s="111">
        <f t="shared" si="0"/>
        <v>394000</v>
      </c>
      <c r="L7" s="2">
        <f t="shared" si="1"/>
        <v>40</v>
      </c>
      <c r="M7" s="77" t="s">
        <v>28</v>
      </c>
      <c r="N7" s="76" t="s">
        <v>29</v>
      </c>
      <c r="O7" s="257" t="s">
        <v>3</v>
      </c>
      <c r="P7" s="257" t="s">
        <v>438</v>
      </c>
      <c r="Q7" s="16" t="s">
        <v>30</v>
      </c>
      <c r="R7" s="76" t="s">
        <v>31</v>
      </c>
      <c r="S7" s="76" t="s">
        <v>11</v>
      </c>
      <c r="T7" s="76" t="s">
        <v>7</v>
      </c>
      <c r="U7" s="264" t="s">
        <v>446</v>
      </c>
      <c r="V7" s="280" t="s">
        <v>453</v>
      </c>
      <c r="W7" s="293" t="s">
        <v>454</v>
      </c>
    </row>
    <row r="8" spans="1:23" ht="15.75" x14ac:dyDescent="0.25">
      <c r="A8">
        <v>1</v>
      </c>
      <c r="B8" s="78">
        <v>7</v>
      </c>
      <c r="C8" s="70" t="s">
        <v>503</v>
      </c>
      <c r="D8" s="70" t="s">
        <v>511</v>
      </c>
      <c r="E8" s="70">
        <v>2559</v>
      </c>
      <c r="F8" s="8" t="s">
        <v>32</v>
      </c>
      <c r="G8" s="71" t="str">
        <f>VLOOKUP(F8,taxno!$A$2:$B$100,2,FALSE)</f>
        <v>0195539000381</v>
      </c>
      <c r="H8" s="72">
        <v>50</v>
      </c>
      <c r="I8" s="73">
        <v>10063099012</v>
      </c>
      <c r="J8" s="60">
        <f>25*5</f>
        <v>125</v>
      </c>
      <c r="K8" s="111">
        <f t="shared" si="0"/>
        <v>49250</v>
      </c>
      <c r="L8" s="4">
        <f t="shared" si="1"/>
        <v>5</v>
      </c>
      <c r="M8" s="5">
        <v>7130266930</v>
      </c>
      <c r="N8" s="79" t="s">
        <v>33</v>
      </c>
      <c r="O8" s="258" t="s">
        <v>3</v>
      </c>
      <c r="P8" s="258" t="s">
        <v>438</v>
      </c>
      <c r="Q8" s="43" t="s">
        <v>4</v>
      </c>
      <c r="R8" s="43" t="s">
        <v>25</v>
      </c>
      <c r="S8" s="44" t="s">
        <v>6</v>
      </c>
      <c r="T8" s="45" t="s">
        <v>17</v>
      </c>
      <c r="U8" s="265" t="s">
        <v>446</v>
      </c>
      <c r="V8" s="281" t="s">
        <v>460</v>
      </c>
      <c r="W8" s="262" t="s">
        <v>451</v>
      </c>
    </row>
    <row r="9" spans="1:23" ht="15.75" x14ac:dyDescent="0.25">
      <c r="A9">
        <v>1</v>
      </c>
      <c r="B9" s="78">
        <v>7</v>
      </c>
      <c r="C9" s="70" t="s">
        <v>503</v>
      </c>
      <c r="D9" s="70" t="s">
        <v>511</v>
      </c>
      <c r="E9" s="70">
        <v>2559</v>
      </c>
      <c r="F9" s="8" t="s">
        <v>34</v>
      </c>
      <c r="G9" s="71" t="str">
        <f>VLOOKUP(F9,taxno!$A$2:$B$100,2,FALSE)</f>
        <v>0105534001223</v>
      </c>
      <c r="H9" s="80">
        <v>50</v>
      </c>
      <c r="I9" s="73">
        <v>10063099012</v>
      </c>
      <c r="J9" s="60">
        <f>25*27</f>
        <v>675</v>
      </c>
      <c r="K9" s="111">
        <f t="shared" si="0"/>
        <v>265950</v>
      </c>
      <c r="L9" s="4">
        <f t="shared" si="1"/>
        <v>27</v>
      </c>
      <c r="M9" s="5">
        <v>7130266930</v>
      </c>
      <c r="N9" s="79" t="s">
        <v>33</v>
      </c>
      <c r="O9" s="258" t="s">
        <v>3</v>
      </c>
      <c r="P9" s="258" t="s">
        <v>438</v>
      </c>
      <c r="Q9" s="43" t="s">
        <v>4</v>
      </c>
      <c r="R9" s="43" t="s">
        <v>25</v>
      </c>
      <c r="S9" s="44" t="s">
        <v>6</v>
      </c>
      <c r="T9" s="45" t="s">
        <v>17</v>
      </c>
      <c r="U9" s="265" t="s">
        <v>446</v>
      </c>
      <c r="V9" s="281" t="s">
        <v>460</v>
      </c>
      <c r="W9" s="262" t="s">
        <v>451</v>
      </c>
    </row>
    <row r="10" spans="1:23" ht="15.75" x14ac:dyDescent="0.25">
      <c r="A10">
        <v>1</v>
      </c>
      <c r="B10" s="70">
        <v>8</v>
      </c>
      <c r="C10" s="70" t="s">
        <v>503</v>
      </c>
      <c r="D10" s="70" t="s">
        <v>512</v>
      </c>
      <c r="E10" s="70">
        <v>2559</v>
      </c>
      <c r="F10" s="8" t="s">
        <v>35</v>
      </c>
      <c r="G10" s="71" t="str">
        <f>VLOOKUP(F10,taxno!$A$2:$B$100,2,FALSE)</f>
        <v>0115542000168</v>
      </c>
      <c r="H10" s="72">
        <v>50</v>
      </c>
      <c r="I10" s="73">
        <v>10063099012</v>
      </c>
      <c r="J10" s="58">
        <f>25*19</f>
        <v>475</v>
      </c>
      <c r="K10" s="111">
        <f t="shared" si="0"/>
        <v>187150</v>
      </c>
      <c r="L10" s="2">
        <f>J10/25</f>
        <v>19</v>
      </c>
      <c r="M10" s="77" t="s">
        <v>36</v>
      </c>
      <c r="N10" s="81" t="s">
        <v>36</v>
      </c>
      <c r="O10" s="257" t="s">
        <v>3</v>
      </c>
      <c r="P10" s="257" t="s">
        <v>438</v>
      </c>
      <c r="Q10" s="16" t="s">
        <v>30</v>
      </c>
      <c r="R10" s="76" t="s">
        <v>37</v>
      </c>
      <c r="S10" s="76" t="s">
        <v>6</v>
      </c>
      <c r="T10" s="76" t="s">
        <v>26</v>
      </c>
      <c r="U10" s="264" t="s">
        <v>446</v>
      </c>
      <c r="V10" s="280" t="s">
        <v>461</v>
      </c>
      <c r="W10" s="292" t="s">
        <v>454</v>
      </c>
    </row>
    <row r="11" spans="1:23" ht="15.75" x14ac:dyDescent="0.25">
      <c r="A11">
        <v>1</v>
      </c>
      <c r="B11" s="78">
        <v>9</v>
      </c>
      <c r="C11" s="70" t="s">
        <v>503</v>
      </c>
      <c r="D11" s="70" t="s">
        <v>513</v>
      </c>
      <c r="E11" s="70">
        <v>2559</v>
      </c>
      <c r="F11" s="8" t="s">
        <v>38</v>
      </c>
      <c r="G11" s="71" t="str">
        <f>VLOOKUP(F11,taxno!$A$2:$B$100,2,FALSE)</f>
        <v>0105552103105</v>
      </c>
      <c r="H11" s="72">
        <v>50</v>
      </c>
      <c r="I11" s="73">
        <v>10063099012</v>
      </c>
      <c r="J11" s="60">
        <f>25*10</f>
        <v>250</v>
      </c>
      <c r="K11" s="111">
        <f t="shared" si="0"/>
        <v>98500</v>
      </c>
      <c r="L11" s="4">
        <f>J11/25</f>
        <v>10</v>
      </c>
      <c r="M11" s="46">
        <v>7130266960</v>
      </c>
      <c r="N11" s="45" t="s">
        <v>39</v>
      </c>
      <c r="O11" s="258" t="s">
        <v>3</v>
      </c>
      <c r="P11" s="258" t="s">
        <v>438</v>
      </c>
      <c r="Q11" s="43" t="s">
        <v>4</v>
      </c>
      <c r="R11" s="43" t="s">
        <v>25</v>
      </c>
      <c r="S11" s="44" t="s">
        <v>6</v>
      </c>
      <c r="T11" s="45" t="s">
        <v>17</v>
      </c>
      <c r="U11" s="265" t="s">
        <v>446</v>
      </c>
      <c r="V11" s="281" t="s">
        <v>460</v>
      </c>
      <c r="W11" s="294" t="s">
        <v>451</v>
      </c>
    </row>
    <row r="12" spans="1:23" ht="15.75" x14ac:dyDescent="0.25">
      <c r="A12">
        <v>1</v>
      </c>
      <c r="B12" s="78">
        <v>9</v>
      </c>
      <c r="C12" s="70" t="s">
        <v>503</v>
      </c>
      <c r="D12" s="70" t="s">
        <v>513</v>
      </c>
      <c r="E12" s="70">
        <v>2559</v>
      </c>
      <c r="F12" s="8" t="s">
        <v>40</v>
      </c>
      <c r="G12" s="71" t="str">
        <f>VLOOKUP(F12,taxno!$A$2:$B$100,2,FALSE)</f>
        <v>0305546001264</v>
      </c>
      <c r="H12" s="80">
        <v>50</v>
      </c>
      <c r="I12" s="73">
        <v>10063099012</v>
      </c>
      <c r="J12" s="60">
        <f>25*8</f>
        <v>200</v>
      </c>
      <c r="K12" s="111">
        <f t="shared" si="0"/>
        <v>78800</v>
      </c>
      <c r="L12" s="4">
        <f>J12/25</f>
        <v>8</v>
      </c>
      <c r="M12" s="46">
        <v>7130266960</v>
      </c>
      <c r="N12" s="45" t="s">
        <v>39</v>
      </c>
      <c r="O12" s="258" t="s">
        <v>3</v>
      </c>
      <c r="P12" s="258" t="s">
        <v>438</v>
      </c>
      <c r="Q12" s="43" t="s">
        <v>4</v>
      </c>
      <c r="R12" s="43" t="s">
        <v>25</v>
      </c>
      <c r="S12" s="44" t="s">
        <v>6</v>
      </c>
      <c r="T12" s="45" t="s">
        <v>17</v>
      </c>
      <c r="U12" s="265" t="s">
        <v>446</v>
      </c>
      <c r="V12" s="281" t="s">
        <v>460</v>
      </c>
      <c r="W12" s="294" t="s">
        <v>451</v>
      </c>
    </row>
    <row r="13" spans="1:23" ht="15.75" x14ac:dyDescent="0.25">
      <c r="A13">
        <v>1</v>
      </c>
      <c r="B13" s="78">
        <v>9</v>
      </c>
      <c r="C13" s="70" t="s">
        <v>503</v>
      </c>
      <c r="D13" s="70" t="s">
        <v>513</v>
      </c>
      <c r="E13" s="70">
        <v>2559</v>
      </c>
      <c r="F13" s="8" t="s">
        <v>41</v>
      </c>
      <c r="G13" s="71" t="str">
        <f>VLOOKUP(F13,taxno!$A$2:$B$100,2,FALSE)</f>
        <v>0107547000311</v>
      </c>
      <c r="H13" s="80">
        <v>50</v>
      </c>
      <c r="I13" s="73">
        <v>10063099012</v>
      </c>
      <c r="J13" s="60">
        <f>25*7</f>
        <v>175</v>
      </c>
      <c r="K13" s="111">
        <f t="shared" si="0"/>
        <v>68950</v>
      </c>
      <c r="L13" s="4">
        <f>J13/25</f>
        <v>7</v>
      </c>
      <c r="M13" s="46">
        <v>7130266960</v>
      </c>
      <c r="N13" s="45" t="s">
        <v>39</v>
      </c>
      <c r="O13" s="258" t="s">
        <v>3</v>
      </c>
      <c r="P13" s="258" t="s">
        <v>438</v>
      </c>
      <c r="Q13" s="43" t="s">
        <v>4</v>
      </c>
      <c r="R13" s="43" t="s">
        <v>25</v>
      </c>
      <c r="S13" s="44" t="s">
        <v>6</v>
      </c>
      <c r="T13" s="45" t="s">
        <v>17</v>
      </c>
      <c r="U13" s="265" t="s">
        <v>446</v>
      </c>
      <c r="V13" s="281" t="s">
        <v>460</v>
      </c>
      <c r="W13" s="294" t="s">
        <v>451</v>
      </c>
    </row>
    <row r="14" spans="1:23" ht="15.75" x14ac:dyDescent="0.25">
      <c r="A14">
        <v>1</v>
      </c>
      <c r="B14" s="70">
        <v>10</v>
      </c>
      <c r="C14" s="70" t="s">
        <v>503</v>
      </c>
      <c r="D14" s="70" t="s">
        <v>514</v>
      </c>
      <c r="E14" s="70">
        <v>2559</v>
      </c>
      <c r="F14" s="8" t="s">
        <v>22</v>
      </c>
      <c r="G14" s="71" t="str">
        <f>VLOOKUP(F14,taxno!$A$2:$B$100,2,FALSE)</f>
        <v>0105521008488</v>
      </c>
      <c r="H14" s="72">
        <v>50</v>
      </c>
      <c r="I14" s="73">
        <v>10063099012</v>
      </c>
      <c r="J14" s="58">
        <f>25*40</f>
        <v>1000</v>
      </c>
      <c r="K14" s="111">
        <f t="shared" si="0"/>
        <v>394000</v>
      </c>
      <c r="L14" s="2">
        <f>J14/25</f>
        <v>40</v>
      </c>
      <c r="M14" s="77" t="s">
        <v>42</v>
      </c>
      <c r="N14" s="81" t="s">
        <v>42</v>
      </c>
      <c r="O14" s="257" t="s">
        <v>3</v>
      </c>
      <c r="P14" s="257" t="s">
        <v>441</v>
      </c>
      <c r="Q14" s="16" t="s">
        <v>43</v>
      </c>
      <c r="R14" s="76" t="s">
        <v>44</v>
      </c>
      <c r="S14" s="76" t="s">
        <v>11</v>
      </c>
      <c r="T14" s="76" t="s">
        <v>7</v>
      </c>
      <c r="U14" s="264" t="s">
        <v>443</v>
      </c>
      <c r="V14" s="280" t="s">
        <v>448</v>
      </c>
      <c r="W14" s="292" t="s">
        <v>453</v>
      </c>
    </row>
    <row r="15" spans="1:23" ht="15.75" x14ac:dyDescent="0.25">
      <c r="A15">
        <v>1</v>
      </c>
      <c r="B15" s="70">
        <v>11</v>
      </c>
      <c r="C15" s="70" t="s">
        <v>503</v>
      </c>
      <c r="D15" s="70" t="s">
        <v>515</v>
      </c>
      <c r="E15" s="70">
        <v>2559</v>
      </c>
      <c r="F15" s="8" t="s">
        <v>45</v>
      </c>
      <c r="G15" s="71" t="str">
        <f>VLOOKUP(F15,taxno!$A$2:$B$100,2,FALSE)</f>
        <v>0105549012340</v>
      </c>
      <c r="H15" s="72">
        <v>50</v>
      </c>
      <c r="I15" s="73">
        <v>10063099012</v>
      </c>
      <c r="J15" s="58">
        <f>25*21</f>
        <v>525</v>
      </c>
      <c r="K15" s="111">
        <f t="shared" si="0"/>
        <v>206850</v>
      </c>
      <c r="L15" s="2">
        <f t="shared" si="1"/>
        <v>21</v>
      </c>
      <c r="M15" s="77" t="s">
        <v>46</v>
      </c>
      <c r="N15" s="81" t="s">
        <v>46</v>
      </c>
      <c r="O15" s="257" t="s">
        <v>3</v>
      </c>
      <c r="P15" s="257" t="s">
        <v>438</v>
      </c>
      <c r="Q15" s="16" t="s">
        <v>30</v>
      </c>
      <c r="R15" s="76" t="s">
        <v>37</v>
      </c>
      <c r="S15" s="76" t="s">
        <v>6</v>
      </c>
      <c r="T15" s="76" t="s">
        <v>26</v>
      </c>
      <c r="U15" s="264" t="s">
        <v>446</v>
      </c>
      <c r="V15" s="280" t="s">
        <v>461</v>
      </c>
      <c r="W15" s="292" t="s">
        <v>498</v>
      </c>
    </row>
    <row r="16" spans="1:23" ht="15.75" x14ac:dyDescent="0.25">
      <c r="A16">
        <v>1</v>
      </c>
      <c r="B16" s="70">
        <v>12</v>
      </c>
      <c r="C16" s="70" t="s">
        <v>503</v>
      </c>
      <c r="D16" s="70" t="s">
        <v>516</v>
      </c>
      <c r="E16" s="70">
        <v>2559</v>
      </c>
      <c r="F16" s="8" t="s">
        <v>0</v>
      </c>
      <c r="G16" s="71" t="str">
        <f>VLOOKUP(F16,taxno!$A$2:$B$100,2,FALSE)</f>
        <v>0185555000021</v>
      </c>
      <c r="H16" s="72">
        <v>50</v>
      </c>
      <c r="I16" s="73">
        <v>10063099012</v>
      </c>
      <c r="J16" s="58">
        <f>25*20</f>
        <v>500</v>
      </c>
      <c r="K16" s="111">
        <f t="shared" si="0"/>
        <v>197000</v>
      </c>
      <c r="L16" s="2">
        <f t="shared" si="1"/>
        <v>20</v>
      </c>
      <c r="M16" s="74" t="s">
        <v>47</v>
      </c>
      <c r="N16" s="76" t="s">
        <v>48</v>
      </c>
      <c r="O16" s="257" t="s">
        <v>3</v>
      </c>
      <c r="P16" s="257" t="s">
        <v>440</v>
      </c>
      <c r="Q16" s="16" t="s">
        <v>30</v>
      </c>
      <c r="R16" s="76" t="s">
        <v>49</v>
      </c>
      <c r="S16" s="76" t="s">
        <v>11</v>
      </c>
      <c r="T16" s="76" t="s">
        <v>50</v>
      </c>
      <c r="U16" s="264" t="s">
        <v>445</v>
      </c>
      <c r="V16" s="280" t="s">
        <v>458</v>
      </c>
      <c r="W16" s="292" t="s">
        <v>453</v>
      </c>
    </row>
    <row r="17" spans="1:23" ht="15.75" x14ac:dyDescent="0.25">
      <c r="A17">
        <v>1</v>
      </c>
      <c r="B17" s="70">
        <v>13</v>
      </c>
      <c r="C17" s="70" t="s">
        <v>503</v>
      </c>
      <c r="D17" s="70" t="s">
        <v>517</v>
      </c>
      <c r="E17" s="70">
        <v>2559</v>
      </c>
      <c r="F17" s="8" t="s">
        <v>22</v>
      </c>
      <c r="G17" s="71" t="str">
        <f>VLOOKUP(F17,taxno!$A$2:$B$100,2,FALSE)</f>
        <v>0105521008488</v>
      </c>
      <c r="H17" s="72">
        <v>50</v>
      </c>
      <c r="I17" s="73">
        <v>10063099012</v>
      </c>
      <c r="J17" s="58">
        <f>25*20</f>
        <v>500</v>
      </c>
      <c r="K17" s="111">
        <f t="shared" si="0"/>
        <v>197000</v>
      </c>
      <c r="L17" s="2">
        <f t="shared" si="1"/>
        <v>20</v>
      </c>
      <c r="M17" s="74" t="s">
        <v>51</v>
      </c>
      <c r="N17" s="76" t="s">
        <v>51</v>
      </c>
      <c r="O17" s="257" t="s">
        <v>3</v>
      </c>
      <c r="P17" s="257" t="s">
        <v>439</v>
      </c>
      <c r="Q17" s="16" t="s">
        <v>52</v>
      </c>
      <c r="R17" s="76" t="s">
        <v>53</v>
      </c>
      <c r="S17" s="76" t="s">
        <v>11</v>
      </c>
      <c r="T17" s="76" t="s">
        <v>54</v>
      </c>
      <c r="U17" s="264" t="s">
        <v>473</v>
      </c>
      <c r="V17" s="280" t="s">
        <v>462</v>
      </c>
      <c r="W17" s="292" t="s">
        <v>498</v>
      </c>
    </row>
    <row r="18" spans="1:23" ht="15.75" x14ac:dyDescent="0.25">
      <c r="A18">
        <v>1</v>
      </c>
      <c r="B18" s="70">
        <v>14</v>
      </c>
      <c r="C18" s="70" t="s">
        <v>503</v>
      </c>
      <c r="D18" s="70" t="s">
        <v>518</v>
      </c>
      <c r="E18" s="70">
        <v>2559</v>
      </c>
      <c r="F18" s="8" t="s">
        <v>35</v>
      </c>
      <c r="G18" s="71" t="str">
        <f>VLOOKUP(F18,taxno!$A$2:$B$100,2,FALSE)</f>
        <v>0115542000168</v>
      </c>
      <c r="H18" s="72">
        <v>50</v>
      </c>
      <c r="I18" s="73">
        <v>10063099012</v>
      </c>
      <c r="J18" s="58">
        <f>25*28</f>
        <v>700</v>
      </c>
      <c r="K18" s="111">
        <f t="shared" si="0"/>
        <v>275800</v>
      </c>
      <c r="L18" s="2">
        <f t="shared" si="1"/>
        <v>28</v>
      </c>
      <c r="M18" s="77" t="s">
        <v>55</v>
      </c>
      <c r="N18" s="76" t="s">
        <v>56</v>
      </c>
      <c r="O18" s="257" t="s">
        <v>3</v>
      </c>
      <c r="P18" s="257" t="s">
        <v>442</v>
      </c>
      <c r="Q18" s="16" t="s">
        <v>57</v>
      </c>
      <c r="R18" s="76" t="s">
        <v>58</v>
      </c>
      <c r="S18" s="76" t="s">
        <v>6</v>
      </c>
      <c r="T18" s="76" t="s">
        <v>59</v>
      </c>
      <c r="U18" s="264" t="s">
        <v>448</v>
      </c>
      <c r="V18" s="280" t="s">
        <v>462</v>
      </c>
      <c r="W18" s="292" t="s">
        <v>454</v>
      </c>
    </row>
    <row r="19" spans="1:23" ht="15.75" x14ac:dyDescent="0.25">
      <c r="A19">
        <v>1</v>
      </c>
      <c r="B19" s="70">
        <v>15</v>
      </c>
      <c r="C19" s="70" t="s">
        <v>503</v>
      </c>
      <c r="D19" s="70" t="s">
        <v>519</v>
      </c>
      <c r="E19" s="70">
        <v>2559</v>
      </c>
      <c r="F19" s="8" t="s">
        <v>45</v>
      </c>
      <c r="G19" s="71" t="str">
        <f>VLOOKUP(F19,taxno!$A$2:$B$100,2,FALSE)</f>
        <v>0105549012340</v>
      </c>
      <c r="H19" s="72">
        <v>50</v>
      </c>
      <c r="I19" s="73">
        <v>10063099012</v>
      </c>
      <c r="J19" s="58">
        <f>25*20</f>
        <v>500</v>
      </c>
      <c r="K19" s="111">
        <f t="shared" si="0"/>
        <v>197000</v>
      </c>
      <c r="L19" s="2">
        <f t="shared" si="1"/>
        <v>20</v>
      </c>
      <c r="M19" s="77" t="s">
        <v>60</v>
      </c>
      <c r="N19" s="76" t="s">
        <v>61</v>
      </c>
      <c r="O19" s="257" t="s">
        <v>3</v>
      </c>
      <c r="P19" s="257" t="s">
        <v>443</v>
      </c>
      <c r="Q19" s="16" t="s">
        <v>57</v>
      </c>
      <c r="R19" s="76" t="s">
        <v>58</v>
      </c>
      <c r="S19" s="76" t="s">
        <v>6</v>
      </c>
      <c r="T19" s="76" t="s">
        <v>62</v>
      </c>
      <c r="U19" s="264" t="s">
        <v>448</v>
      </c>
      <c r="V19" s="280" t="s">
        <v>462</v>
      </c>
      <c r="W19" s="292" t="s">
        <v>498</v>
      </c>
    </row>
    <row r="20" spans="1:23" ht="15.75" x14ac:dyDescent="0.25">
      <c r="A20">
        <v>1</v>
      </c>
      <c r="B20" s="70">
        <v>16</v>
      </c>
      <c r="C20" s="70" t="s">
        <v>503</v>
      </c>
      <c r="D20" s="70" t="s">
        <v>520</v>
      </c>
      <c r="E20" s="70">
        <v>2559</v>
      </c>
      <c r="F20" s="8" t="s">
        <v>45</v>
      </c>
      <c r="G20" s="71" t="str">
        <f>VLOOKUP(F20,taxno!$A$2:$B$100,2,FALSE)</f>
        <v>0105549012340</v>
      </c>
      <c r="H20" s="72">
        <v>50</v>
      </c>
      <c r="I20" s="73">
        <v>10063099012</v>
      </c>
      <c r="J20" s="58">
        <f>25*20</f>
        <v>500</v>
      </c>
      <c r="K20" s="111">
        <f t="shared" si="0"/>
        <v>197000</v>
      </c>
      <c r="L20" s="2">
        <f t="shared" si="1"/>
        <v>20</v>
      </c>
      <c r="M20" s="77" t="s">
        <v>63</v>
      </c>
      <c r="N20" s="76" t="s">
        <v>64</v>
      </c>
      <c r="O20" s="257" t="s">
        <v>3</v>
      </c>
      <c r="P20" s="257" t="s">
        <v>443</v>
      </c>
      <c r="Q20" s="16" t="s">
        <v>57</v>
      </c>
      <c r="R20" s="76" t="s">
        <v>58</v>
      </c>
      <c r="S20" s="76" t="s">
        <v>6</v>
      </c>
      <c r="T20" s="76" t="s">
        <v>65</v>
      </c>
      <c r="U20" s="264" t="s">
        <v>448</v>
      </c>
      <c r="V20" s="280" t="s">
        <v>474</v>
      </c>
      <c r="W20" s="292" t="s">
        <v>498</v>
      </c>
    </row>
    <row r="21" spans="1:23" ht="15.75" x14ac:dyDescent="0.25">
      <c r="A21">
        <v>1</v>
      </c>
      <c r="B21" s="70">
        <v>17</v>
      </c>
      <c r="C21" s="70" t="s">
        <v>503</v>
      </c>
      <c r="D21" s="70" t="s">
        <v>521</v>
      </c>
      <c r="E21" s="70">
        <v>2559</v>
      </c>
      <c r="F21" s="8" t="s">
        <v>66</v>
      </c>
      <c r="G21" s="71" t="str">
        <f>VLOOKUP(F21,taxno!$A$2:$B$100,2,FALSE)</f>
        <v>0135550033851</v>
      </c>
      <c r="H21" s="72">
        <v>50</v>
      </c>
      <c r="I21" s="73">
        <v>10063099012</v>
      </c>
      <c r="J21" s="58">
        <f>25*23</f>
        <v>575</v>
      </c>
      <c r="K21" s="111">
        <f t="shared" si="0"/>
        <v>226550</v>
      </c>
      <c r="L21" s="2">
        <f t="shared" si="1"/>
        <v>23</v>
      </c>
      <c r="M21" s="74" t="s">
        <v>67</v>
      </c>
      <c r="N21" s="76" t="s">
        <v>68</v>
      </c>
      <c r="O21" s="257" t="s">
        <v>3</v>
      </c>
      <c r="P21" s="257" t="s">
        <v>440</v>
      </c>
      <c r="Q21" s="16" t="s">
        <v>4</v>
      </c>
      <c r="R21" s="76" t="s">
        <v>25</v>
      </c>
      <c r="S21" s="76" t="s">
        <v>6</v>
      </c>
      <c r="T21" s="76" t="s">
        <v>17</v>
      </c>
      <c r="U21" s="264" t="s">
        <v>446</v>
      </c>
      <c r="V21" s="280" t="s">
        <v>460</v>
      </c>
      <c r="W21" s="292" t="s">
        <v>451</v>
      </c>
    </row>
    <row r="22" spans="1:23" ht="15.75" x14ac:dyDescent="0.25">
      <c r="A22">
        <v>1</v>
      </c>
      <c r="B22" s="82">
        <v>18</v>
      </c>
      <c r="C22" s="70" t="s">
        <v>503</v>
      </c>
      <c r="D22" s="70" t="s">
        <v>522</v>
      </c>
      <c r="E22" s="70">
        <v>2559</v>
      </c>
      <c r="F22" s="8" t="s">
        <v>69</v>
      </c>
      <c r="G22" s="71" t="str">
        <f>VLOOKUP(F22,taxno!$A$2:$B$100,2,FALSE)</f>
        <v>0105511002525</v>
      </c>
      <c r="H22" s="72">
        <v>50</v>
      </c>
      <c r="I22" s="73">
        <v>10063099012</v>
      </c>
      <c r="J22" s="60">
        <f>25*46</f>
        <v>1150</v>
      </c>
      <c r="K22" s="111">
        <f t="shared" si="0"/>
        <v>453100</v>
      </c>
      <c r="L22" s="4">
        <f t="shared" si="1"/>
        <v>46</v>
      </c>
      <c r="M22" s="74" t="s">
        <v>70</v>
      </c>
      <c r="N22" s="76" t="s">
        <v>70</v>
      </c>
      <c r="O22" s="259" t="s">
        <v>3</v>
      </c>
      <c r="P22" s="259" t="s">
        <v>439</v>
      </c>
      <c r="Q22" s="33" t="s">
        <v>30</v>
      </c>
      <c r="R22" s="83" t="s">
        <v>37</v>
      </c>
      <c r="S22" s="83" t="s">
        <v>6</v>
      </c>
      <c r="T22" s="83" t="s">
        <v>26</v>
      </c>
      <c r="U22" s="266" t="s">
        <v>446</v>
      </c>
      <c r="V22" s="282" t="s">
        <v>461</v>
      </c>
      <c r="W22" s="295" t="s">
        <v>456</v>
      </c>
    </row>
    <row r="23" spans="1:23" ht="15.75" x14ac:dyDescent="0.25">
      <c r="A23">
        <v>1</v>
      </c>
      <c r="B23" s="6">
        <v>19</v>
      </c>
      <c r="C23" s="70" t="s">
        <v>503</v>
      </c>
      <c r="D23" s="70" t="s">
        <v>523</v>
      </c>
      <c r="E23" s="70">
        <v>2559</v>
      </c>
      <c r="F23" s="8" t="s">
        <v>71</v>
      </c>
      <c r="G23" s="71" t="str">
        <f>VLOOKUP(F23,taxno!$A$2:$B$100,2,FALSE)</f>
        <v>0105545077081</v>
      </c>
      <c r="H23" s="72">
        <v>50</v>
      </c>
      <c r="I23" s="73">
        <v>10063099012</v>
      </c>
      <c r="J23" s="58">
        <f>25*40</f>
        <v>1000</v>
      </c>
      <c r="K23" s="111">
        <f t="shared" si="0"/>
        <v>394000</v>
      </c>
      <c r="L23" s="2">
        <f t="shared" si="1"/>
        <v>40</v>
      </c>
      <c r="M23" s="77" t="s">
        <v>72</v>
      </c>
      <c r="N23" s="76" t="s">
        <v>73</v>
      </c>
      <c r="O23" s="257" t="s">
        <v>3</v>
      </c>
      <c r="P23" s="257" t="s">
        <v>442</v>
      </c>
      <c r="Q23" s="16" t="s">
        <v>57</v>
      </c>
      <c r="R23" s="76" t="s">
        <v>58</v>
      </c>
      <c r="S23" s="76" t="s">
        <v>6</v>
      </c>
      <c r="T23" s="76" t="s">
        <v>62</v>
      </c>
      <c r="U23" s="264" t="s">
        <v>448</v>
      </c>
      <c r="V23" s="280" t="s">
        <v>462</v>
      </c>
      <c r="W23" s="292" t="s">
        <v>454</v>
      </c>
    </row>
    <row r="24" spans="1:23" ht="15.75" x14ac:dyDescent="0.25">
      <c r="A24">
        <v>1</v>
      </c>
      <c r="B24" s="9">
        <v>20</v>
      </c>
      <c r="C24" s="70" t="s">
        <v>503</v>
      </c>
      <c r="D24" s="70" t="s">
        <v>524</v>
      </c>
      <c r="E24" s="70">
        <v>2559</v>
      </c>
      <c r="F24" s="8" t="s">
        <v>22</v>
      </c>
      <c r="G24" s="71" t="str">
        <f>VLOOKUP(F24,taxno!$A$2:$B$100,2,FALSE)</f>
        <v>0105521008488</v>
      </c>
      <c r="H24" s="84">
        <v>50</v>
      </c>
      <c r="I24" s="73">
        <v>10063099012</v>
      </c>
      <c r="J24" s="58">
        <f>25*20</f>
        <v>500</v>
      </c>
      <c r="K24" s="111">
        <f t="shared" si="0"/>
        <v>197000</v>
      </c>
      <c r="L24" s="2">
        <f t="shared" si="1"/>
        <v>20</v>
      </c>
      <c r="M24" s="77" t="s">
        <v>74</v>
      </c>
      <c r="N24" s="76" t="s">
        <v>75</v>
      </c>
      <c r="O24" s="257" t="s">
        <v>3</v>
      </c>
      <c r="P24" s="257" t="s">
        <v>444</v>
      </c>
      <c r="Q24" s="16" t="s">
        <v>57</v>
      </c>
      <c r="R24" s="76" t="s">
        <v>58</v>
      </c>
      <c r="S24" s="76" t="s">
        <v>6</v>
      </c>
      <c r="T24" s="76" t="s">
        <v>76</v>
      </c>
      <c r="U24" s="264" t="s">
        <v>448</v>
      </c>
      <c r="V24" s="280" t="s">
        <v>462</v>
      </c>
      <c r="W24" s="292" t="s">
        <v>498</v>
      </c>
    </row>
    <row r="25" spans="1:23" ht="15.75" x14ac:dyDescent="0.25">
      <c r="A25">
        <v>1</v>
      </c>
      <c r="B25" s="6">
        <v>21</v>
      </c>
      <c r="C25" s="70" t="s">
        <v>503</v>
      </c>
      <c r="D25" s="70" t="s">
        <v>525</v>
      </c>
      <c r="E25" s="70">
        <v>2559</v>
      </c>
      <c r="F25" s="8" t="s">
        <v>77</v>
      </c>
      <c r="G25" s="71" t="str">
        <f>VLOOKUP(F25,taxno!$A$2:$B$100,2,FALSE)</f>
        <v>0105536048464</v>
      </c>
      <c r="H25" s="84">
        <v>50</v>
      </c>
      <c r="I25" s="73">
        <v>10063099012</v>
      </c>
      <c r="J25" s="58">
        <f>25*20</f>
        <v>500</v>
      </c>
      <c r="K25" s="111">
        <f t="shared" si="0"/>
        <v>197000</v>
      </c>
      <c r="L25" s="2">
        <f t="shared" si="1"/>
        <v>20</v>
      </c>
      <c r="M25" s="77" t="s">
        <v>78</v>
      </c>
      <c r="N25" s="76" t="s">
        <v>79</v>
      </c>
      <c r="O25" s="257" t="s">
        <v>3</v>
      </c>
      <c r="P25" s="257" t="s">
        <v>444</v>
      </c>
      <c r="Q25" s="16" t="s">
        <v>57</v>
      </c>
      <c r="R25" s="76" t="s">
        <v>58</v>
      </c>
      <c r="S25" s="76" t="s">
        <v>6</v>
      </c>
      <c r="T25" s="76" t="s">
        <v>80</v>
      </c>
      <c r="U25" s="264" t="s">
        <v>448</v>
      </c>
      <c r="V25" s="280" t="s">
        <v>458</v>
      </c>
      <c r="W25" s="292" t="s">
        <v>498</v>
      </c>
    </row>
    <row r="26" spans="1:23" ht="15.75" x14ac:dyDescent="0.25">
      <c r="A26">
        <v>1</v>
      </c>
      <c r="B26" s="6">
        <v>22</v>
      </c>
      <c r="C26" s="70" t="s">
        <v>503</v>
      </c>
      <c r="D26" s="70" t="s">
        <v>526</v>
      </c>
      <c r="E26" s="70">
        <v>2559</v>
      </c>
      <c r="F26" s="8" t="s">
        <v>81</v>
      </c>
      <c r="G26" s="71" t="str">
        <f>VLOOKUP(F26,taxno!$A$2:$B$100,2,FALSE)</f>
        <v>0115524000194</v>
      </c>
      <c r="H26" s="84">
        <v>50</v>
      </c>
      <c r="I26" s="73">
        <v>10063099012</v>
      </c>
      <c r="J26" s="59">
        <f>25*21</f>
        <v>525</v>
      </c>
      <c r="K26" s="111">
        <f t="shared" si="0"/>
        <v>206850</v>
      </c>
      <c r="L26" s="2">
        <f t="shared" si="1"/>
        <v>21</v>
      </c>
      <c r="M26" s="77" t="s">
        <v>82</v>
      </c>
      <c r="N26" s="76" t="s">
        <v>83</v>
      </c>
      <c r="O26" s="257" t="s">
        <v>3</v>
      </c>
      <c r="P26" s="257" t="s">
        <v>444</v>
      </c>
      <c r="Q26" s="16" t="s">
        <v>57</v>
      </c>
      <c r="R26" s="76" t="s">
        <v>58</v>
      </c>
      <c r="S26" s="76" t="s">
        <v>6</v>
      </c>
      <c r="T26" s="76" t="s">
        <v>59</v>
      </c>
      <c r="U26" s="264" t="s">
        <v>448</v>
      </c>
      <c r="V26" s="280" t="s">
        <v>462</v>
      </c>
      <c r="W26" s="292" t="s">
        <v>454</v>
      </c>
    </row>
    <row r="27" spans="1:23" ht="15.75" x14ac:dyDescent="0.25">
      <c r="A27">
        <v>1</v>
      </c>
      <c r="B27" s="6">
        <v>23</v>
      </c>
      <c r="C27" s="70" t="s">
        <v>503</v>
      </c>
      <c r="D27" s="70" t="s">
        <v>527</v>
      </c>
      <c r="E27" s="70">
        <v>2559</v>
      </c>
      <c r="F27" s="8" t="s">
        <v>84</v>
      </c>
      <c r="G27" s="71" t="str">
        <f>VLOOKUP(F27,taxno!$A$2:$B$100,2,FALSE)</f>
        <v>0105516011352</v>
      </c>
      <c r="H27" s="84">
        <v>50</v>
      </c>
      <c r="I27" s="73">
        <v>10063099012</v>
      </c>
      <c r="J27" s="59">
        <f>25*20</f>
        <v>500</v>
      </c>
      <c r="K27" s="111">
        <f t="shared" si="0"/>
        <v>197000</v>
      </c>
      <c r="L27" s="2">
        <f t="shared" si="1"/>
        <v>20</v>
      </c>
      <c r="M27" s="74" t="s">
        <v>85</v>
      </c>
      <c r="N27" s="10" t="s">
        <v>85</v>
      </c>
      <c r="O27" s="257" t="s">
        <v>3</v>
      </c>
      <c r="P27" s="257" t="s">
        <v>444</v>
      </c>
      <c r="Q27" s="16" t="s">
        <v>9</v>
      </c>
      <c r="R27" s="76" t="s">
        <v>86</v>
      </c>
      <c r="S27" s="76" t="s">
        <v>11</v>
      </c>
      <c r="T27" s="76" t="s">
        <v>87</v>
      </c>
      <c r="U27" s="264" t="s">
        <v>449</v>
      </c>
      <c r="V27" s="280" t="s">
        <v>461</v>
      </c>
      <c r="W27" s="292" t="s">
        <v>456</v>
      </c>
    </row>
    <row r="28" spans="1:23" ht="15.75" x14ac:dyDescent="0.25">
      <c r="A28">
        <v>1</v>
      </c>
      <c r="B28" s="6">
        <v>24</v>
      </c>
      <c r="C28" s="70" t="s">
        <v>503</v>
      </c>
      <c r="D28" s="70" t="s">
        <v>528</v>
      </c>
      <c r="E28" s="70">
        <v>2559</v>
      </c>
      <c r="F28" s="8" t="s">
        <v>88</v>
      </c>
      <c r="G28" s="71" t="str">
        <f>VLOOKUP(F28,taxno!$A$2:$B$100,2,FALSE)</f>
        <v>0135553003431</v>
      </c>
      <c r="H28" s="84">
        <v>50</v>
      </c>
      <c r="I28" s="73">
        <v>10063099012</v>
      </c>
      <c r="J28" s="59">
        <f>25*40</f>
        <v>1000</v>
      </c>
      <c r="K28" s="111">
        <f t="shared" si="0"/>
        <v>394000</v>
      </c>
      <c r="L28" s="2">
        <f t="shared" si="1"/>
        <v>40</v>
      </c>
      <c r="M28" s="74" t="s">
        <v>89</v>
      </c>
      <c r="N28" s="10" t="s">
        <v>90</v>
      </c>
      <c r="O28" s="257" t="s">
        <v>3</v>
      </c>
      <c r="P28" s="257" t="s">
        <v>440</v>
      </c>
      <c r="Q28" s="16" t="s">
        <v>91</v>
      </c>
      <c r="R28" s="76" t="s">
        <v>31</v>
      </c>
      <c r="S28" s="76" t="s">
        <v>11</v>
      </c>
      <c r="T28" s="76" t="s">
        <v>7</v>
      </c>
      <c r="U28" s="264" t="s">
        <v>446</v>
      </c>
      <c r="V28" s="280" t="s">
        <v>453</v>
      </c>
      <c r="W28" s="292" t="s">
        <v>456</v>
      </c>
    </row>
    <row r="29" spans="1:23" ht="15.75" x14ac:dyDescent="0.25">
      <c r="A29">
        <v>1</v>
      </c>
      <c r="B29" s="70">
        <v>25</v>
      </c>
      <c r="C29" s="70" t="s">
        <v>503</v>
      </c>
      <c r="D29" s="70" t="s">
        <v>529</v>
      </c>
      <c r="E29" s="70">
        <v>2559</v>
      </c>
      <c r="F29" s="8" t="s">
        <v>92</v>
      </c>
      <c r="G29" s="71" t="str">
        <f>VLOOKUP(F29,taxno!$A$2:$B$100,2,FALSE)</f>
        <v>0105522018355</v>
      </c>
      <c r="H29" s="84">
        <v>50</v>
      </c>
      <c r="I29" s="73">
        <v>10063099012</v>
      </c>
      <c r="J29" s="59">
        <f>25*40</f>
        <v>1000</v>
      </c>
      <c r="K29" s="111">
        <f t="shared" si="0"/>
        <v>394000</v>
      </c>
      <c r="L29" s="2">
        <f t="shared" si="1"/>
        <v>40</v>
      </c>
      <c r="M29" s="74" t="s">
        <v>93</v>
      </c>
      <c r="N29" s="76" t="s">
        <v>94</v>
      </c>
      <c r="O29" s="257" t="s">
        <v>3</v>
      </c>
      <c r="P29" s="257" t="s">
        <v>442</v>
      </c>
      <c r="Q29" s="16" t="s">
        <v>95</v>
      </c>
      <c r="R29" s="76" t="s">
        <v>96</v>
      </c>
      <c r="S29" s="76" t="s">
        <v>6</v>
      </c>
      <c r="T29" s="76" t="s">
        <v>17</v>
      </c>
      <c r="U29" s="264" t="s">
        <v>449</v>
      </c>
      <c r="V29" s="280" t="s">
        <v>456</v>
      </c>
      <c r="W29" s="292" t="s">
        <v>498</v>
      </c>
    </row>
    <row r="30" spans="1:23" ht="15.75" x14ac:dyDescent="0.25">
      <c r="A30">
        <v>1</v>
      </c>
      <c r="B30" s="70">
        <v>26</v>
      </c>
      <c r="C30" s="70" t="s">
        <v>503</v>
      </c>
      <c r="D30" s="70" t="s">
        <v>530</v>
      </c>
      <c r="E30" s="70">
        <v>2559</v>
      </c>
      <c r="F30" s="8" t="s">
        <v>81</v>
      </c>
      <c r="G30" s="71" t="str">
        <f>VLOOKUP(F30,taxno!$A$2:$B$100,2,FALSE)</f>
        <v>0115524000194</v>
      </c>
      <c r="H30" s="84">
        <v>50</v>
      </c>
      <c r="I30" s="73">
        <v>10063099012</v>
      </c>
      <c r="J30" s="59">
        <f>25*36</f>
        <v>900</v>
      </c>
      <c r="K30" s="111">
        <f t="shared" si="0"/>
        <v>354600</v>
      </c>
      <c r="L30" s="2">
        <f t="shared" si="1"/>
        <v>36</v>
      </c>
      <c r="M30" s="77" t="s">
        <v>97</v>
      </c>
      <c r="N30" s="10" t="s">
        <v>98</v>
      </c>
      <c r="O30" s="257" t="s">
        <v>3</v>
      </c>
      <c r="P30" s="257" t="s">
        <v>444</v>
      </c>
      <c r="Q30" s="85" t="s">
        <v>30</v>
      </c>
      <c r="R30" s="76" t="s">
        <v>31</v>
      </c>
      <c r="S30" s="76" t="s">
        <v>6</v>
      </c>
      <c r="T30" s="76" t="s">
        <v>7</v>
      </c>
      <c r="U30" s="264" t="s">
        <v>473</v>
      </c>
      <c r="V30" s="280" t="s">
        <v>453</v>
      </c>
      <c r="W30" s="292" t="s">
        <v>456</v>
      </c>
    </row>
    <row r="31" spans="1:23" ht="15.75" x14ac:dyDescent="0.25">
      <c r="A31">
        <v>1</v>
      </c>
      <c r="B31" s="70">
        <v>27</v>
      </c>
      <c r="C31" s="70" t="s">
        <v>503</v>
      </c>
      <c r="D31" s="70" t="s">
        <v>531</v>
      </c>
      <c r="E31" s="70">
        <v>2559</v>
      </c>
      <c r="F31" s="8" t="s">
        <v>77</v>
      </c>
      <c r="G31" s="71" t="str">
        <f>VLOOKUP(F31,taxno!$A$2:$B$100,2,FALSE)</f>
        <v>0105536048464</v>
      </c>
      <c r="H31" s="84">
        <v>50</v>
      </c>
      <c r="I31" s="73">
        <v>10063099012</v>
      </c>
      <c r="J31" s="58">
        <f>25*20</f>
        <v>500</v>
      </c>
      <c r="K31" s="111">
        <f t="shared" si="0"/>
        <v>197000</v>
      </c>
      <c r="L31" s="2">
        <f t="shared" si="1"/>
        <v>20</v>
      </c>
      <c r="M31" s="74" t="s">
        <v>99</v>
      </c>
      <c r="N31" s="76" t="s">
        <v>99</v>
      </c>
      <c r="O31" s="257" t="s">
        <v>3</v>
      </c>
      <c r="P31" s="257" t="s">
        <v>445</v>
      </c>
      <c r="Q31" s="16" t="s">
        <v>9</v>
      </c>
      <c r="R31" s="76" t="s">
        <v>100</v>
      </c>
      <c r="S31" s="76" t="s">
        <v>11</v>
      </c>
      <c r="T31" s="76" t="s">
        <v>54</v>
      </c>
      <c r="U31" s="264" t="s">
        <v>453</v>
      </c>
      <c r="V31" s="280" t="s">
        <v>458</v>
      </c>
      <c r="W31" s="292" t="s">
        <v>460</v>
      </c>
    </row>
    <row r="32" spans="1:23" ht="15.75" x14ac:dyDescent="0.25">
      <c r="A32">
        <v>1</v>
      </c>
      <c r="B32" s="70">
        <v>28</v>
      </c>
      <c r="C32" s="70" t="s">
        <v>503</v>
      </c>
      <c r="D32" s="70" t="s">
        <v>532</v>
      </c>
      <c r="E32" s="70">
        <v>2559</v>
      </c>
      <c r="F32" s="8" t="s">
        <v>92</v>
      </c>
      <c r="G32" s="71" t="str">
        <f>VLOOKUP(F32,taxno!$A$2:$B$100,2,FALSE)</f>
        <v>0105522018355</v>
      </c>
      <c r="H32" s="84">
        <v>50</v>
      </c>
      <c r="I32" s="73">
        <v>10063099012</v>
      </c>
      <c r="J32" s="59">
        <f>25*20</f>
        <v>500</v>
      </c>
      <c r="K32" s="111">
        <f t="shared" si="0"/>
        <v>197000</v>
      </c>
      <c r="L32" s="2">
        <f t="shared" si="1"/>
        <v>20</v>
      </c>
      <c r="M32" s="74" t="s">
        <v>101</v>
      </c>
      <c r="N32" s="10" t="s">
        <v>102</v>
      </c>
      <c r="O32" s="257" t="s">
        <v>3</v>
      </c>
      <c r="P32" s="257" t="s">
        <v>446</v>
      </c>
      <c r="Q32" s="16" t="s">
        <v>103</v>
      </c>
      <c r="R32" s="76" t="s">
        <v>104</v>
      </c>
      <c r="S32" s="76" t="s">
        <v>11</v>
      </c>
      <c r="T32" s="76" t="s">
        <v>17</v>
      </c>
      <c r="U32" s="264" t="s">
        <v>454</v>
      </c>
      <c r="V32" s="280" t="s">
        <v>466</v>
      </c>
      <c r="W32" s="292" t="s">
        <v>498</v>
      </c>
    </row>
    <row r="33" spans="1:23" ht="15.75" x14ac:dyDescent="0.25">
      <c r="A33">
        <v>1</v>
      </c>
      <c r="B33" s="70">
        <v>29</v>
      </c>
      <c r="C33" s="70" t="s">
        <v>503</v>
      </c>
      <c r="D33" s="70" t="s">
        <v>533</v>
      </c>
      <c r="E33" s="70">
        <v>2559</v>
      </c>
      <c r="F33" s="8" t="s">
        <v>22</v>
      </c>
      <c r="G33" s="71" t="str">
        <f>VLOOKUP(F33,taxno!$A$2:$B$100,2,FALSE)</f>
        <v>0105521008488</v>
      </c>
      <c r="H33" s="86">
        <v>50</v>
      </c>
      <c r="I33" s="73">
        <v>10063099012</v>
      </c>
      <c r="J33" s="59">
        <f>25*33</f>
        <v>825</v>
      </c>
      <c r="K33" s="111">
        <f t="shared" si="0"/>
        <v>325050</v>
      </c>
      <c r="L33" s="2">
        <f t="shared" si="1"/>
        <v>33</v>
      </c>
      <c r="M33" s="74" t="s">
        <v>105</v>
      </c>
      <c r="N33" s="10" t="s">
        <v>106</v>
      </c>
      <c r="O33" s="257" t="s">
        <v>3</v>
      </c>
      <c r="P33" s="257" t="s">
        <v>446</v>
      </c>
      <c r="Q33" s="16" t="s">
        <v>30</v>
      </c>
      <c r="R33" s="76" t="s">
        <v>104</v>
      </c>
      <c r="S33" s="76" t="s">
        <v>11</v>
      </c>
      <c r="T33" s="87" t="s">
        <v>59</v>
      </c>
      <c r="U33" s="264" t="s">
        <v>453</v>
      </c>
      <c r="V33" s="268" t="s">
        <v>463</v>
      </c>
      <c r="W33" s="292" t="s">
        <v>467</v>
      </c>
    </row>
    <row r="34" spans="1:23" ht="15.75" x14ac:dyDescent="0.25">
      <c r="A34">
        <v>1</v>
      </c>
      <c r="B34" s="88">
        <v>30</v>
      </c>
      <c r="C34" s="70" t="s">
        <v>503</v>
      </c>
      <c r="D34" s="70" t="s">
        <v>534</v>
      </c>
      <c r="E34" s="70">
        <v>2559</v>
      </c>
      <c r="F34" s="89" t="s">
        <v>81</v>
      </c>
      <c r="G34" s="71" t="str">
        <f>VLOOKUP(F34,taxno!$A$2:$B$100,2,FALSE)</f>
        <v>0115524000194</v>
      </c>
      <c r="H34" s="90">
        <v>25</v>
      </c>
      <c r="I34" s="73">
        <v>10063099012</v>
      </c>
      <c r="J34" s="61">
        <f>25*20</f>
        <v>500</v>
      </c>
      <c r="K34" s="112">
        <f>J34*399</f>
        <v>199500</v>
      </c>
      <c r="L34" s="11">
        <f t="shared" si="1"/>
        <v>20</v>
      </c>
      <c r="M34" s="91" t="s">
        <v>107</v>
      </c>
      <c r="N34" s="12" t="s">
        <v>107</v>
      </c>
      <c r="O34" s="260" t="s">
        <v>3</v>
      </c>
      <c r="P34" s="260" t="s">
        <v>446</v>
      </c>
      <c r="Q34" s="93" t="s">
        <v>9</v>
      </c>
      <c r="R34" s="92" t="s">
        <v>108</v>
      </c>
      <c r="S34" s="92" t="s">
        <v>11</v>
      </c>
      <c r="T34" s="92" t="s">
        <v>87</v>
      </c>
      <c r="U34" s="267" t="s">
        <v>453</v>
      </c>
      <c r="V34" s="283" t="s">
        <v>467</v>
      </c>
      <c r="W34" s="296" t="s">
        <v>460</v>
      </c>
    </row>
    <row r="35" spans="1:23" ht="15.75" x14ac:dyDescent="0.25">
      <c r="A35">
        <v>1</v>
      </c>
      <c r="B35" s="70">
        <v>31</v>
      </c>
      <c r="C35" s="70" t="s">
        <v>503</v>
      </c>
      <c r="D35" s="70" t="s">
        <v>535</v>
      </c>
      <c r="E35" s="70">
        <v>2559</v>
      </c>
      <c r="F35" s="8" t="s">
        <v>109</v>
      </c>
      <c r="G35" s="71" t="str">
        <f>VLOOKUP(F35,taxno!$A$2:$B$100,2,FALSE)</f>
        <v>0105546152299</v>
      </c>
      <c r="H35" s="86">
        <v>50</v>
      </c>
      <c r="I35" s="73">
        <v>10063099012</v>
      </c>
      <c r="J35" s="59">
        <f>25*39</f>
        <v>975</v>
      </c>
      <c r="K35" s="111">
        <f>J35*394</f>
        <v>384150</v>
      </c>
      <c r="L35" s="2">
        <f t="shared" si="1"/>
        <v>39</v>
      </c>
      <c r="M35" s="74" t="s">
        <v>110</v>
      </c>
      <c r="N35" s="10" t="s">
        <v>111</v>
      </c>
      <c r="O35" s="257" t="s">
        <v>3</v>
      </c>
      <c r="P35" s="257" t="s">
        <v>447</v>
      </c>
      <c r="Q35" s="16" t="s">
        <v>30</v>
      </c>
      <c r="R35" s="87" t="s">
        <v>112</v>
      </c>
      <c r="S35" s="76" t="s">
        <v>11</v>
      </c>
      <c r="T35" s="87" t="s">
        <v>54</v>
      </c>
      <c r="U35" s="268" t="s">
        <v>452</v>
      </c>
      <c r="V35" s="268" t="s">
        <v>468</v>
      </c>
      <c r="W35" s="292" t="s">
        <v>467</v>
      </c>
    </row>
    <row r="36" spans="1:23" ht="15.75" x14ac:dyDescent="0.25">
      <c r="A36">
        <v>1</v>
      </c>
      <c r="B36" s="70">
        <v>32</v>
      </c>
      <c r="C36" s="70" t="s">
        <v>503</v>
      </c>
      <c r="D36" s="70" t="s">
        <v>536</v>
      </c>
      <c r="E36" s="70">
        <v>2559</v>
      </c>
      <c r="F36" s="8" t="s">
        <v>35</v>
      </c>
      <c r="G36" s="71" t="str">
        <f>VLOOKUP(F36,taxno!$A$2:$B$100,2,FALSE)</f>
        <v>0115542000168</v>
      </c>
      <c r="H36" s="86">
        <v>50</v>
      </c>
      <c r="I36" s="73">
        <v>10063099012</v>
      </c>
      <c r="J36" s="59">
        <f>25*20</f>
        <v>500</v>
      </c>
      <c r="K36" s="111">
        <f>J36*394</f>
        <v>197000</v>
      </c>
      <c r="L36" s="2">
        <f t="shared" si="1"/>
        <v>20</v>
      </c>
      <c r="M36" s="77" t="s">
        <v>113</v>
      </c>
      <c r="N36" s="13" t="s">
        <v>113</v>
      </c>
      <c r="O36" s="257" t="s">
        <v>3</v>
      </c>
      <c r="P36" s="257" t="s">
        <v>439</v>
      </c>
      <c r="Q36" s="16" t="s">
        <v>9</v>
      </c>
      <c r="R36" s="76" t="s">
        <v>86</v>
      </c>
      <c r="S36" s="76" t="s">
        <v>11</v>
      </c>
      <c r="T36" s="76" t="s">
        <v>87</v>
      </c>
      <c r="U36" s="268" t="s">
        <v>451</v>
      </c>
      <c r="V36" s="280" t="s">
        <v>457</v>
      </c>
      <c r="W36" s="292" t="s">
        <v>456</v>
      </c>
    </row>
    <row r="37" spans="1:23" ht="15.75" x14ac:dyDescent="0.25">
      <c r="A37">
        <v>1</v>
      </c>
      <c r="B37" s="70">
        <v>33</v>
      </c>
      <c r="C37" s="70" t="s">
        <v>503</v>
      </c>
      <c r="D37" s="70" t="s">
        <v>537</v>
      </c>
      <c r="E37" s="70">
        <v>2559</v>
      </c>
      <c r="F37" s="8" t="s">
        <v>35</v>
      </c>
      <c r="G37" s="71" t="str">
        <f>VLOOKUP(F37,taxno!$A$2:$B$100,2,FALSE)</f>
        <v>0115542000168</v>
      </c>
      <c r="H37" s="86">
        <v>50</v>
      </c>
      <c r="I37" s="73">
        <v>10063099012</v>
      </c>
      <c r="J37" s="59">
        <f>25*40</f>
        <v>1000</v>
      </c>
      <c r="K37" s="111">
        <f>J37*394</f>
        <v>394000</v>
      </c>
      <c r="L37" s="2">
        <f t="shared" si="1"/>
        <v>40</v>
      </c>
      <c r="M37" s="77" t="s">
        <v>114</v>
      </c>
      <c r="N37" s="10" t="s">
        <v>115</v>
      </c>
      <c r="O37" s="257" t="s">
        <v>3</v>
      </c>
      <c r="P37" s="257" t="s">
        <v>439</v>
      </c>
      <c r="Q37" s="16" t="s">
        <v>30</v>
      </c>
      <c r="R37" s="76" t="s">
        <v>31</v>
      </c>
      <c r="S37" s="76" t="s">
        <v>11</v>
      </c>
      <c r="T37" s="76" t="s">
        <v>17</v>
      </c>
      <c r="U37" s="264" t="s">
        <v>448</v>
      </c>
      <c r="V37" s="280" t="s">
        <v>455</v>
      </c>
      <c r="W37" s="292" t="s">
        <v>454</v>
      </c>
    </row>
    <row r="38" spans="1:23" ht="15.75" x14ac:dyDescent="0.25">
      <c r="A38">
        <v>1</v>
      </c>
      <c r="B38" s="70">
        <v>34</v>
      </c>
      <c r="C38" s="70" t="s">
        <v>503</v>
      </c>
      <c r="D38" s="70" t="s">
        <v>538</v>
      </c>
      <c r="E38" s="70">
        <v>2559</v>
      </c>
      <c r="F38" s="8" t="s">
        <v>116</v>
      </c>
      <c r="G38" s="71" t="str">
        <f>VLOOKUP(F38,taxno!$A$2:$B$100,2,FALSE)</f>
        <v>0105555002407</v>
      </c>
      <c r="H38" s="86">
        <v>50</v>
      </c>
      <c r="I38" s="73">
        <v>10063099012</v>
      </c>
      <c r="J38" s="59">
        <f>25*26</f>
        <v>650</v>
      </c>
      <c r="K38" s="111">
        <f>J38*394</f>
        <v>256100</v>
      </c>
      <c r="L38" s="2">
        <f t="shared" si="1"/>
        <v>26</v>
      </c>
      <c r="M38" s="77" t="s">
        <v>117</v>
      </c>
      <c r="N38" s="76" t="s">
        <v>118</v>
      </c>
      <c r="O38" s="257" t="s">
        <v>3</v>
      </c>
      <c r="P38" s="257" t="s">
        <v>439</v>
      </c>
      <c r="Q38" s="16" t="s">
        <v>30</v>
      </c>
      <c r="R38" s="76" t="s">
        <v>58</v>
      </c>
      <c r="S38" s="76" t="s">
        <v>6</v>
      </c>
      <c r="T38" s="76" t="s">
        <v>17</v>
      </c>
      <c r="U38" s="264" t="s">
        <v>448</v>
      </c>
      <c r="V38" s="280" t="s">
        <v>475</v>
      </c>
      <c r="W38" s="292" t="s">
        <v>454</v>
      </c>
    </row>
    <row r="39" spans="1:23" ht="15.75" x14ac:dyDescent="0.25">
      <c r="A39">
        <v>1</v>
      </c>
      <c r="B39" s="70">
        <v>35</v>
      </c>
      <c r="C39" s="70" t="s">
        <v>503</v>
      </c>
      <c r="D39" s="70" t="s">
        <v>539</v>
      </c>
      <c r="E39" s="70">
        <v>2559</v>
      </c>
      <c r="F39" s="8" t="s">
        <v>119</v>
      </c>
      <c r="G39" s="71" t="str">
        <f>VLOOKUP(F39,taxno!$A$2:$B$100,2,FALSE)</f>
        <v>0105540091247</v>
      </c>
      <c r="H39" s="86">
        <v>50</v>
      </c>
      <c r="I39" s="73">
        <v>10063099012</v>
      </c>
      <c r="J39" s="59">
        <f>25*23</f>
        <v>575</v>
      </c>
      <c r="K39" s="111">
        <f>J39*394</f>
        <v>226550</v>
      </c>
      <c r="L39" s="2">
        <f t="shared" si="1"/>
        <v>23</v>
      </c>
      <c r="M39" s="77" t="s">
        <v>120</v>
      </c>
      <c r="N39" s="76" t="s">
        <v>121</v>
      </c>
      <c r="O39" s="257" t="s">
        <v>3</v>
      </c>
      <c r="P39" s="257" t="s">
        <v>442</v>
      </c>
      <c r="Q39" s="16" t="s">
        <v>30</v>
      </c>
      <c r="R39" s="76" t="s">
        <v>58</v>
      </c>
      <c r="S39" s="76" t="s">
        <v>6</v>
      </c>
      <c r="T39" s="76" t="s">
        <v>17</v>
      </c>
      <c r="U39" s="264" t="s">
        <v>448</v>
      </c>
      <c r="V39" s="280" t="s">
        <v>475</v>
      </c>
      <c r="W39" s="292" t="s">
        <v>454</v>
      </c>
    </row>
    <row r="40" spans="1:23" ht="15.75" x14ac:dyDescent="0.25">
      <c r="A40">
        <v>1</v>
      </c>
      <c r="B40" s="88">
        <v>36</v>
      </c>
      <c r="C40" s="70" t="s">
        <v>503</v>
      </c>
      <c r="D40" s="70" t="s">
        <v>540</v>
      </c>
      <c r="E40" s="70">
        <v>2559</v>
      </c>
      <c r="F40" s="89" t="s">
        <v>81</v>
      </c>
      <c r="G40" s="71" t="str">
        <f>VLOOKUP(F40,taxno!$A$2:$B$100,2,FALSE)</f>
        <v>0115524000194</v>
      </c>
      <c r="H40" s="90">
        <v>25</v>
      </c>
      <c r="I40" s="73">
        <v>10063099012</v>
      </c>
      <c r="J40" s="61">
        <f>25*20</f>
        <v>500</v>
      </c>
      <c r="K40" s="112">
        <f>J40*399</f>
        <v>199500</v>
      </c>
      <c r="L40" s="11">
        <f t="shared" si="1"/>
        <v>20</v>
      </c>
      <c r="M40" s="91" t="s">
        <v>122</v>
      </c>
      <c r="N40" s="12" t="s">
        <v>123</v>
      </c>
      <c r="O40" s="260" t="s">
        <v>3</v>
      </c>
      <c r="P40" s="260" t="s">
        <v>444</v>
      </c>
      <c r="Q40" s="93" t="s">
        <v>15</v>
      </c>
      <c r="R40" s="92" t="s">
        <v>124</v>
      </c>
      <c r="S40" s="92" t="s">
        <v>11</v>
      </c>
      <c r="T40" s="92" t="s">
        <v>7</v>
      </c>
      <c r="U40" s="267" t="s">
        <v>473</v>
      </c>
      <c r="V40" s="283" t="s">
        <v>459</v>
      </c>
      <c r="W40" s="292" t="s">
        <v>498</v>
      </c>
    </row>
    <row r="41" spans="1:23" ht="15.75" x14ac:dyDescent="0.25">
      <c r="A41">
        <v>1</v>
      </c>
      <c r="B41" s="70">
        <v>37</v>
      </c>
      <c r="C41" s="70" t="s">
        <v>503</v>
      </c>
      <c r="D41" s="70" t="s">
        <v>541</v>
      </c>
      <c r="E41" s="70">
        <v>2559</v>
      </c>
      <c r="F41" s="8" t="s">
        <v>84</v>
      </c>
      <c r="G41" s="71" t="str">
        <f>VLOOKUP(F41,taxno!$A$2:$B$100,2,FALSE)</f>
        <v>0105516011352</v>
      </c>
      <c r="H41" s="86">
        <v>50</v>
      </c>
      <c r="I41" s="73">
        <v>10063099012</v>
      </c>
      <c r="J41" s="59">
        <f>25*25</f>
        <v>625</v>
      </c>
      <c r="K41" s="111">
        <f t="shared" ref="K41:K62" si="2">J41*394</f>
        <v>246250</v>
      </c>
      <c r="L41" s="2">
        <f t="shared" si="1"/>
        <v>25</v>
      </c>
      <c r="M41" s="77" t="s">
        <v>125</v>
      </c>
      <c r="N41" s="10" t="s">
        <v>126</v>
      </c>
      <c r="O41" s="257" t="s">
        <v>3</v>
      </c>
      <c r="P41" s="257" t="s">
        <v>444</v>
      </c>
      <c r="Q41" s="16" t="s">
        <v>30</v>
      </c>
      <c r="R41" s="76" t="s">
        <v>58</v>
      </c>
      <c r="S41" s="76" t="s">
        <v>6</v>
      </c>
      <c r="T41" s="76" t="s">
        <v>17</v>
      </c>
      <c r="U41" s="264" t="s">
        <v>448</v>
      </c>
      <c r="V41" s="280" t="s">
        <v>475</v>
      </c>
      <c r="W41" s="292" t="s">
        <v>454</v>
      </c>
    </row>
    <row r="42" spans="1:23" ht="15.75" x14ac:dyDescent="0.25">
      <c r="A42">
        <v>1</v>
      </c>
      <c r="B42" s="6">
        <v>38</v>
      </c>
      <c r="C42" s="70" t="s">
        <v>503</v>
      </c>
      <c r="D42" s="70" t="s">
        <v>542</v>
      </c>
      <c r="E42" s="70">
        <v>2559</v>
      </c>
      <c r="F42" s="8" t="s">
        <v>127</v>
      </c>
      <c r="G42" s="71" t="str">
        <f>VLOOKUP(F42,taxno!$A$2:$B$100,2,FALSE)</f>
        <v>0107536001702</v>
      </c>
      <c r="H42" s="86">
        <v>50</v>
      </c>
      <c r="I42" s="73">
        <v>10063099012</v>
      </c>
      <c r="J42" s="60">
        <f>25*20</f>
        <v>500</v>
      </c>
      <c r="K42" s="111">
        <f t="shared" si="2"/>
        <v>197000</v>
      </c>
      <c r="L42" s="4">
        <f t="shared" si="1"/>
        <v>20</v>
      </c>
      <c r="M42" s="14" t="s">
        <v>128</v>
      </c>
      <c r="N42" s="15" t="s">
        <v>129</v>
      </c>
      <c r="O42" s="257" t="s">
        <v>3</v>
      </c>
      <c r="P42" s="257" t="s">
        <v>444</v>
      </c>
      <c r="Q42" s="16" t="s">
        <v>57</v>
      </c>
      <c r="R42" s="16" t="s">
        <v>58</v>
      </c>
      <c r="S42" s="17" t="s">
        <v>6</v>
      </c>
      <c r="T42" s="10" t="s">
        <v>65</v>
      </c>
      <c r="U42" s="269" t="s">
        <v>448</v>
      </c>
      <c r="V42" s="284" t="s">
        <v>474</v>
      </c>
      <c r="W42" s="292" t="s">
        <v>454</v>
      </c>
    </row>
    <row r="43" spans="1:23" ht="15.75" x14ac:dyDescent="0.25">
      <c r="A43">
        <v>1</v>
      </c>
      <c r="B43" s="70">
        <v>39</v>
      </c>
      <c r="C43" s="70" t="s">
        <v>503</v>
      </c>
      <c r="D43" s="70" t="s">
        <v>543</v>
      </c>
      <c r="E43" s="70">
        <v>2559</v>
      </c>
      <c r="F43" s="8" t="s">
        <v>130</v>
      </c>
      <c r="G43" s="71" t="str">
        <f>VLOOKUP(F43,taxno!$A$2:$B$100,2,FALSE)</f>
        <v>0105525010576</v>
      </c>
      <c r="H43" s="86">
        <v>50</v>
      </c>
      <c r="I43" s="73">
        <v>10063099012</v>
      </c>
      <c r="J43" s="59">
        <f>25*38</f>
        <v>950</v>
      </c>
      <c r="K43" s="111">
        <f t="shared" si="2"/>
        <v>374300</v>
      </c>
      <c r="L43" s="2">
        <f t="shared" si="1"/>
        <v>38</v>
      </c>
      <c r="M43" s="77" t="s">
        <v>131</v>
      </c>
      <c r="N43" s="76" t="s">
        <v>132</v>
      </c>
      <c r="O43" s="257" t="s">
        <v>3</v>
      </c>
      <c r="P43" s="257" t="s">
        <v>447</v>
      </c>
      <c r="Q43" s="16" t="s">
        <v>30</v>
      </c>
      <c r="R43" s="76" t="s">
        <v>133</v>
      </c>
      <c r="S43" s="76" t="s">
        <v>6</v>
      </c>
      <c r="T43" s="76" t="s">
        <v>17</v>
      </c>
      <c r="U43" s="264" t="s">
        <v>455</v>
      </c>
      <c r="V43" s="280" t="s">
        <v>476</v>
      </c>
      <c r="W43" s="292" t="s">
        <v>460</v>
      </c>
    </row>
    <row r="44" spans="1:23" ht="15.75" x14ac:dyDescent="0.25">
      <c r="A44">
        <v>1</v>
      </c>
      <c r="B44" s="70">
        <v>40</v>
      </c>
      <c r="C44" s="70" t="s">
        <v>503</v>
      </c>
      <c r="D44" s="70" t="s">
        <v>544</v>
      </c>
      <c r="E44" s="70">
        <v>2559</v>
      </c>
      <c r="F44" s="8" t="s">
        <v>92</v>
      </c>
      <c r="G44" s="71" t="str">
        <f>VLOOKUP(F44,taxno!$A$2:$B$100,2,FALSE)</f>
        <v>0105522018355</v>
      </c>
      <c r="H44" s="86">
        <v>50</v>
      </c>
      <c r="I44" s="73">
        <v>10063099012</v>
      </c>
      <c r="J44" s="59">
        <f>25*20</f>
        <v>500</v>
      </c>
      <c r="K44" s="111">
        <f t="shared" si="2"/>
        <v>197000</v>
      </c>
      <c r="L44" s="2">
        <f t="shared" si="1"/>
        <v>20</v>
      </c>
      <c r="M44" s="77" t="s">
        <v>134</v>
      </c>
      <c r="N44" s="76" t="s">
        <v>135</v>
      </c>
      <c r="O44" s="257" t="s">
        <v>3</v>
      </c>
      <c r="P44" s="257" t="s">
        <v>447</v>
      </c>
      <c r="Q44" s="16" t="s">
        <v>20</v>
      </c>
      <c r="R44" s="76" t="s">
        <v>136</v>
      </c>
      <c r="S44" s="76" t="s">
        <v>6</v>
      </c>
      <c r="T44" s="76" t="s">
        <v>12</v>
      </c>
      <c r="U44" s="264" t="s">
        <v>453</v>
      </c>
      <c r="V44" s="280" t="s">
        <v>458</v>
      </c>
      <c r="W44" s="292" t="s">
        <v>498</v>
      </c>
    </row>
    <row r="45" spans="1:23" ht="15.75" x14ac:dyDescent="0.25">
      <c r="A45">
        <v>1</v>
      </c>
      <c r="B45" s="70">
        <v>41</v>
      </c>
      <c r="C45" s="70" t="s">
        <v>503</v>
      </c>
      <c r="D45" s="70" t="s">
        <v>545</v>
      </c>
      <c r="E45" s="70">
        <v>2559</v>
      </c>
      <c r="F45" s="8" t="s">
        <v>137</v>
      </c>
      <c r="G45" s="71" t="str">
        <f>VLOOKUP(F45,taxno!$A$2:$B$100,2,FALSE)</f>
        <v>0105549002271</v>
      </c>
      <c r="H45" s="86">
        <v>50</v>
      </c>
      <c r="I45" s="73">
        <v>10063099012</v>
      </c>
      <c r="J45" s="59">
        <f>25*26</f>
        <v>650</v>
      </c>
      <c r="K45" s="111">
        <f t="shared" si="2"/>
        <v>256100</v>
      </c>
      <c r="L45" s="2">
        <f t="shared" si="1"/>
        <v>26</v>
      </c>
      <c r="M45" s="77" t="s">
        <v>138</v>
      </c>
      <c r="N45" s="76" t="s">
        <v>139</v>
      </c>
      <c r="O45" s="257" t="s">
        <v>3</v>
      </c>
      <c r="P45" s="257" t="s">
        <v>444</v>
      </c>
      <c r="Q45" s="16" t="s">
        <v>30</v>
      </c>
      <c r="R45" s="76" t="s">
        <v>58</v>
      </c>
      <c r="S45" s="76" t="s">
        <v>6</v>
      </c>
      <c r="T45" s="76" t="s">
        <v>17</v>
      </c>
      <c r="U45" s="264" t="s">
        <v>448</v>
      </c>
      <c r="V45" s="280" t="s">
        <v>475</v>
      </c>
      <c r="W45" s="292" t="s">
        <v>498</v>
      </c>
    </row>
    <row r="46" spans="1:23" ht="15.75" x14ac:dyDescent="0.25">
      <c r="A46">
        <v>1</v>
      </c>
      <c r="B46" s="70">
        <v>42</v>
      </c>
      <c r="C46" s="70" t="s">
        <v>503</v>
      </c>
      <c r="D46" s="70" t="s">
        <v>546</v>
      </c>
      <c r="E46" s="70">
        <v>2559</v>
      </c>
      <c r="F46" s="8" t="s">
        <v>71</v>
      </c>
      <c r="G46" s="71" t="str">
        <f>VLOOKUP(F46,taxno!$A$2:$B$100,2,FALSE)</f>
        <v>0105545077081</v>
      </c>
      <c r="H46" s="86">
        <v>50</v>
      </c>
      <c r="I46" s="73">
        <v>10063099012</v>
      </c>
      <c r="J46" s="58">
        <f>25*35</f>
        <v>875</v>
      </c>
      <c r="K46" s="111">
        <f t="shared" si="2"/>
        <v>344750</v>
      </c>
      <c r="L46" s="2">
        <f t="shared" si="1"/>
        <v>35</v>
      </c>
      <c r="M46" s="77" t="s">
        <v>140</v>
      </c>
      <c r="N46" s="76" t="s">
        <v>141</v>
      </c>
      <c r="O46" s="257" t="s">
        <v>3</v>
      </c>
      <c r="P46" s="257" t="s">
        <v>448</v>
      </c>
      <c r="Q46" s="16" t="s">
        <v>4</v>
      </c>
      <c r="R46" s="87" t="s">
        <v>142</v>
      </c>
      <c r="S46" s="76" t="s">
        <v>6</v>
      </c>
      <c r="T46" s="76" t="s">
        <v>7</v>
      </c>
      <c r="U46" s="268" t="s">
        <v>455</v>
      </c>
      <c r="V46" s="268" t="s">
        <v>477</v>
      </c>
      <c r="W46" s="292" t="s">
        <v>498</v>
      </c>
    </row>
    <row r="47" spans="1:23" ht="15.75" x14ac:dyDescent="0.25">
      <c r="A47">
        <v>1</v>
      </c>
      <c r="B47" s="70">
        <v>43</v>
      </c>
      <c r="C47" s="70" t="s">
        <v>503</v>
      </c>
      <c r="D47" s="70" t="s">
        <v>547</v>
      </c>
      <c r="E47" s="70">
        <v>2559</v>
      </c>
      <c r="F47" s="8" t="s">
        <v>81</v>
      </c>
      <c r="G47" s="71" t="str">
        <f>VLOOKUP(F47,taxno!$A$2:$B$100,2,FALSE)</f>
        <v>0115524000194</v>
      </c>
      <c r="H47" s="86">
        <v>50</v>
      </c>
      <c r="I47" s="73">
        <v>10063099012</v>
      </c>
      <c r="J47" s="58">
        <f>25*20</f>
        <v>500</v>
      </c>
      <c r="K47" s="111">
        <f t="shared" si="2"/>
        <v>197000</v>
      </c>
      <c r="L47" s="2">
        <f t="shared" si="1"/>
        <v>20</v>
      </c>
      <c r="M47" s="77" t="s">
        <v>143</v>
      </c>
      <c r="N47" s="76" t="s">
        <v>143</v>
      </c>
      <c r="O47" s="257" t="s">
        <v>3</v>
      </c>
      <c r="P47" s="257" t="s">
        <v>445</v>
      </c>
      <c r="Q47" s="16" t="s">
        <v>144</v>
      </c>
      <c r="R47" s="76" t="s">
        <v>145</v>
      </c>
      <c r="S47" s="76" t="s">
        <v>11</v>
      </c>
      <c r="T47" s="76" t="s">
        <v>7</v>
      </c>
      <c r="U47" s="264" t="s">
        <v>451</v>
      </c>
      <c r="V47" s="280" t="s">
        <v>455</v>
      </c>
      <c r="W47" s="292" t="s">
        <v>498</v>
      </c>
    </row>
    <row r="48" spans="1:23" ht="15.75" x14ac:dyDescent="0.25">
      <c r="A48">
        <v>1</v>
      </c>
      <c r="B48" s="70">
        <v>44</v>
      </c>
      <c r="C48" s="70" t="s">
        <v>503</v>
      </c>
      <c r="D48" s="70" t="s">
        <v>548</v>
      </c>
      <c r="E48" s="70">
        <v>2559</v>
      </c>
      <c r="F48" s="8" t="s">
        <v>81</v>
      </c>
      <c r="G48" s="71" t="str">
        <f>VLOOKUP(F48,taxno!$A$2:$B$100,2,FALSE)</f>
        <v>0115524000194</v>
      </c>
      <c r="H48" s="86">
        <v>50</v>
      </c>
      <c r="I48" s="73">
        <v>10063099012</v>
      </c>
      <c r="J48" s="58">
        <f>25*37</f>
        <v>925</v>
      </c>
      <c r="K48" s="111">
        <f t="shared" si="2"/>
        <v>364450</v>
      </c>
      <c r="L48" s="2">
        <f t="shared" si="1"/>
        <v>37</v>
      </c>
      <c r="M48" s="77" t="s">
        <v>146</v>
      </c>
      <c r="N48" s="81" t="s">
        <v>146</v>
      </c>
      <c r="O48" s="257" t="s">
        <v>3</v>
      </c>
      <c r="P48" s="257" t="s">
        <v>446</v>
      </c>
      <c r="Q48" s="16" t="s">
        <v>30</v>
      </c>
      <c r="R48" s="76" t="s">
        <v>147</v>
      </c>
      <c r="S48" s="76" t="s">
        <v>6</v>
      </c>
      <c r="T48" s="76" t="s">
        <v>26</v>
      </c>
      <c r="U48" s="264" t="s">
        <v>454</v>
      </c>
      <c r="V48" s="280" t="s">
        <v>467</v>
      </c>
      <c r="W48" s="292" t="s">
        <v>498</v>
      </c>
    </row>
    <row r="49" spans="1:23" ht="15.75" x14ac:dyDescent="0.25">
      <c r="A49">
        <v>1</v>
      </c>
      <c r="B49" s="94">
        <v>45</v>
      </c>
      <c r="C49" s="70" t="s">
        <v>503</v>
      </c>
      <c r="D49" s="70" t="s">
        <v>549</v>
      </c>
      <c r="E49" s="70">
        <v>2559</v>
      </c>
      <c r="F49" s="8" t="s">
        <v>148</v>
      </c>
      <c r="G49" s="71" t="str">
        <f>VLOOKUP(F49,taxno!$A$2:$B$100,2,FALSE)</f>
        <v>0105552046349</v>
      </c>
      <c r="H49" s="86">
        <v>50</v>
      </c>
      <c r="I49" s="73">
        <v>10063099012</v>
      </c>
      <c r="J49" s="58">
        <f>25*39</f>
        <v>975</v>
      </c>
      <c r="K49" s="111">
        <f t="shared" si="2"/>
        <v>384150</v>
      </c>
      <c r="L49" s="2">
        <f t="shared" si="1"/>
        <v>39</v>
      </c>
      <c r="M49" s="95" t="s">
        <v>149</v>
      </c>
      <c r="N49" s="83" t="s">
        <v>150</v>
      </c>
      <c r="O49" s="257" t="s">
        <v>3</v>
      </c>
      <c r="P49" s="257" t="s">
        <v>442</v>
      </c>
      <c r="Q49" s="33" t="s">
        <v>57</v>
      </c>
      <c r="R49" s="83" t="s">
        <v>58</v>
      </c>
      <c r="S49" s="83" t="s">
        <v>6</v>
      </c>
      <c r="T49" s="83" t="s">
        <v>59</v>
      </c>
      <c r="U49" s="266" t="s">
        <v>448</v>
      </c>
      <c r="V49" s="282" t="s">
        <v>462</v>
      </c>
      <c r="W49" s="292" t="s">
        <v>498</v>
      </c>
    </row>
    <row r="50" spans="1:23" ht="15.75" x14ac:dyDescent="0.25">
      <c r="A50">
        <v>1</v>
      </c>
      <c r="B50" s="42">
        <v>46</v>
      </c>
      <c r="C50" s="70" t="s">
        <v>503</v>
      </c>
      <c r="D50" s="70" t="s">
        <v>550</v>
      </c>
      <c r="E50" s="70">
        <v>2559</v>
      </c>
      <c r="F50" s="8" t="s">
        <v>151</v>
      </c>
      <c r="G50" s="71" t="str">
        <f>VLOOKUP(F50,taxno!$A$2:$B$100,2,FALSE)</f>
        <v>0195557000207</v>
      </c>
      <c r="H50" s="96">
        <v>50</v>
      </c>
      <c r="I50" s="73">
        <v>10063099012</v>
      </c>
      <c r="J50" s="60">
        <f>25*31</f>
        <v>775</v>
      </c>
      <c r="K50" s="111">
        <f t="shared" si="2"/>
        <v>305350</v>
      </c>
      <c r="L50" s="4">
        <f t="shared" si="1"/>
        <v>31</v>
      </c>
      <c r="M50" s="18" t="s">
        <v>152</v>
      </c>
      <c r="N50" s="79" t="s">
        <v>153</v>
      </c>
      <c r="O50" s="258" t="s">
        <v>3</v>
      </c>
      <c r="P50" s="258" t="s">
        <v>447</v>
      </c>
      <c r="Q50" s="47" t="s">
        <v>30</v>
      </c>
      <c r="R50" s="47" t="s">
        <v>133</v>
      </c>
      <c r="S50" s="48" t="s">
        <v>6</v>
      </c>
      <c r="T50" s="45" t="s">
        <v>17</v>
      </c>
      <c r="U50" s="265" t="s">
        <v>455</v>
      </c>
      <c r="V50" s="281" t="s">
        <v>476</v>
      </c>
      <c r="W50" s="292" t="s">
        <v>498</v>
      </c>
    </row>
    <row r="51" spans="1:23" ht="15.75" x14ac:dyDescent="0.25">
      <c r="A51">
        <v>1</v>
      </c>
      <c r="B51" s="42">
        <v>46</v>
      </c>
      <c r="C51" s="70" t="s">
        <v>503</v>
      </c>
      <c r="D51" s="70" t="s">
        <v>550</v>
      </c>
      <c r="E51" s="70">
        <v>2559</v>
      </c>
      <c r="F51" s="8" t="s">
        <v>154</v>
      </c>
      <c r="G51" s="71" t="str">
        <f>VLOOKUP(F51,taxno!$A$2:$B$100,2,FALSE)</f>
        <v>0155558000375</v>
      </c>
      <c r="H51" s="96">
        <v>50</v>
      </c>
      <c r="I51" s="73">
        <v>10063099012</v>
      </c>
      <c r="J51" s="60">
        <f>25*2</f>
        <v>50</v>
      </c>
      <c r="K51" s="111">
        <f t="shared" si="2"/>
        <v>19700</v>
      </c>
      <c r="L51" s="4">
        <f t="shared" si="1"/>
        <v>2</v>
      </c>
      <c r="M51" s="19" t="s">
        <v>155</v>
      </c>
      <c r="N51" s="79" t="s">
        <v>153</v>
      </c>
      <c r="O51" s="258" t="s">
        <v>3</v>
      </c>
      <c r="P51" s="258" t="s">
        <v>447</v>
      </c>
      <c r="Q51" s="47" t="s">
        <v>30</v>
      </c>
      <c r="R51" s="47" t="s">
        <v>133</v>
      </c>
      <c r="S51" s="48" t="s">
        <v>6</v>
      </c>
      <c r="T51" s="45" t="s">
        <v>17</v>
      </c>
      <c r="U51" s="265" t="s">
        <v>455</v>
      </c>
      <c r="V51" s="281" t="s">
        <v>476</v>
      </c>
      <c r="W51" s="292" t="s">
        <v>498</v>
      </c>
    </row>
    <row r="52" spans="1:23" ht="15.75" x14ac:dyDescent="0.25">
      <c r="A52">
        <v>1</v>
      </c>
      <c r="B52" s="42">
        <v>46</v>
      </c>
      <c r="C52" s="70" t="s">
        <v>503</v>
      </c>
      <c r="D52" s="70" t="s">
        <v>550</v>
      </c>
      <c r="E52" s="70">
        <v>2559</v>
      </c>
      <c r="F52" s="8" t="s">
        <v>156</v>
      </c>
      <c r="G52" s="71" t="str">
        <f>VLOOKUP(F52,taxno!$A$2:$B$100,2,FALSE)</f>
        <v>0175558000111</v>
      </c>
      <c r="H52" s="96">
        <v>50</v>
      </c>
      <c r="I52" s="73">
        <v>10063099012</v>
      </c>
      <c r="J52" s="60">
        <f>25*2</f>
        <v>50</v>
      </c>
      <c r="K52" s="111">
        <f t="shared" si="2"/>
        <v>19700</v>
      </c>
      <c r="L52" s="4">
        <f t="shared" si="1"/>
        <v>2</v>
      </c>
      <c r="M52" s="14" t="s">
        <v>157</v>
      </c>
      <c r="N52" s="79" t="s">
        <v>153</v>
      </c>
      <c r="O52" s="258" t="s">
        <v>3</v>
      </c>
      <c r="P52" s="258" t="s">
        <v>447</v>
      </c>
      <c r="Q52" s="47" t="s">
        <v>30</v>
      </c>
      <c r="R52" s="47" t="s">
        <v>133</v>
      </c>
      <c r="S52" s="48" t="s">
        <v>6</v>
      </c>
      <c r="T52" s="45" t="s">
        <v>17</v>
      </c>
      <c r="U52" s="265" t="s">
        <v>455</v>
      </c>
      <c r="V52" s="281" t="s">
        <v>476</v>
      </c>
      <c r="W52" s="292" t="s">
        <v>498</v>
      </c>
    </row>
    <row r="53" spans="1:23" ht="15.75" x14ac:dyDescent="0.25">
      <c r="A53">
        <v>1</v>
      </c>
      <c r="B53" s="6">
        <v>47</v>
      </c>
      <c r="C53" s="70" t="s">
        <v>503</v>
      </c>
      <c r="D53" s="70" t="s">
        <v>551</v>
      </c>
      <c r="E53" s="70">
        <v>2559</v>
      </c>
      <c r="F53" s="8" t="s">
        <v>127</v>
      </c>
      <c r="G53" s="71" t="str">
        <f>VLOOKUP(F53,taxno!$A$2:$B$100,2,FALSE)</f>
        <v>0107536001702</v>
      </c>
      <c r="H53" s="86">
        <v>50</v>
      </c>
      <c r="I53" s="73">
        <v>10063099012</v>
      </c>
      <c r="J53" s="60">
        <f>25*20</f>
        <v>500</v>
      </c>
      <c r="K53" s="111">
        <f t="shared" si="2"/>
        <v>197000</v>
      </c>
      <c r="L53" s="4">
        <f t="shared" si="1"/>
        <v>20</v>
      </c>
      <c r="M53" s="14" t="s">
        <v>158</v>
      </c>
      <c r="N53" s="20" t="s">
        <v>158</v>
      </c>
      <c r="O53" s="257" t="s">
        <v>3</v>
      </c>
      <c r="P53" s="257" t="s">
        <v>447</v>
      </c>
      <c r="Q53" s="16" t="s">
        <v>52</v>
      </c>
      <c r="R53" s="16" t="s">
        <v>147</v>
      </c>
      <c r="S53" s="17" t="s">
        <v>6</v>
      </c>
      <c r="T53" s="10" t="s">
        <v>54</v>
      </c>
      <c r="U53" s="269" t="s">
        <v>454</v>
      </c>
      <c r="V53" s="284" t="s">
        <v>466</v>
      </c>
      <c r="W53" s="292" t="s">
        <v>498</v>
      </c>
    </row>
    <row r="54" spans="1:23" ht="15.75" x14ac:dyDescent="0.25">
      <c r="A54">
        <v>1</v>
      </c>
      <c r="B54" s="6">
        <v>48</v>
      </c>
      <c r="C54" s="70" t="s">
        <v>503</v>
      </c>
      <c r="D54" s="70" t="s">
        <v>552</v>
      </c>
      <c r="E54" s="70">
        <v>2559</v>
      </c>
      <c r="F54" s="8" t="s">
        <v>159</v>
      </c>
      <c r="G54" s="71" t="str">
        <f>VLOOKUP(F54,taxno!$A$2:$B$100,2,FALSE)</f>
        <v>0405523000074</v>
      </c>
      <c r="H54" s="86">
        <v>50</v>
      </c>
      <c r="I54" s="73">
        <v>10063099012</v>
      </c>
      <c r="J54" s="60">
        <f>25*22</f>
        <v>550</v>
      </c>
      <c r="K54" s="111">
        <f t="shared" si="2"/>
        <v>216700</v>
      </c>
      <c r="L54" s="4">
        <f t="shared" si="1"/>
        <v>22</v>
      </c>
      <c r="M54" s="14" t="s">
        <v>160</v>
      </c>
      <c r="N54" s="15" t="s">
        <v>161</v>
      </c>
      <c r="O54" s="257" t="s">
        <v>3</v>
      </c>
      <c r="P54" s="257" t="s">
        <v>447</v>
      </c>
      <c r="Q54" s="16" t="s">
        <v>30</v>
      </c>
      <c r="R54" s="16" t="s">
        <v>162</v>
      </c>
      <c r="S54" s="17" t="s">
        <v>11</v>
      </c>
      <c r="T54" s="10" t="s">
        <v>7</v>
      </c>
      <c r="U54" s="269" t="s">
        <v>458</v>
      </c>
      <c r="V54" s="284" t="s">
        <v>460</v>
      </c>
      <c r="W54" s="297" t="s">
        <v>467</v>
      </c>
    </row>
    <row r="55" spans="1:23" ht="15.75" x14ac:dyDescent="0.25">
      <c r="A55">
        <v>1</v>
      </c>
      <c r="B55" s="6">
        <v>49</v>
      </c>
      <c r="C55" s="70" t="s">
        <v>503</v>
      </c>
      <c r="D55" s="70" t="s">
        <v>553</v>
      </c>
      <c r="E55" s="70">
        <v>2559</v>
      </c>
      <c r="F55" s="8" t="s">
        <v>163</v>
      </c>
      <c r="G55" s="71" t="str">
        <f>VLOOKUP(F55,taxno!$A$2:$B$100,2,FALSE)</f>
        <v>0105511005125</v>
      </c>
      <c r="H55" s="86">
        <v>50</v>
      </c>
      <c r="I55" s="73">
        <v>10063099012</v>
      </c>
      <c r="J55" s="60">
        <f>25*20</f>
        <v>500</v>
      </c>
      <c r="K55" s="111">
        <f t="shared" si="2"/>
        <v>197000</v>
      </c>
      <c r="L55" s="4">
        <f t="shared" si="1"/>
        <v>20</v>
      </c>
      <c r="M55" s="14">
        <v>4040302810</v>
      </c>
      <c r="N55" s="15" t="s">
        <v>164</v>
      </c>
      <c r="O55" s="257" t="s">
        <v>3</v>
      </c>
      <c r="P55" s="257" t="s">
        <v>447</v>
      </c>
      <c r="Q55" s="16" t="s">
        <v>20</v>
      </c>
      <c r="R55" s="16" t="s">
        <v>136</v>
      </c>
      <c r="S55" s="17" t="s">
        <v>6</v>
      </c>
      <c r="T55" s="10" t="s">
        <v>21</v>
      </c>
      <c r="U55" s="269" t="s">
        <v>453</v>
      </c>
      <c r="V55" s="284" t="s">
        <v>458</v>
      </c>
      <c r="W55" s="292" t="s">
        <v>498</v>
      </c>
    </row>
    <row r="56" spans="1:23" ht="15.75" x14ac:dyDescent="0.25">
      <c r="A56">
        <v>1</v>
      </c>
      <c r="B56" s="42">
        <v>50</v>
      </c>
      <c r="C56" s="70" t="s">
        <v>503</v>
      </c>
      <c r="D56" s="70" t="s">
        <v>554</v>
      </c>
      <c r="E56" s="70">
        <v>2559</v>
      </c>
      <c r="F56" s="8" t="s">
        <v>165</v>
      </c>
      <c r="G56" s="71" t="str">
        <f>VLOOKUP(F56,taxno!$A$2:$B$100,2,FALSE)</f>
        <v>0195539000586</v>
      </c>
      <c r="H56" s="96">
        <v>50</v>
      </c>
      <c r="I56" s="73">
        <v>10063099012</v>
      </c>
      <c r="J56" s="60">
        <f>25*16</f>
        <v>400</v>
      </c>
      <c r="K56" s="111">
        <f t="shared" si="2"/>
        <v>157600</v>
      </c>
      <c r="L56" s="4">
        <f t="shared" si="1"/>
        <v>16</v>
      </c>
      <c r="M56" s="18" t="s">
        <v>166</v>
      </c>
      <c r="N56" s="79" t="s">
        <v>167</v>
      </c>
      <c r="O56" s="258" t="s">
        <v>3</v>
      </c>
      <c r="P56" s="258" t="s">
        <v>447</v>
      </c>
      <c r="Q56" s="47" t="s">
        <v>30</v>
      </c>
      <c r="R56" s="47" t="s">
        <v>168</v>
      </c>
      <c r="S56" s="49" t="s">
        <v>6</v>
      </c>
      <c r="T56" s="45" t="s">
        <v>7</v>
      </c>
      <c r="U56" s="270" t="s">
        <v>459</v>
      </c>
      <c r="V56" s="281" t="s">
        <v>462</v>
      </c>
      <c r="W56" s="292" t="s">
        <v>498</v>
      </c>
    </row>
    <row r="57" spans="1:23" ht="15.75" x14ac:dyDescent="0.25">
      <c r="A57">
        <v>1</v>
      </c>
      <c r="B57" s="42">
        <v>50</v>
      </c>
      <c r="C57" s="70" t="s">
        <v>503</v>
      </c>
      <c r="D57" s="70" t="s">
        <v>554</v>
      </c>
      <c r="E57" s="70">
        <v>2559</v>
      </c>
      <c r="F57" s="8" t="s">
        <v>169</v>
      </c>
      <c r="G57" s="71" t="str">
        <f>VLOOKUP(F57,taxno!$A$2:$B$100,2,FALSE)</f>
        <v>0105544099650</v>
      </c>
      <c r="H57" s="96">
        <v>50</v>
      </c>
      <c r="I57" s="73">
        <v>10063099012</v>
      </c>
      <c r="J57" s="60">
        <f>25*2</f>
        <v>50</v>
      </c>
      <c r="K57" s="111">
        <f t="shared" si="2"/>
        <v>19700</v>
      </c>
      <c r="L57" s="4">
        <f t="shared" si="1"/>
        <v>2</v>
      </c>
      <c r="M57" s="19" t="s">
        <v>167</v>
      </c>
      <c r="N57" s="79" t="s">
        <v>167</v>
      </c>
      <c r="O57" s="258" t="s">
        <v>3</v>
      </c>
      <c r="P57" s="258" t="s">
        <v>447</v>
      </c>
      <c r="Q57" s="47" t="s">
        <v>30</v>
      </c>
      <c r="R57" s="47" t="s">
        <v>168</v>
      </c>
      <c r="S57" s="49" t="s">
        <v>6</v>
      </c>
      <c r="T57" s="45" t="s">
        <v>7</v>
      </c>
      <c r="U57" s="270" t="s">
        <v>459</v>
      </c>
      <c r="V57" s="281" t="s">
        <v>462</v>
      </c>
      <c r="W57" s="292" t="s">
        <v>498</v>
      </c>
    </row>
    <row r="58" spans="1:23" ht="15.75" x14ac:dyDescent="0.25">
      <c r="A58">
        <v>1</v>
      </c>
      <c r="B58" s="42">
        <v>50</v>
      </c>
      <c r="C58" s="70" t="s">
        <v>503</v>
      </c>
      <c r="D58" s="70" t="s">
        <v>554</v>
      </c>
      <c r="E58" s="70">
        <v>2559</v>
      </c>
      <c r="F58" s="71" t="s">
        <v>170</v>
      </c>
      <c r="G58" s="71" t="str">
        <f>VLOOKUP(F58,taxno!$A$2:$B$100,2,FALSE)</f>
        <v>0105547098760</v>
      </c>
      <c r="H58" s="96">
        <v>50</v>
      </c>
      <c r="I58" s="73">
        <v>10063099012</v>
      </c>
      <c r="J58" s="60">
        <f>25*4</f>
        <v>100</v>
      </c>
      <c r="K58" s="111">
        <f t="shared" si="2"/>
        <v>39400</v>
      </c>
      <c r="L58" s="4">
        <f t="shared" si="1"/>
        <v>4</v>
      </c>
      <c r="M58" s="19" t="s">
        <v>171</v>
      </c>
      <c r="N58" s="79" t="s">
        <v>167</v>
      </c>
      <c r="O58" s="258" t="s">
        <v>3</v>
      </c>
      <c r="P58" s="258" t="s">
        <v>447</v>
      </c>
      <c r="Q58" s="47" t="s">
        <v>30</v>
      </c>
      <c r="R58" s="47" t="s">
        <v>168</v>
      </c>
      <c r="S58" s="49" t="s">
        <v>6</v>
      </c>
      <c r="T58" s="45" t="s">
        <v>7</v>
      </c>
      <c r="U58" s="270" t="s">
        <v>459</v>
      </c>
      <c r="V58" s="281" t="s">
        <v>462</v>
      </c>
      <c r="W58" s="292" t="s">
        <v>498</v>
      </c>
    </row>
    <row r="59" spans="1:23" ht="15.75" x14ac:dyDescent="0.25">
      <c r="A59">
        <v>1</v>
      </c>
      <c r="B59" s="6">
        <v>51</v>
      </c>
      <c r="C59" s="70" t="s">
        <v>503</v>
      </c>
      <c r="D59" s="70" t="s">
        <v>555</v>
      </c>
      <c r="E59" s="70">
        <v>2559</v>
      </c>
      <c r="F59" s="8" t="s">
        <v>127</v>
      </c>
      <c r="G59" s="71" t="str">
        <f>VLOOKUP(F59,taxno!$A$2:$B$100,2,FALSE)</f>
        <v>0107536001702</v>
      </c>
      <c r="H59" s="96">
        <v>50</v>
      </c>
      <c r="I59" s="73">
        <v>10063099012</v>
      </c>
      <c r="J59" s="58">
        <f>25*22</f>
        <v>550</v>
      </c>
      <c r="K59" s="111">
        <f t="shared" si="2"/>
        <v>216700</v>
      </c>
      <c r="L59" s="2">
        <f t="shared" si="1"/>
        <v>22</v>
      </c>
      <c r="M59" s="22">
        <v>7130267370</v>
      </c>
      <c r="N59" s="10" t="s">
        <v>172</v>
      </c>
      <c r="O59" s="257" t="s">
        <v>3</v>
      </c>
      <c r="P59" s="257" t="s">
        <v>447</v>
      </c>
      <c r="Q59" s="16" t="s">
        <v>4</v>
      </c>
      <c r="R59" s="16" t="s">
        <v>173</v>
      </c>
      <c r="S59" s="17" t="s">
        <v>6</v>
      </c>
      <c r="T59" s="10" t="s">
        <v>17</v>
      </c>
      <c r="U59" s="269" t="s">
        <v>456</v>
      </c>
      <c r="V59" s="284" t="s">
        <v>457</v>
      </c>
      <c r="W59" s="292" t="s">
        <v>498</v>
      </c>
    </row>
    <row r="60" spans="1:23" ht="15.75" x14ac:dyDescent="0.25">
      <c r="A60">
        <v>1</v>
      </c>
      <c r="B60" s="70">
        <v>52</v>
      </c>
      <c r="C60" s="70" t="s">
        <v>503</v>
      </c>
      <c r="D60" s="70" t="s">
        <v>556</v>
      </c>
      <c r="E60" s="70">
        <v>2559</v>
      </c>
      <c r="F60" s="8" t="s">
        <v>77</v>
      </c>
      <c r="G60" s="71" t="str">
        <f>VLOOKUP(F60,taxno!$A$2:$B$100,2,FALSE)</f>
        <v>0105536048464</v>
      </c>
      <c r="H60" s="96">
        <v>50</v>
      </c>
      <c r="I60" s="73">
        <v>10063099012</v>
      </c>
      <c r="J60" s="58">
        <f>25*20</f>
        <v>500</v>
      </c>
      <c r="K60" s="111">
        <f t="shared" si="2"/>
        <v>197000</v>
      </c>
      <c r="L60" s="2">
        <f t="shared" si="1"/>
        <v>20</v>
      </c>
      <c r="M60" s="74" t="s">
        <v>174</v>
      </c>
      <c r="N60" s="76" t="s">
        <v>175</v>
      </c>
      <c r="O60" s="257" t="s">
        <v>3</v>
      </c>
      <c r="P60" s="257" t="s">
        <v>447</v>
      </c>
      <c r="Q60" s="16" t="s">
        <v>4</v>
      </c>
      <c r="R60" s="76" t="s">
        <v>173</v>
      </c>
      <c r="S60" s="76" t="s">
        <v>6</v>
      </c>
      <c r="T60" s="76" t="s">
        <v>17</v>
      </c>
      <c r="U60" s="264" t="s">
        <v>456</v>
      </c>
      <c r="V60" s="280" t="s">
        <v>457</v>
      </c>
      <c r="W60" s="292" t="s">
        <v>498</v>
      </c>
    </row>
    <row r="61" spans="1:23" ht="15.75" x14ac:dyDescent="0.25">
      <c r="A61">
        <v>1</v>
      </c>
      <c r="B61" s="70">
        <v>53</v>
      </c>
      <c r="C61" s="70" t="s">
        <v>503</v>
      </c>
      <c r="D61" s="70" t="s">
        <v>557</v>
      </c>
      <c r="E61" s="70">
        <v>2559</v>
      </c>
      <c r="F61" s="8" t="s">
        <v>35</v>
      </c>
      <c r="G61" s="71" t="str">
        <f>VLOOKUP(F61,taxno!$A$2:$B$100,2,FALSE)</f>
        <v>0115542000168</v>
      </c>
      <c r="H61" s="86">
        <v>50</v>
      </c>
      <c r="I61" s="73">
        <v>10063099012</v>
      </c>
      <c r="J61" s="59">
        <f>25*21</f>
        <v>525</v>
      </c>
      <c r="K61" s="111">
        <f t="shared" si="2"/>
        <v>206850</v>
      </c>
      <c r="L61" s="2">
        <f t="shared" si="1"/>
        <v>21</v>
      </c>
      <c r="M61" s="74" t="s">
        <v>176</v>
      </c>
      <c r="N61" s="97" t="s">
        <v>177</v>
      </c>
      <c r="O61" s="257" t="s">
        <v>3</v>
      </c>
      <c r="P61" s="257" t="s">
        <v>447</v>
      </c>
      <c r="Q61" s="16" t="s">
        <v>30</v>
      </c>
      <c r="R61" s="76" t="s">
        <v>104</v>
      </c>
      <c r="S61" s="76" t="s">
        <v>11</v>
      </c>
      <c r="T61" s="76" t="s">
        <v>50</v>
      </c>
      <c r="U61" s="264" t="s">
        <v>453</v>
      </c>
      <c r="V61" s="280" t="s">
        <v>466</v>
      </c>
      <c r="W61" s="292" t="s">
        <v>498</v>
      </c>
    </row>
    <row r="62" spans="1:23" ht="15.75" x14ac:dyDescent="0.25">
      <c r="A62">
        <v>1</v>
      </c>
      <c r="B62" s="70">
        <v>54</v>
      </c>
      <c r="C62" s="70" t="s">
        <v>503</v>
      </c>
      <c r="D62" s="70" t="s">
        <v>558</v>
      </c>
      <c r="E62" s="70">
        <v>2559</v>
      </c>
      <c r="F62" s="8" t="s">
        <v>81</v>
      </c>
      <c r="G62" s="71" t="str">
        <f>VLOOKUP(F62,taxno!$A$2:$B$100,2,FALSE)</f>
        <v>0115524000194</v>
      </c>
      <c r="H62" s="86">
        <v>50</v>
      </c>
      <c r="I62" s="73">
        <v>10063099012</v>
      </c>
      <c r="J62" s="58">
        <f>25*36</f>
        <v>900</v>
      </c>
      <c r="K62" s="111">
        <f t="shared" si="2"/>
        <v>354600</v>
      </c>
      <c r="L62" s="2">
        <f t="shared" si="1"/>
        <v>36</v>
      </c>
      <c r="M62" s="74" t="s">
        <v>178</v>
      </c>
      <c r="N62" s="76" t="s">
        <v>179</v>
      </c>
      <c r="O62" s="257" t="s">
        <v>3</v>
      </c>
      <c r="P62" s="257" t="s">
        <v>447</v>
      </c>
      <c r="Q62" s="16" t="s">
        <v>4</v>
      </c>
      <c r="R62" s="76" t="s">
        <v>173</v>
      </c>
      <c r="S62" s="76" t="s">
        <v>6</v>
      </c>
      <c r="T62" s="76" t="s">
        <v>17</v>
      </c>
      <c r="U62" s="264" t="s">
        <v>454</v>
      </c>
      <c r="V62" s="280" t="s">
        <v>457</v>
      </c>
      <c r="W62" s="297" t="s">
        <v>460</v>
      </c>
    </row>
    <row r="63" spans="1:23" ht="15.75" x14ac:dyDescent="0.25">
      <c r="A63">
        <v>1</v>
      </c>
      <c r="B63" s="88">
        <v>55</v>
      </c>
      <c r="C63" s="70" t="s">
        <v>503</v>
      </c>
      <c r="D63" s="70" t="s">
        <v>559</v>
      </c>
      <c r="E63" s="70">
        <v>2559</v>
      </c>
      <c r="F63" s="89" t="s">
        <v>81</v>
      </c>
      <c r="G63" s="71" t="str">
        <f>VLOOKUP(F63,taxno!$A$2:$B$100,2,FALSE)</f>
        <v>0115524000194</v>
      </c>
      <c r="H63" s="90">
        <v>25</v>
      </c>
      <c r="I63" s="73">
        <v>10063099012</v>
      </c>
      <c r="J63" s="61">
        <f>25*20</f>
        <v>500</v>
      </c>
      <c r="K63" s="112">
        <f>J63*399</f>
        <v>199500</v>
      </c>
      <c r="L63" s="11">
        <f t="shared" si="1"/>
        <v>20</v>
      </c>
      <c r="M63" s="91" t="s">
        <v>180</v>
      </c>
      <c r="N63" s="12" t="s">
        <v>181</v>
      </c>
      <c r="O63" s="260" t="s">
        <v>3</v>
      </c>
      <c r="P63" s="260" t="s">
        <v>447</v>
      </c>
      <c r="Q63" s="93" t="s">
        <v>4</v>
      </c>
      <c r="R63" s="92" t="s">
        <v>173</v>
      </c>
      <c r="S63" s="92" t="s">
        <v>6</v>
      </c>
      <c r="T63" s="92" t="s">
        <v>17</v>
      </c>
      <c r="U63" s="267" t="s">
        <v>454</v>
      </c>
      <c r="V63" s="283" t="s">
        <v>457</v>
      </c>
      <c r="W63" s="296" t="s">
        <v>458</v>
      </c>
    </row>
    <row r="64" spans="1:23" ht="15.75" x14ac:dyDescent="0.25">
      <c r="A64">
        <v>1</v>
      </c>
      <c r="B64" s="70">
        <v>56</v>
      </c>
      <c r="C64" s="70" t="s">
        <v>503</v>
      </c>
      <c r="D64" s="70" t="s">
        <v>560</v>
      </c>
      <c r="E64" s="70">
        <v>2559</v>
      </c>
      <c r="F64" s="8" t="s">
        <v>81</v>
      </c>
      <c r="G64" s="71" t="str">
        <f>VLOOKUP(F64,taxno!$A$2:$B$100,2,FALSE)</f>
        <v>0115524000194</v>
      </c>
      <c r="H64" s="86">
        <v>50</v>
      </c>
      <c r="I64" s="73">
        <v>10063099012</v>
      </c>
      <c r="J64" s="58">
        <f>25*39</f>
        <v>975</v>
      </c>
      <c r="K64" s="111">
        <f>J64*394</f>
        <v>384150</v>
      </c>
      <c r="L64" s="2">
        <f t="shared" si="1"/>
        <v>39</v>
      </c>
      <c r="M64" s="74" t="s">
        <v>182</v>
      </c>
      <c r="N64" s="76" t="s">
        <v>183</v>
      </c>
      <c r="O64" s="257" t="s">
        <v>3</v>
      </c>
      <c r="P64" s="257" t="s">
        <v>447</v>
      </c>
      <c r="Q64" s="16" t="s">
        <v>4</v>
      </c>
      <c r="R64" s="76" t="s">
        <v>142</v>
      </c>
      <c r="S64" s="76" t="s">
        <v>6</v>
      </c>
      <c r="T64" s="76" t="s">
        <v>7</v>
      </c>
      <c r="U64" s="264" t="s">
        <v>455</v>
      </c>
      <c r="V64" s="280" t="s">
        <v>466</v>
      </c>
      <c r="W64" s="292" t="s">
        <v>498</v>
      </c>
    </row>
    <row r="65" spans="1:23" ht="15.75" x14ac:dyDescent="0.25">
      <c r="A65">
        <v>1</v>
      </c>
      <c r="B65" s="88">
        <v>57</v>
      </c>
      <c r="C65" s="70" t="s">
        <v>503</v>
      </c>
      <c r="D65" s="70" t="s">
        <v>561</v>
      </c>
      <c r="E65" s="70">
        <v>2559</v>
      </c>
      <c r="F65" s="89" t="s">
        <v>81</v>
      </c>
      <c r="G65" s="71" t="str">
        <f>VLOOKUP(F65,taxno!$A$2:$B$100,2,FALSE)</f>
        <v>0115524000194</v>
      </c>
      <c r="H65" s="90">
        <v>25</v>
      </c>
      <c r="I65" s="73">
        <v>10063099012</v>
      </c>
      <c r="J65" s="61">
        <f>25*40</f>
        <v>1000</v>
      </c>
      <c r="K65" s="112">
        <f>J65*399</f>
        <v>399000</v>
      </c>
      <c r="L65" s="11">
        <f t="shared" si="1"/>
        <v>40</v>
      </c>
      <c r="M65" s="91" t="s">
        <v>184</v>
      </c>
      <c r="N65" s="12" t="s">
        <v>185</v>
      </c>
      <c r="O65" s="260" t="s">
        <v>3</v>
      </c>
      <c r="P65" s="260" t="s">
        <v>449</v>
      </c>
      <c r="Q65" s="93" t="s">
        <v>57</v>
      </c>
      <c r="R65" s="92" t="s">
        <v>133</v>
      </c>
      <c r="S65" s="92" t="s">
        <v>6</v>
      </c>
      <c r="T65" s="92" t="s">
        <v>76</v>
      </c>
      <c r="U65" s="267" t="s">
        <v>455</v>
      </c>
      <c r="V65" s="283" t="s">
        <v>465</v>
      </c>
      <c r="W65" s="296" t="s">
        <v>462</v>
      </c>
    </row>
    <row r="66" spans="1:23" ht="15.75" x14ac:dyDescent="0.25">
      <c r="A66">
        <v>1</v>
      </c>
      <c r="B66" s="70">
        <v>58</v>
      </c>
      <c r="C66" s="70" t="s">
        <v>503</v>
      </c>
      <c r="D66" s="70" t="s">
        <v>562</v>
      </c>
      <c r="E66" s="70">
        <v>2559</v>
      </c>
      <c r="F66" s="8" t="s">
        <v>186</v>
      </c>
      <c r="G66" s="71" t="str">
        <f>VLOOKUP(F66,taxno!$A$2:$B$100,2,FALSE)</f>
        <v>0105536101675</v>
      </c>
      <c r="H66" s="86">
        <v>50</v>
      </c>
      <c r="I66" s="73">
        <v>10063099012</v>
      </c>
      <c r="J66" s="59">
        <f>25*36</f>
        <v>900</v>
      </c>
      <c r="K66" s="111">
        <f>J66*394</f>
        <v>354600</v>
      </c>
      <c r="L66" s="2">
        <f t="shared" ref="L66:L129" si="3">J66/25</f>
        <v>36</v>
      </c>
      <c r="M66" s="77" t="s">
        <v>187</v>
      </c>
      <c r="N66" s="81" t="s">
        <v>187</v>
      </c>
      <c r="O66" s="257" t="s">
        <v>3</v>
      </c>
      <c r="P66" s="257" t="s">
        <v>449</v>
      </c>
      <c r="Q66" s="16" t="s">
        <v>30</v>
      </c>
      <c r="R66" s="76" t="s">
        <v>168</v>
      </c>
      <c r="S66" s="87" t="s">
        <v>6</v>
      </c>
      <c r="T66" s="76" t="s">
        <v>7</v>
      </c>
      <c r="U66" s="268" t="s">
        <v>459</v>
      </c>
      <c r="V66" s="280" t="s">
        <v>462</v>
      </c>
      <c r="W66" s="292" t="s">
        <v>498</v>
      </c>
    </row>
    <row r="67" spans="1:23" ht="15.75" x14ac:dyDescent="0.25">
      <c r="A67">
        <v>1</v>
      </c>
      <c r="B67" s="88">
        <v>59</v>
      </c>
      <c r="C67" s="70" t="s">
        <v>503</v>
      </c>
      <c r="D67" s="70" t="s">
        <v>563</v>
      </c>
      <c r="E67" s="70">
        <v>2559</v>
      </c>
      <c r="F67" s="89" t="s">
        <v>77</v>
      </c>
      <c r="G67" s="71" t="str">
        <f>VLOOKUP(F67,taxno!$A$2:$B$100,2,FALSE)</f>
        <v>0105536048464</v>
      </c>
      <c r="H67" s="90">
        <v>25</v>
      </c>
      <c r="I67" s="73">
        <v>10063099012</v>
      </c>
      <c r="J67" s="61">
        <f>25*40</f>
        <v>1000</v>
      </c>
      <c r="K67" s="112">
        <f>J67*399</f>
        <v>399000</v>
      </c>
      <c r="L67" s="11">
        <f t="shared" si="3"/>
        <v>40</v>
      </c>
      <c r="M67" s="91" t="s">
        <v>188</v>
      </c>
      <c r="N67" s="12" t="s">
        <v>188</v>
      </c>
      <c r="O67" s="260" t="s">
        <v>3</v>
      </c>
      <c r="P67" s="260" t="s">
        <v>449</v>
      </c>
      <c r="Q67" s="93" t="s">
        <v>9</v>
      </c>
      <c r="R67" s="92" t="s">
        <v>189</v>
      </c>
      <c r="S67" s="92" t="s">
        <v>11</v>
      </c>
      <c r="T67" s="92" t="s">
        <v>54</v>
      </c>
      <c r="U67" s="267" t="s">
        <v>450</v>
      </c>
      <c r="V67" s="283" t="s">
        <v>476</v>
      </c>
      <c r="W67" s="296" t="s">
        <v>457</v>
      </c>
    </row>
    <row r="68" spans="1:23" ht="15.75" x14ac:dyDescent="0.25">
      <c r="A68">
        <v>1</v>
      </c>
      <c r="B68" s="70">
        <v>60</v>
      </c>
      <c r="C68" s="70" t="s">
        <v>503</v>
      </c>
      <c r="D68" s="70" t="s">
        <v>564</v>
      </c>
      <c r="E68" s="70">
        <v>2559</v>
      </c>
      <c r="F68" s="8" t="s">
        <v>190</v>
      </c>
      <c r="G68" s="71" t="str">
        <f>VLOOKUP(F68,taxno!$A$2:$B$100,2,FALSE)</f>
        <v>0105553124599</v>
      </c>
      <c r="H68" s="86">
        <v>50</v>
      </c>
      <c r="I68" s="73">
        <v>10063099012</v>
      </c>
      <c r="J68" s="58">
        <f>25*24</f>
        <v>600</v>
      </c>
      <c r="K68" s="111">
        <f t="shared" ref="K68:K91" si="4">J68*394</f>
        <v>236400</v>
      </c>
      <c r="L68" s="2">
        <f t="shared" si="3"/>
        <v>24</v>
      </c>
      <c r="M68" s="74" t="s">
        <v>191</v>
      </c>
      <c r="N68" s="76" t="s">
        <v>191</v>
      </c>
      <c r="O68" s="257" t="s">
        <v>3</v>
      </c>
      <c r="P68" s="257" t="s">
        <v>449</v>
      </c>
      <c r="Q68" s="16" t="s">
        <v>30</v>
      </c>
      <c r="R68" s="76" t="s">
        <v>168</v>
      </c>
      <c r="S68" s="87" t="s">
        <v>6</v>
      </c>
      <c r="T68" s="76" t="s">
        <v>7</v>
      </c>
      <c r="U68" s="268" t="s">
        <v>475</v>
      </c>
      <c r="V68" s="280" t="s">
        <v>462</v>
      </c>
      <c r="W68" s="292" t="s">
        <v>498</v>
      </c>
    </row>
    <row r="69" spans="1:23" ht="15.75" x14ac:dyDescent="0.25">
      <c r="A69">
        <v>1</v>
      </c>
      <c r="B69" s="42">
        <v>61</v>
      </c>
      <c r="C69" s="70" t="s">
        <v>503</v>
      </c>
      <c r="D69" s="70" t="s">
        <v>565</v>
      </c>
      <c r="E69" s="70">
        <v>2559</v>
      </c>
      <c r="F69" s="8" t="s">
        <v>192</v>
      </c>
      <c r="G69" s="71" t="str">
        <f>VLOOKUP(F69,taxno!$A$2:$B$100,2,FALSE)</f>
        <v>0725546000469</v>
      </c>
      <c r="H69" s="96">
        <v>50</v>
      </c>
      <c r="I69" s="73">
        <v>10063099012</v>
      </c>
      <c r="J69" s="60">
        <f>25*5</f>
        <v>125</v>
      </c>
      <c r="K69" s="111">
        <f t="shared" si="4"/>
        <v>49250</v>
      </c>
      <c r="L69" s="4">
        <f t="shared" si="3"/>
        <v>5</v>
      </c>
      <c r="M69" s="18" t="s">
        <v>193</v>
      </c>
      <c r="N69" s="79" t="s">
        <v>194</v>
      </c>
      <c r="O69" s="258" t="s">
        <v>3</v>
      </c>
      <c r="P69" s="258" t="s">
        <v>449</v>
      </c>
      <c r="Q69" s="47" t="s">
        <v>30</v>
      </c>
      <c r="R69" s="47" t="s">
        <v>162</v>
      </c>
      <c r="S69" s="48" t="s">
        <v>11</v>
      </c>
      <c r="T69" s="45" t="s">
        <v>7</v>
      </c>
      <c r="U69" s="271" t="s">
        <v>460</v>
      </c>
      <c r="V69" s="285" t="s">
        <v>460</v>
      </c>
      <c r="W69" s="294" t="s">
        <v>457</v>
      </c>
    </row>
    <row r="70" spans="1:23" ht="15.75" x14ac:dyDescent="0.25">
      <c r="A70">
        <v>1</v>
      </c>
      <c r="B70" s="42">
        <v>61</v>
      </c>
      <c r="C70" s="70" t="s">
        <v>503</v>
      </c>
      <c r="D70" s="70" t="s">
        <v>565</v>
      </c>
      <c r="E70" s="70">
        <v>2559</v>
      </c>
      <c r="F70" s="8" t="s">
        <v>195</v>
      </c>
      <c r="G70" s="71" t="str">
        <f>VLOOKUP(F70,taxno!$A$2:$B$100,2,FALSE)</f>
        <v>0305544000651</v>
      </c>
      <c r="H70" s="96">
        <v>50</v>
      </c>
      <c r="I70" s="73">
        <v>10063099012</v>
      </c>
      <c r="J70" s="60">
        <f>25*6</f>
        <v>150</v>
      </c>
      <c r="K70" s="111">
        <f t="shared" si="4"/>
        <v>59100</v>
      </c>
      <c r="L70" s="4">
        <f t="shared" si="3"/>
        <v>6</v>
      </c>
      <c r="M70" s="19" t="s">
        <v>196</v>
      </c>
      <c r="N70" s="79" t="s">
        <v>194</v>
      </c>
      <c r="O70" s="258" t="s">
        <v>3</v>
      </c>
      <c r="P70" s="258" t="s">
        <v>449</v>
      </c>
      <c r="Q70" s="47" t="s">
        <v>30</v>
      </c>
      <c r="R70" s="47" t="s">
        <v>162</v>
      </c>
      <c r="S70" s="48" t="s">
        <v>11</v>
      </c>
      <c r="T70" s="45" t="s">
        <v>7</v>
      </c>
      <c r="U70" s="271" t="s">
        <v>460</v>
      </c>
      <c r="V70" s="285" t="s">
        <v>460</v>
      </c>
      <c r="W70" s="294" t="s">
        <v>457</v>
      </c>
    </row>
    <row r="71" spans="1:23" ht="15.75" x14ac:dyDescent="0.25">
      <c r="A71">
        <v>1</v>
      </c>
      <c r="B71" s="42">
        <v>61</v>
      </c>
      <c r="C71" s="70" t="s">
        <v>503</v>
      </c>
      <c r="D71" s="70" t="s">
        <v>565</v>
      </c>
      <c r="E71" s="70">
        <v>2559</v>
      </c>
      <c r="F71" s="8" t="s">
        <v>197</v>
      </c>
      <c r="G71" s="71" t="str">
        <f>VLOOKUP(F71,taxno!$A$2:$B$100,2,FALSE)</f>
        <v>0105544066565</v>
      </c>
      <c r="H71" s="96">
        <v>50</v>
      </c>
      <c r="I71" s="73">
        <v>10063099012</v>
      </c>
      <c r="J71" s="60">
        <f>25*5</f>
        <v>125</v>
      </c>
      <c r="K71" s="111">
        <f t="shared" si="4"/>
        <v>49250</v>
      </c>
      <c r="L71" s="4">
        <f t="shared" si="3"/>
        <v>5</v>
      </c>
      <c r="M71" s="19" t="s">
        <v>198</v>
      </c>
      <c r="N71" s="79" t="s">
        <v>194</v>
      </c>
      <c r="O71" s="258" t="s">
        <v>3</v>
      </c>
      <c r="P71" s="258" t="s">
        <v>449</v>
      </c>
      <c r="Q71" s="47" t="s">
        <v>30</v>
      </c>
      <c r="R71" s="47" t="s">
        <v>162</v>
      </c>
      <c r="S71" s="48" t="s">
        <v>11</v>
      </c>
      <c r="T71" s="45" t="s">
        <v>7</v>
      </c>
      <c r="U71" s="271" t="s">
        <v>460</v>
      </c>
      <c r="V71" s="285" t="s">
        <v>460</v>
      </c>
      <c r="W71" s="294" t="s">
        <v>457</v>
      </c>
    </row>
    <row r="72" spans="1:23" ht="15.75" x14ac:dyDescent="0.25">
      <c r="A72">
        <v>1</v>
      </c>
      <c r="B72" s="42">
        <v>61</v>
      </c>
      <c r="C72" s="70" t="s">
        <v>503</v>
      </c>
      <c r="D72" s="70" t="s">
        <v>565</v>
      </c>
      <c r="E72" s="70">
        <v>2559</v>
      </c>
      <c r="F72" s="71" t="s">
        <v>199</v>
      </c>
      <c r="G72" s="71" t="str">
        <f>VLOOKUP(F72,taxno!$A$2:$B$100,2,FALSE)</f>
        <v>0105541048825</v>
      </c>
      <c r="H72" s="96">
        <v>50</v>
      </c>
      <c r="I72" s="73">
        <v>10063099012</v>
      </c>
      <c r="J72" s="60">
        <f>25*4</f>
        <v>100</v>
      </c>
      <c r="K72" s="111">
        <f t="shared" si="4"/>
        <v>39400</v>
      </c>
      <c r="L72" s="4">
        <f t="shared" si="3"/>
        <v>4</v>
      </c>
      <c r="M72" s="19" t="s">
        <v>200</v>
      </c>
      <c r="N72" s="79" t="s">
        <v>194</v>
      </c>
      <c r="O72" s="258" t="s">
        <v>3</v>
      </c>
      <c r="P72" s="258" t="s">
        <v>449</v>
      </c>
      <c r="Q72" s="47" t="s">
        <v>30</v>
      </c>
      <c r="R72" s="47" t="s">
        <v>162</v>
      </c>
      <c r="S72" s="48" t="s">
        <v>11</v>
      </c>
      <c r="T72" s="45" t="s">
        <v>7</v>
      </c>
      <c r="U72" s="271" t="s">
        <v>460</v>
      </c>
      <c r="V72" s="285" t="s">
        <v>460</v>
      </c>
      <c r="W72" s="294" t="s">
        <v>457</v>
      </c>
    </row>
    <row r="73" spans="1:23" ht="15.75" x14ac:dyDescent="0.25">
      <c r="A73">
        <v>1</v>
      </c>
      <c r="B73" s="6">
        <v>62</v>
      </c>
      <c r="C73" s="70" t="s">
        <v>503</v>
      </c>
      <c r="D73" s="70" t="s">
        <v>566</v>
      </c>
      <c r="E73" s="70">
        <v>2559</v>
      </c>
      <c r="F73" s="8" t="s">
        <v>35</v>
      </c>
      <c r="G73" s="71" t="str">
        <f>VLOOKUP(F73,taxno!$A$2:$B$100,2,FALSE)</f>
        <v>0115542000168</v>
      </c>
      <c r="H73" s="86">
        <v>50</v>
      </c>
      <c r="I73" s="73">
        <v>10063099012</v>
      </c>
      <c r="J73" s="62">
        <f>25*26</f>
        <v>650</v>
      </c>
      <c r="K73" s="111">
        <f t="shared" si="4"/>
        <v>256100</v>
      </c>
      <c r="L73" s="23">
        <f t="shared" si="3"/>
        <v>26</v>
      </c>
      <c r="M73" s="22">
        <v>7130267480</v>
      </c>
      <c r="N73" s="10" t="s">
        <v>201</v>
      </c>
      <c r="O73" s="257" t="s">
        <v>3</v>
      </c>
      <c r="P73" s="257" t="s">
        <v>449</v>
      </c>
      <c r="Q73" s="16" t="s">
        <v>4</v>
      </c>
      <c r="R73" s="16" t="s">
        <v>142</v>
      </c>
      <c r="S73" s="17" t="s">
        <v>6</v>
      </c>
      <c r="T73" s="10" t="s">
        <v>7</v>
      </c>
      <c r="U73" s="264" t="s">
        <v>455</v>
      </c>
      <c r="V73" s="280" t="s">
        <v>466</v>
      </c>
      <c r="W73" s="292" t="s">
        <v>498</v>
      </c>
    </row>
    <row r="74" spans="1:23" ht="15.75" x14ac:dyDescent="0.25">
      <c r="A74">
        <v>1</v>
      </c>
      <c r="B74" s="9">
        <v>63</v>
      </c>
      <c r="C74" s="70" t="s">
        <v>503</v>
      </c>
      <c r="D74" s="70" t="s">
        <v>567</v>
      </c>
      <c r="E74" s="70">
        <v>2559</v>
      </c>
      <c r="F74" s="8" t="s">
        <v>35</v>
      </c>
      <c r="G74" s="71" t="str">
        <f>VLOOKUP(F74,taxno!$A$2:$B$100,2,FALSE)</f>
        <v>0115542000168</v>
      </c>
      <c r="H74" s="86">
        <v>50</v>
      </c>
      <c r="I74" s="73">
        <v>10063099012</v>
      </c>
      <c r="J74" s="62">
        <f>25*38</f>
        <v>950</v>
      </c>
      <c r="K74" s="111">
        <f t="shared" si="4"/>
        <v>374300</v>
      </c>
      <c r="L74" s="23">
        <f t="shared" si="3"/>
        <v>38</v>
      </c>
      <c r="M74" s="14">
        <v>7130267490</v>
      </c>
      <c r="N74" s="24" t="s">
        <v>202</v>
      </c>
      <c r="O74" s="257" t="s">
        <v>3</v>
      </c>
      <c r="P74" s="257" t="s">
        <v>450</v>
      </c>
      <c r="Q74" s="27" t="s">
        <v>4</v>
      </c>
      <c r="R74" s="25" t="s">
        <v>203</v>
      </c>
      <c r="S74" s="26" t="s">
        <v>6</v>
      </c>
      <c r="T74" s="15" t="s">
        <v>7</v>
      </c>
      <c r="U74" s="272" t="s">
        <v>457</v>
      </c>
      <c r="V74" s="286" t="s">
        <v>478</v>
      </c>
      <c r="W74" s="297" t="s">
        <v>465</v>
      </c>
    </row>
    <row r="75" spans="1:23" ht="15.75" x14ac:dyDescent="0.25">
      <c r="A75">
        <v>1</v>
      </c>
      <c r="B75" s="9">
        <v>64</v>
      </c>
      <c r="C75" s="70" t="s">
        <v>503</v>
      </c>
      <c r="D75" s="70" t="s">
        <v>568</v>
      </c>
      <c r="E75" s="70">
        <v>2559</v>
      </c>
      <c r="F75" s="8" t="s">
        <v>35</v>
      </c>
      <c r="G75" s="71" t="str">
        <f>VLOOKUP(F75,taxno!$A$2:$B$100,2,FALSE)</f>
        <v>0115542000168</v>
      </c>
      <c r="H75" s="86">
        <v>50</v>
      </c>
      <c r="I75" s="73">
        <v>10063099012</v>
      </c>
      <c r="J75" s="62">
        <f>25*40</f>
        <v>1000</v>
      </c>
      <c r="K75" s="111">
        <f t="shared" si="4"/>
        <v>394000</v>
      </c>
      <c r="L75" s="23">
        <f t="shared" si="3"/>
        <v>40</v>
      </c>
      <c r="M75" s="14" t="s">
        <v>204</v>
      </c>
      <c r="N75" s="15" t="s">
        <v>205</v>
      </c>
      <c r="O75" s="257" t="s">
        <v>3</v>
      </c>
      <c r="P75" s="257" t="s">
        <v>449</v>
      </c>
      <c r="Q75" s="27" t="s">
        <v>57</v>
      </c>
      <c r="R75" s="27" t="s">
        <v>133</v>
      </c>
      <c r="S75" s="26" t="s">
        <v>6</v>
      </c>
      <c r="T75" s="15" t="s">
        <v>80</v>
      </c>
      <c r="U75" s="272" t="s">
        <v>455</v>
      </c>
      <c r="V75" s="286" t="s">
        <v>468</v>
      </c>
      <c r="W75" s="297" t="s">
        <v>462</v>
      </c>
    </row>
    <row r="76" spans="1:23" ht="15.75" x14ac:dyDescent="0.25">
      <c r="A76">
        <v>1</v>
      </c>
      <c r="B76" s="82">
        <v>65</v>
      </c>
      <c r="C76" s="70" t="s">
        <v>503</v>
      </c>
      <c r="D76" s="70" t="s">
        <v>569</v>
      </c>
      <c r="E76" s="70">
        <v>2559</v>
      </c>
      <c r="F76" s="7" t="s">
        <v>206</v>
      </c>
      <c r="G76" s="71" t="str">
        <f>VLOOKUP(F76,taxno!$A$2:$B$100,2,FALSE)</f>
        <v>0125540008145</v>
      </c>
      <c r="H76" s="86">
        <v>50</v>
      </c>
      <c r="I76" s="73">
        <v>10063099012</v>
      </c>
      <c r="J76" s="62">
        <f>25*25</f>
        <v>625</v>
      </c>
      <c r="K76" s="111">
        <f t="shared" si="4"/>
        <v>246250</v>
      </c>
      <c r="L76" s="23">
        <f t="shared" si="3"/>
        <v>25</v>
      </c>
      <c r="M76" s="14" t="s">
        <v>207</v>
      </c>
      <c r="N76" s="15" t="s">
        <v>208</v>
      </c>
      <c r="O76" s="257" t="s">
        <v>3</v>
      </c>
      <c r="P76" s="257" t="s">
        <v>449</v>
      </c>
      <c r="Q76" s="27" t="s">
        <v>57</v>
      </c>
      <c r="R76" s="27" t="s">
        <v>133</v>
      </c>
      <c r="S76" s="26" t="s">
        <v>6</v>
      </c>
      <c r="T76" s="15" t="s">
        <v>80</v>
      </c>
      <c r="U76" s="273" t="s">
        <v>455</v>
      </c>
      <c r="V76" s="287" t="s">
        <v>468</v>
      </c>
      <c r="W76" s="297" t="s">
        <v>460</v>
      </c>
    </row>
    <row r="77" spans="1:23" ht="15.75" x14ac:dyDescent="0.25">
      <c r="A77">
        <v>1</v>
      </c>
      <c r="B77" s="82">
        <v>66</v>
      </c>
      <c r="C77" s="70" t="s">
        <v>503</v>
      </c>
      <c r="D77" s="70" t="s">
        <v>570</v>
      </c>
      <c r="E77" s="70">
        <v>2559</v>
      </c>
      <c r="F77" s="7" t="s">
        <v>81</v>
      </c>
      <c r="G77" s="71" t="str">
        <f>VLOOKUP(F77,taxno!$A$2:$B$100,2,FALSE)</f>
        <v>0115524000194</v>
      </c>
      <c r="H77" s="98">
        <v>50</v>
      </c>
      <c r="I77" s="73">
        <v>10063099012</v>
      </c>
      <c r="J77" s="63">
        <f>25*47</f>
        <v>1175</v>
      </c>
      <c r="K77" s="111">
        <f t="shared" si="4"/>
        <v>462950</v>
      </c>
      <c r="L77" s="28">
        <f t="shared" si="3"/>
        <v>47</v>
      </c>
      <c r="M77" s="99" t="s">
        <v>209</v>
      </c>
      <c r="N77" s="100" t="s">
        <v>210</v>
      </c>
      <c r="O77" s="261" t="s">
        <v>3</v>
      </c>
      <c r="P77" s="261" t="s">
        <v>448</v>
      </c>
      <c r="Q77" s="27" t="s">
        <v>30</v>
      </c>
      <c r="R77" s="100" t="s">
        <v>133</v>
      </c>
      <c r="S77" s="100" t="s">
        <v>6</v>
      </c>
      <c r="T77" s="100" t="s">
        <v>17</v>
      </c>
      <c r="U77" s="272" t="s">
        <v>455</v>
      </c>
      <c r="V77" s="286" t="s">
        <v>476</v>
      </c>
      <c r="W77" s="292" t="s">
        <v>498</v>
      </c>
    </row>
    <row r="78" spans="1:23" ht="15.75" x14ac:dyDescent="0.25">
      <c r="A78">
        <v>1</v>
      </c>
      <c r="B78" s="82">
        <v>67</v>
      </c>
      <c r="C78" s="70" t="s">
        <v>503</v>
      </c>
      <c r="D78" s="70" t="s">
        <v>571</v>
      </c>
      <c r="E78" s="70">
        <v>2559</v>
      </c>
      <c r="F78" s="8" t="s">
        <v>211</v>
      </c>
      <c r="G78" s="71" t="str">
        <f>VLOOKUP(F78,taxno!$A$2:$B$100,2,FALSE)</f>
        <v>0105539044966</v>
      </c>
      <c r="H78" s="86">
        <v>50</v>
      </c>
      <c r="I78" s="73">
        <v>10063099012</v>
      </c>
      <c r="J78" s="58">
        <f>25*36</f>
        <v>900</v>
      </c>
      <c r="K78" s="111">
        <f t="shared" si="4"/>
        <v>354600</v>
      </c>
      <c r="L78" s="2">
        <f t="shared" si="3"/>
        <v>36</v>
      </c>
      <c r="M78" s="77" t="s">
        <v>212</v>
      </c>
      <c r="N78" s="76" t="s">
        <v>213</v>
      </c>
      <c r="O78" s="257" t="s">
        <v>3</v>
      </c>
      <c r="P78" s="257" t="s">
        <v>448</v>
      </c>
      <c r="Q78" s="16" t="s">
        <v>57</v>
      </c>
      <c r="R78" s="76" t="s">
        <v>133</v>
      </c>
      <c r="S78" s="76" t="s">
        <v>6</v>
      </c>
      <c r="T78" s="76" t="s">
        <v>76</v>
      </c>
      <c r="U78" s="264" t="s">
        <v>455</v>
      </c>
      <c r="V78" s="280" t="s">
        <v>465</v>
      </c>
      <c r="W78" s="292" t="s">
        <v>498</v>
      </c>
    </row>
    <row r="79" spans="1:23" ht="15.75" x14ac:dyDescent="0.25">
      <c r="A79">
        <v>1</v>
      </c>
      <c r="B79" s="82">
        <v>68</v>
      </c>
      <c r="C79" s="70" t="s">
        <v>503</v>
      </c>
      <c r="D79" s="70" t="s">
        <v>572</v>
      </c>
      <c r="E79" s="70">
        <v>2559</v>
      </c>
      <c r="F79" s="8" t="s">
        <v>27</v>
      </c>
      <c r="G79" s="71" t="str">
        <f>VLOOKUP(F79,taxno!$A$2:$B$100,2,FALSE)</f>
        <v>0105525038021</v>
      </c>
      <c r="H79" s="86">
        <v>50</v>
      </c>
      <c r="I79" s="73">
        <v>10063099012</v>
      </c>
      <c r="J79" s="59">
        <f>25*37</f>
        <v>925</v>
      </c>
      <c r="K79" s="111">
        <f t="shared" si="4"/>
        <v>364450</v>
      </c>
      <c r="L79" s="2">
        <f t="shared" si="3"/>
        <v>37</v>
      </c>
      <c r="M79" s="77" t="s">
        <v>214</v>
      </c>
      <c r="N79" s="76" t="s">
        <v>215</v>
      </c>
      <c r="O79" s="257" t="s">
        <v>3</v>
      </c>
      <c r="P79" s="257" t="s">
        <v>448</v>
      </c>
      <c r="Q79" s="16" t="s">
        <v>57</v>
      </c>
      <c r="R79" s="76" t="s">
        <v>133</v>
      </c>
      <c r="S79" s="76" t="s">
        <v>6</v>
      </c>
      <c r="T79" s="76" t="s">
        <v>59</v>
      </c>
      <c r="U79" s="264" t="s">
        <v>455</v>
      </c>
      <c r="V79" s="280" t="s">
        <v>465</v>
      </c>
      <c r="W79" s="297" t="s">
        <v>462</v>
      </c>
    </row>
    <row r="80" spans="1:23" ht="15.75" x14ac:dyDescent="0.25">
      <c r="A80">
        <v>1</v>
      </c>
      <c r="B80" s="78">
        <v>69</v>
      </c>
      <c r="C80" s="70" t="s">
        <v>503</v>
      </c>
      <c r="D80" s="70" t="s">
        <v>573</v>
      </c>
      <c r="E80" s="70">
        <v>2559</v>
      </c>
      <c r="F80" s="8" t="s">
        <v>216</v>
      </c>
      <c r="G80" s="71" t="str">
        <f>VLOOKUP(F80,taxno!$A$2:$B$100,2,FALSE)</f>
        <v>0105530050645</v>
      </c>
      <c r="H80" s="86">
        <v>50</v>
      </c>
      <c r="I80" s="73">
        <v>10063099012</v>
      </c>
      <c r="J80" s="59">
        <f>25*29</f>
        <v>725</v>
      </c>
      <c r="K80" s="111">
        <f t="shared" si="4"/>
        <v>285650</v>
      </c>
      <c r="L80" s="2">
        <f t="shared" si="3"/>
        <v>29</v>
      </c>
      <c r="M80" s="101" t="s">
        <v>217</v>
      </c>
      <c r="N80" s="79" t="s">
        <v>218</v>
      </c>
      <c r="O80" s="262" t="s">
        <v>3</v>
      </c>
      <c r="P80" s="262" t="s">
        <v>448</v>
      </c>
      <c r="Q80" s="47" t="s">
        <v>57</v>
      </c>
      <c r="R80" s="79" t="s">
        <v>133</v>
      </c>
      <c r="S80" s="79" t="s">
        <v>6</v>
      </c>
      <c r="T80" s="79" t="s">
        <v>80</v>
      </c>
      <c r="U80" s="271" t="s">
        <v>455</v>
      </c>
      <c r="V80" s="285" t="s">
        <v>468</v>
      </c>
      <c r="W80" s="298" t="s">
        <v>460</v>
      </c>
    </row>
    <row r="81" spans="1:23" ht="15.75" x14ac:dyDescent="0.25">
      <c r="A81">
        <v>1</v>
      </c>
      <c r="B81" s="78">
        <v>69</v>
      </c>
      <c r="C81" s="70" t="s">
        <v>503</v>
      </c>
      <c r="D81" s="70" t="s">
        <v>573</v>
      </c>
      <c r="E81" s="70">
        <v>2559</v>
      </c>
      <c r="F81" s="8" t="s">
        <v>219</v>
      </c>
      <c r="G81" s="71" t="str">
        <f>VLOOKUP(F81,taxno!$A$2:$B$100,2,FALSE)</f>
        <v>0105558000421</v>
      </c>
      <c r="H81" s="86">
        <v>50</v>
      </c>
      <c r="I81" s="73">
        <v>10063099012</v>
      </c>
      <c r="J81" s="59">
        <f>25*6</f>
        <v>150</v>
      </c>
      <c r="K81" s="111">
        <f t="shared" si="4"/>
        <v>59100</v>
      </c>
      <c r="L81" s="2">
        <f t="shared" si="3"/>
        <v>6</v>
      </c>
      <c r="M81" s="101" t="s">
        <v>217</v>
      </c>
      <c r="N81" s="79" t="s">
        <v>218</v>
      </c>
      <c r="O81" s="262" t="s">
        <v>3</v>
      </c>
      <c r="P81" s="262" t="s">
        <v>448</v>
      </c>
      <c r="Q81" s="47" t="s">
        <v>57</v>
      </c>
      <c r="R81" s="79" t="s">
        <v>133</v>
      </c>
      <c r="S81" s="79" t="s">
        <v>6</v>
      </c>
      <c r="T81" s="79" t="s">
        <v>80</v>
      </c>
      <c r="U81" s="271" t="s">
        <v>455</v>
      </c>
      <c r="V81" s="285" t="s">
        <v>468</v>
      </c>
      <c r="W81" s="298" t="s">
        <v>460</v>
      </c>
    </row>
    <row r="82" spans="1:23" ht="15.75" x14ac:dyDescent="0.25">
      <c r="A82">
        <v>1</v>
      </c>
      <c r="B82" s="82">
        <v>70</v>
      </c>
      <c r="C82" s="70" t="s">
        <v>503</v>
      </c>
      <c r="D82" s="70" t="s">
        <v>574</v>
      </c>
      <c r="E82" s="70">
        <v>2559</v>
      </c>
      <c r="F82" s="8" t="s">
        <v>84</v>
      </c>
      <c r="G82" s="71" t="str">
        <f>VLOOKUP(F82,taxno!$A$2:$B$100,2,FALSE)</f>
        <v>0105516011352</v>
      </c>
      <c r="H82" s="86">
        <v>50</v>
      </c>
      <c r="I82" s="73">
        <v>10063099012</v>
      </c>
      <c r="J82" s="59">
        <f>25*40</f>
        <v>1000</v>
      </c>
      <c r="K82" s="111">
        <f t="shared" si="4"/>
        <v>394000</v>
      </c>
      <c r="L82" s="2">
        <f t="shared" si="3"/>
        <v>40</v>
      </c>
      <c r="M82" s="77" t="s">
        <v>220</v>
      </c>
      <c r="N82" s="76" t="s">
        <v>221</v>
      </c>
      <c r="O82" s="257" t="s">
        <v>3</v>
      </c>
      <c r="P82" s="257" t="s">
        <v>448</v>
      </c>
      <c r="Q82" s="16" t="s">
        <v>95</v>
      </c>
      <c r="R82" s="76" t="s">
        <v>222</v>
      </c>
      <c r="S82" s="76" t="s">
        <v>6</v>
      </c>
      <c r="T82" s="76" t="s">
        <v>17</v>
      </c>
      <c r="U82" s="264" t="s">
        <v>459</v>
      </c>
      <c r="V82" s="280" t="s">
        <v>461</v>
      </c>
      <c r="W82" s="297" t="s">
        <v>460</v>
      </c>
    </row>
    <row r="83" spans="1:23" ht="15.75" x14ac:dyDescent="0.25">
      <c r="A83">
        <v>1</v>
      </c>
      <c r="B83" s="82">
        <v>71</v>
      </c>
      <c r="C83" s="70" t="s">
        <v>503</v>
      </c>
      <c r="D83" s="70" t="s">
        <v>575</v>
      </c>
      <c r="E83" s="70">
        <v>2559</v>
      </c>
      <c r="F83" s="8" t="s">
        <v>22</v>
      </c>
      <c r="G83" s="71" t="str">
        <f>VLOOKUP(F83,taxno!$A$2:$B$100,2,FALSE)</f>
        <v>0105521008488</v>
      </c>
      <c r="H83" s="86">
        <v>50</v>
      </c>
      <c r="I83" s="73">
        <v>10063099012</v>
      </c>
      <c r="J83" s="59">
        <f>25*40</f>
        <v>1000</v>
      </c>
      <c r="K83" s="111">
        <f t="shared" si="4"/>
        <v>394000</v>
      </c>
      <c r="L83" s="2">
        <f t="shared" si="3"/>
        <v>40</v>
      </c>
      <c r="M83" s="77" t="s">
        <v>223</v>
      </c>
      <c r="N83" s="76" t="s">
        <v>224</v>
      </c>
      <c r="O83" s="257" t="s">
        <v>3</v>
      </c>
      <c r="P83" s="257" t="s">
        <v>448</v>
      </c>
      <c r="Q83" s="16" t="s">
        <v>57</v>
      </c>
      <c r="R83" s="76" t="s">
        <v>133</v>
      </c>
      <c r="S83" s="76" t="s">
        <v>6</v>
      </c>
      <c r="T83" s="76" t="s">
        <v>62</v>
      </c>
      <c r="U83" s="264" t="s">
        <v>455</v>
      </c>
      <c r="V83" s="280" t="s">
        <v>465</v>
      </c>
      <c r="W83" s="297" t="s">
        <v>462</v>
      </c>
    </row>
    <row r="84" spans="1:23" ht="15.75" x14ac:dyDescent="0.25">
      <c r="A84">
        <v>1</v>
      </c>
      <c r="B84" s="82">
        <v>72</v>
      </c>
      <c r="C84" s="70" t="s">
        <v>503</v>
      </c>
      <c r="D84" s="70" t="s">
        <v>576</v>
      </c>
      <c r="E84" s="70">
        <v>2559</v>
      </c>
      <c r="F84" s="8" t="s">
        <v>190</v>
      </c>
      <c r="G84" s="71" t="str">
        <f>VLOOKUP(F84,taxno!$A$2:$B$100,2,FALSE)</f>
        <v>0105553124599</v>
      </c>
      <c r="H84" s="86">
        <v>50</v>
      </c>
      <c r="I84" s="73">
        <v>10063099012</v>
      </c>
      <c r="J84" s="59">
        <f>25*23</f>
        <v>575</v>
      </c>
      <c r="K84" s="111">
        <f t="shared" si="4"/>
        <v>226550</v>
      </c>
      <c r="L84" s="2">
        <f t="shared" si="3"/>
        <v>23</v>
      </c>
      <c r="M84" s="77" t="s">
        <v>225</v>
      </c>
      <c r="N84" s="76" t="s">
        <v>226</v>
      </c>
      <c r="O84" s="257" t="s">
        <v>3</v>
      </c>
      <c r="P84" s="257" t="s">
        <v>451</v>
      </c>
      <c r="Q84" s="16" t="s">
        <v>57</v>
      </c>
      <c r="R84" s="76" t="s">
        <v>133</v>
      </c>
      <c r="S84" s="76" t="s">
        <v>6</v>
      </c>
      <c r="T84" s="76" t="s">
        <v>59</v>
      </c>
      <c r="U84" s="264" t="s">
        <v>455</v>
      </c>
      <c r="V84" s="280" t="s">
        <v>465</v>
      </c>
      <c r="W84" s="297" t="s">
        <v>462</v>
      </c>
    </row>
    <row r="85" spans="1:23" ht="15.75" x14ac:dyDescent="0.25">
      <c r="A85">
        <v>1</v>
      </c>
      <c r="B85" s="82">
        <v>73</v>
      </c>
      <c r="C85" s="70" t="s">
        <v>503</v>
      </c>
      <c r="D85" s="70" t="s">
        <v>577</v>
      </c>
      <c r="E85" s="70">
        <v>2559</v>
      </c>
      <c r="F85" s="8" t="s">
        <v>81</v>
      </c>
      <c r="G85" s="71" t="str">
        <f>VLOOKUP(F85,taxno!$A$2:$B$100,2,FALSE)</f>
        <v>0115524000194</v>
      </c>
      <c r="H85" s="86">
        <v>50</v>
      </c>
      <c r="I85" s="73">
        <v>10063099012</v>
      </c>
      <c r="J85" s="58">
        <f>25*20</f>
        <v>500</v>
      </c>
      <c r="K85" s="111">
        <f t="shared" si="4"/>
        <v>197000</v>
      </c>
      <c r="L85" s="2">
        <f t="shared" si="3"/>
        <v>20</v>
      </c>
      <c r="M85" s="77" t="s">
        <v>227</v>
      </c>
      <c r="N85" s="81" t="s">
        <v>227</v>
      </c>
      <c r="O85" s="257" t="s">
        <v>3</v>
      </c>
      <c r="P85" s="257" t="s">
        <v>451</v>
      </c>
      <c r="Q85" s="16" t="s">
        <v>144</v>
      </c>
      <c r="R85" s="76" t="s">
        <v>228</v>
      </c>
      <c r="S85" s="76" t="s">
        <v>11</v>
      </c>
      <c r="T85" s="76" t="s">
        <v>7</v>
      </c>
      <c r="U85" s="264" t="s">
        <v>462</v>
      </c>
      <c r="V85" s="280" t="s">
        <v>457</v>
      </c>
      <c r="W85" s="295" t="s">
        <v>466</v>
      </c>
    </row>
    <row r="86" spans="1:23" ht="15.75" x14ac:dyDescent="0.25">
      <c r="A86">
        <v>1</v>
      </c>
      <c r="B86" s="78">
        <v>74</v>
      </c>
      <c r="C86" s="70" t="s">
        <v>503</v>
      </c>
      <c r="D86" s="70" t="s">
        <v>578</v>
      </c>
      <c r="E86" s="70">
        <v>2559</v>
      </c>
      <c r="F86" s="8" t="s">
        <v>229</v>
      </c>
      <c r="G86" s="71" t="str">
        <f>VLOOKUP(F86,taxno!$A$2:$B$100,2,FALSE)</f>
        <v>0105539045245</v>
      </c>
      <c r="H86" s="96">
        <v>50</v>
      </c>
      <c r="I86" s="73">
        <v>10063099012</v>
      </c>
      <c r="J86" s="60">
        <f>25*13</f>
        <v>325</v>
      </c>
      <c r="K86" s="111">
        <f t="shared" si="4"/>
        <v>128050</v>
      </c>
      <c r="L86" s="4">
        <f t="shared" si="3"/>
        <v>13</v>
      </c>
      <c r="M86" s="18" t="s">
        <v>230</v>
      </c>
      <c r="N86" s="79" t="s">
        <v>230</v>
      </c>
      <c r="O86" s="258" t="s">
        <v>3</v>
      </c>
      <c r="P86" s="258" t="s">
        <v>451</v>
      </c>
      <c r="Q86" s="47" t="s">
        <v>30</v>
      </c>
      <c r="R86" s="47" t="s">
        <v>231</v>
      </c>
      <c r="S86" s="48" t="s">
        <v>11</v>
      </c>
      <c r="T86" s="45" t="s">
        <v>26</v>
      </c>
      <c r="U86" s="265" t="s">
        <v>475</v>
      </c>
      <c r="V86" s="281" t="s">
        <v>479</v>
      </c>
      <c r="W86" s="292" t="s">
        <v>498</v>
      </c>
    </row>
    <row r="87" spans="1:23" ht="15.75" x14ac:dyDescent="0.25">
      <c r="A87">
        <v>1</v>
      </c>
      <c r="B87" s="78">
        <v>74</v>
      </c>
      <c r="C87" s="70" t="s">
        <v>503</v>
      </c>
      <c r="D87" s="70" t="s">
        <v>578</v>
      </c>
      <c r="E87" s="70">
        <v>2559</v>
      </c>
      <c r="F87" s="8" t="s">
        <v>232</v>
      </c>
      <c r="G87" s="71" t="str">
        <f>VLOOKUP(F87,taxno!$A$2:$B$100,2,FALSE)</f>
        <v>0605557001098</v>
      </c>
      <c r="H87" s="96">
        <v>50</v>
      </c>
      <c r="I87" s="73">
        <v>10063099012</v>
      </c>
      <c r="J87" s="60">
        <f>25*6</f>
        <v>150</v>
      </c>
      <c r="K87" s="111">
        <f t="shared" si="4"/>
        <v>59100</v>
      </c>
      <c r="L87" s="4">
        <f t="shared" si="3"/>
        <v>6</v>
      </c>
      <c r="M87" s="40" t="s">
        <v>233</v>
      </c>
      <c r="N87" s="79" t="s">
        <v>230</v>
      </c>
      <c r="O87" s="258" t="s">
        <v>3</v>
      </c>
      <c r="P87" s="258" t="s">
        <v>451</v>
      </c>
      <c r="Q87" s="47" t="s">
        <v>30</v>
      </c>
      <c r="R87" s="47" t="s">
        <v>231</v>
      </c>
      <c r="S87" s="48" t="s">
        <v>11</v>
      </c>
      <c r="T87" s="45" t="s">
        <v>26</v>
      </c>
      <c r="U87" s="265" t="s">
        <v>475</v>
      </c>
      <c r="V87" s="281" t="s">
        <v>479</v>
      </c>
      <c r="W87" s="292" t="s">
        <v>498</v>
      </c>
    </row>
    <row r="88" spans="1:23" ht="15.75" x14ac:dyDescent="0.25">
      <c r="A88">
        <v>1</v>
      </c>
      <c r="B88" s="82">
        <v>75</v>
      </c>
      <c r="C88" s="70" t="s">
        <v>503</v>
      </c>
      <c r="D88" s="70" t="s">
        <v>579</v>
      </c>
      <c r="E88" s="70">
        <v>2559</v>
      </c>
      <c r="F88" s="8" t="s">
        <v>84</v>
      </c>
      <c r="G88" s="71" t="str">
        <f>VLOOKUP(F88,taxno!$A$2:$B$100,2,FALSE)</f>
        <v>0105516011352</v>
      </c>
      <c r="H88" s="86">
        <v>50</v>
      </c>
      <c r="I88" s="73">
        <v>10063099012</v>
      </c>
      <c r="J88" s="59">
        <f>25*20</f>
        <v>500</v>
      </c>
      <c r="K88" s="111">
        <f t="shared" si="4"/>
        <v>197000</v>
      </c>
      <c r="L88" s="2">
        <f t="shared" si="3"/>
        <v>20</v>
      </c>
      <c r="M88" s="77" t="s">
        <v>234</v>
      </c>
      <c r="N88" s="76" t="s">
        <v>235</v>
      </c>
      <c r="O88" s="257" t="s">
        <v>3</v>
      </c>
      <c r="P88" s="257" t="s">
        <v>451</v>
      </c>
      <c r="Q88" s="16" t="s">
        <v>4</v>
      </c>
      <c r="R88" s="76" t="s">
        <v>236</v>
      </c>
      <c r="S88" s="76" t="s">
        <v>6</v>
      </c>
      <c r="T88" s="76" t="s">
        <v>26</v>
      </c>
      <c r="U88" s="264" t="s">
        <v>460</v>
      </c>
      <c r="V88" s="280" t="s">
        <v>470</v>
      </c>
      <c r="W88" s="297" t="s">
        <v>457</v>
      </c>
    </row>
    <row r="89" spans="1:23" ht="15.75" x14ac:dyDescent="0.25">
      <c r="A89">
        <v>1</v>
      </c>
      <c r="B89" s="82">
        <v>76</v>
      </c>
      <c r="C89" s="70" t="s">
        <v>503</v>
      </c>
      <c r="D89" s="70" t="s">
        <v>580</v>
      </c>
      <c r="E89" s="70">
        <v>2559</v>
      </c>
      <c r="F89" s="29" t="s">
        <v>237</v>
      </c>
      <c r="G89" s="71" t="str">
        <f>VLOOKUP(F89,taxno!$A$2:$B$100,2,FALSE)</f>
        <v>0105538021822</v>
      </c>
      <c r="H89" s="86">
        <v>50</v>
      </c>
      <c r="I89" s="73">
        <v>10063099012</v>
      </c>
      <c r="J89" s="59">
        <f>25*40</f>
        <v>1000</v>
      </c>
      <c r="K89" s="111">
        <f t="shared" si="4"/>
        <v>394000</v>
      </c>
      <c r="L89" s="2">
        <f t="shared" si="3"/>
        <v>40</v>
      </c>
      <c r="M89" s="102" t="s">
        <v>238</v>
      </c>
      <c r="N89" s="76" t="s">
        <v>239</v>
      </c>
      <c r="O89" s="257" t="s">
        <v>3</v>
      </c>
      <c r="P89" s="257" t="s">
        <v>452</v>
      </c>
      <c r="Q89" s="16" t="s">
        <v>57</v>
      </c>
      <c r="R89" s="103" t="s">
        <v>240</v>
      </c>
      <c r="S89" s="76" t="s">
        <v>6</v>
      </c>
      <c r="T89" s="76" t="s">
        <v>76</v>
      </c>
      <c r="U89" s="274" t="s">
        <v>468</v>
      </c>
      <c r="V89" s="274" t="s">
        <v>480</v>
      </c>
      <c r="W89" s="297" t="s">
        <v>481</v>
      </c>
    </row>
    <row r="90" spans="1:23" ht="15.75" x14ac:dyDescent="0.25">
      <c r="A90">
        <v>1</v>
      </c>
      <c r="B90" s="82">
        <v>77</v>
      </c>
      <c r="C90" s="70" t="s">
        <v>503</v>
      </c>
      <c r="D90" s="70" t="s">
        <v>581</v>
      </c>
      <c r="E90" s="70">
        <v>2559</v>
      </c>
      <c r="F90" s="8" t="s">
        <v>35</v>
      </c>
      <c r="G90" s="71" t="str">
        <f>VLOOKUP(F90,taxno!$A$2:$B$100,2,FALSE)</f>
        <v>0115542000168</v>
      </c>
      <c r="H90" s="86">
        <v>50</v>
      </c>
      <c r="I90" s="73">
        <v>10063099012</v>
      </c>
      <c r="J90" s="59">
        <f>25*20</f>
        <v>500</v>
      </c>
      <c r="K90" s="111">
        <f t="shared" si="4"/>
        <v>197000</v>
      </c>
      <c r="L90" s="2">
        <f t="shared" si="3"/>
        <v>20</v>
      </c>
      <c r="M90" s="77" t="s">
        <v>241</v>
      </c>
      <c r="N90" s="76" t="s">
        <v>242</v>
      </c>
      <c r="O90" s="257" t="s">
        <v>3</v>
      </c>
      <c r="P90" s="257" t="s">
        <v>448</v>
      </c>
      <c r="Q90" s="16" t="s">
        <v>57</v>
      </c>
      <c r="R90" s="76" t="s">
        <v>133</v>
      </c>
      <c r="S90" s="76" t="s">
        <v>6</v>
      </c>
      <c r="T90" s="76" t="s">
        <v>65</v>
      </c>
      <c r="U90" s="264" t="s">
        <v>455</v>
      </c>
      <c r="V90" s="280" t="s">
        <v>482</v>
      </c>
      <c r="W90" s="297" t="s">
        <v>462</v>
      </c>
    </row>
    <row r="91" spans="1:23" ht="15.75" x14ac:dyDescent="0.25">
      <c r="A91">
        <v>1</v>
      </c>
      <c r="B91" s="82">
        <v>78</v>
      </c>
      <c r="C91" s="70" t="s">
        <v>503</v>
      </c>
      <c r="D91" s="70" t="s">
        <v>582</v>
      </c>
      <c r="E91" s="70">
        <v>2559</v>
      </c>
      <c r="F91" s="8" t="s">
        <v>35</v>
      </c>
      <c r="G91" s="71" t="str">
        <f>VLOOKUP(F91,taxno!$A$2:$B$100,2,FALSE)</f>
        <v>0115542000168</v>
      </c>
      <c r="H91" s="86">
        <v>50</v>
      </c>
      <c r="I91" s="73">
        <v>10063099012</v>
      </c>
      <c r="J91" s="59">
        <f>25*34</f>
        <v>850</v>
      </c>
      <c r="K91" s="111">
        <f t="shared" si="4"/>
        <v>334900</v>
      </c>
      <c r="L91" s="2">
        <f t="shared" si="3"/>
        <v>34</v>
      </c>
      <c r="M91" s="74" t="s">
        <v>243</v>
      </c>
      <c r="N91" s="76" t="s">
        <v>243</v>
      </c>
      <c r="O91" s="257" t="s">
        <v>3</v>
      </c>
      <c r="P91" s="257" t="s">
        <v>453</v>
      </c>
      <c r="Q91" s="16" t="s">
        <v>30</v>
      </c>
      <c r="R91" s="76" t="s">
        <v>244</v>
      </c>
      <c r="S91" s="76" t="s">
        <v>6</v>
      </c>
      <c r="T91" s="76" t="s">
        <v>26</v>
      </c>
      <c r="U91" s="264" t="s">
        <v>460</v>
      </c>
      <c r="V91" s="280" t="s">
        <v>483</v>
      </c>
      <c r="W91" s="297" t="s">
        <v>466</v>
      </c>
    </row>
    <row r="92" spans="1:23" ht="15.75" x14ac:dyDescent="0.25">
      <c r="A92">
        <v>1</v>
      </c>
      <c r="B92" s="88">
        <v>79</v>
      </c>
      <c r="C92" s="70" t="s">
        <v>503</v>
      </c>
      <c r="D92" s="70" t="s">
        <v>583</v>
      </c>
      <c r="E92" s="70">
        <v>2559</v>
      </c>
      <c r="F92" s="89" t="s">
        <v>81</v>
      </c>
      <c r="G92" s="71" t="str">
        <f>VLOOKUP(F92,taxno!$A$2:$B$100,2,FALSE)</f>
        <v>0115524000194</v>
      </c>
      <c r="H92" s="90">
        <v>25</v>
      </c>
      <c r="I92" s="73">
        <v>10063099012</v>
      </c>
      <c r="J92" s="61">
        <f>25*40</f>
        <v>1000</v>
      </c>
      <c r="K92" s="112">
        <f>J92*399</f>
        <v>399000</v>
      </c>
      <c r="L92" s="11">
        <f t="shared" si="3"/>
        <v>40</v>
      </c>
      <c r="M92" s="91" t="s">
        <v>245</v>
      </c>
      <c r="N92" s="12" t="s">
        <v>246</v>
      </c>
      <c r="O92" s="260" t="s">
        <v>3</v>
      </c>
      <c r="P92" s="260" t="s">
        <v>453</v>
      </c>
      <c r="Q92" s="93" t="s">
        <v>43</v>
      </c>
      <c r="R92" s="92" t="s">
        <v>228</v>
      </c>
      <c r="S92" s="92" t="s">
        <v>11</v>
      </c>
      <c r="T92" s="92" t="s">
        <v>7</v>
      </c>
      <c r="U92" s="267" t="s">
        <v>462</v>
      </c>
      <c r="V92" s="283" t="s">
        <v>452</v>
      </c>
      <c r="W92" s="292" t="s">
        <v>498</v>
      </c>
    </row>
    <row r="93" spans="1:23" ht="15.75" x14ac:dyDescent="0.25">
      <c r="A93">
        <v>1</v>
      </c>
      <c r="B93" s="82">
        <v>80</v>
      </c>
      <c r="C93" s="70" t="s">
        <v>503</v>
      </c>
      <c r="D93" s="70" t="s">
        <v>584</v>
      </c>
      <c r="E93" s="70">
        <v>2559</v>
      </c>
      <c r="F93" s="8" t="s">
        <v>81</v>
      </c>
      <c r="G93" s="71" t="str">
        <f>VLOOKUP(F93,taxno!$A$2:$B$100,2,FALSE)</f>
        <v>0115524000194</v>
      </c>
      <c r="H93" s="86">
        <v>50</v>
      </c>
      <c r="I93" s="73">
        <v>10063099012</v>
      </c>
      <c r="J93" s="59">
        <f>25*30</f>
        <v>750</v>
      </c>
      <c r="K93" s="111">
        <f>J93*394</f>
        <v>295500</v>
      </c>
      <c r="L93" s="2">
        <f t="shared" si="3"/>
        <v>30</v>
      </c>
      <c r="M93" s="74" t="s">
        <v>247</v>
      </c>
      <c r="N93" s="76" t="s">
        <v>248</v>
      </c>
      <c r="O93" s="257" t="s">
        <v>3</v>
      </c>
      <c r="P93" s="257" t="s">
        <v>453</v>
      </c>
      <c r="Q93" s="16" t="s">
        <v>4</v>
      </c>
      <c r="R93" s="76" t="s">
        <v>249</v>
      </c>
      <c r="S93" s="76" t="s">
        <v>6</v>
      </c>
      <c r="T93" s="76" t="s">
        <v>7</v>
      </c>
      <c r="U93" s="264" t="s">
        <v>450</v>
      </c>
      <c r="V93" s="280" t="s">
        <v>484</v>
      </c>
      <c r="W93" s="297" t="s">
        <v>457</v>
      </c>
    </row>
    <row r="94" spans="1:23" ht="15.75" x14ac:dyDescent="0.25">
      <c r="A94">
        <v>1</v>
      </c>
      <c r="B94" s="88">
        <v>81</v>
      </c>
      <c r="C94" s="70" t="s">
        <v>503</v>
      </c>
      <c r="D94" s="70" t="s">
        <v>585</v>
      </c>
      <c r="E94" s="70">
        <v>2559</v>
      </c>
      <c r="F94" s="89" t="s">
        <v>81</v>
      </c>
      <c r="G94" s="71" t="str">
        <f>VLOOKUP(F94,taxno!$A$2:$B$100,2,FALSE)</f>
        <v>0115524000194</v>
      </c>
      <c r="H94" s="90">
        <v>25</v>
      </c>
      <c r="I94" s="73">
        <v>10063099012</v>
      </c>
      <c r="J94" s="61">
        <f>25*20</f>
        <v>500</v>
      </c>
      <c r="K94" s="112">
        <f>J94*399</f>
        <v>199500</v>
      </c>
      <c r="L94" s="11">
        <f t="shared" si="3"/>
        <v>20</v>
      </c>
      <c r="M94" s="91" t="s">
        <v>250</v>
      </c>
      <c r="N94" s="92" t="s">
        <v>250</v>
      </c>
      <c r="O94" s="260" t="s">
        <v>3</v>
      </c>
      <c r="P94" s="260" t="s">
        <v>454</v>
      </c>
      <c r="Q94" s="93" t="s">
        <v>30</v>
      </c>
      <c r="R94" s="92" t="s">
        <v>244</v>
      </c>
      <c r="S94" s="92" t="s">
        <v>6</v>
      </c>
      <c r="T94" s="92" t="s">
        <v>26</v>
      </c>
      <c r="U94" s="267" t="s">
        <v>461</v>
      </c>
      <c r="V94" s="283" t="s">
        <v>483</v>
      </c>
      <c r="W94" s="296" t="s">
        <v>466</v>
      </c>
    </row>
    <row r="95" spans="1:23" ht="15.75" x14ac:dyDescent="0.25">
      <c r="A95">
        <v>1</v>
      </c>
      <c r="B95" s="82">
        <v>82</v>
      </c>
      <c r="C95" s="70" t="s">
        <v>503</v>
      </c>
      <c r="D95" s="70" t="s">
        <v>586</v>
      </c>
      <c r="E95" s="70">
        <v>2559</v>
      </c>
      <c r="F95" s="8" t="s">
        <v>35</v>
      </c>
      <c r="G95" s="71" t="str">
        <f>VLOOKUP(F95,taxno!$A$2:$B$100,2,FALSE)</f>
        <v>0115542000168</v>
      </c>
      <c r="H95" s="86">
        <v>50</v>
      </c>
      <c r="I95" s="73">
        <v>10063099012</v>
      </c>
      <c r="J95" s="62">
        <f>25*40</f>
        <v>1000</v>
      </c>
      <c r="K95" s="111">
        <f t="shared" ref="K95:K104" si="5">J95*394</f>
        <v>394000</v>
      </c>
      <c r="L95" s="23">
        <f t="shared" si="3"/>
        <v>40</v>
      </c>
      <c r="M95" s="74" t="s">
        <v>251</v>
      </c>
      <c r="N95" s="76" t="s">
        <v>252</v>
      </c>
      <c r="O95" s="257" t="s">
        <v>3</v>
      </c>
      <c r="P95" s="257" t="s">
        <v>455</v>
      </c>
      <c r="Q95" s="16" t="s">
        <v>4</v>
      </c>
      <c r="R95" s="87" t="s">
        <v>253</v>
      </c>
      <c r="S95" s="76" t="s">
        <v>6</v>
      </c>
      <c r="T95" s="76" t="s">
        <v>26</v>
      </c>
      <c r="U95" s="274" t="s">
        <v>464</v>
      </c>
      <c r="V95" s="274" t="s">
        <v>478</v>
      </c>
      <c r="W95" s="297" t="s">
        <v>479</v>
      </c>
    </row>
    <row r="96" spans="1:23" ht="15.75" x14ac:dyDescent="0.25">
      <c r="A96">
        <v>1</v>
      </c>
      <c r="B96" s="82">
        <v>83</v>
      </c>
      <c r="C96" s="70" t="s">
        <v>503</v>
      </c>
      <c r="D96" s="70" t="s">
        <v>587</v>
      </c>
      <c r="E96" s="70">
        <v>2559</v>
      </c>
      <c r="F96" s="8" t="s">
        <v>206</v>
      </c>
      <c r="G96" s="71" t="str">
        <f>VLOOKUP(F96,taxno!$A$2:$B$100,2,FALSE)</f>
        <v>0125540008145</v>
      </c>
      <c r="H96" s="86">
        <v>50</v>
      </c>
      <c r="I96" s="73">
        <v>10063099012</v>
      </c>
      <c r="J96" s="59">
        <f>25*24</f>
        <v>600</v>
      </c>
      <c r="K96" s="111">
        <f t="shared" si="5"/>
        <v>236400</v>
      </c>
      <c r="L96" s="2">
        <f t="shared" si="3"/>
        <v>24</v>
      </c>
      <c r="M96" s="74" t="s">
        <v>254</v>
      </c>
      <c r="N96" s="76" t="s">
        <v>254</v>
      </c>
      <c r="O96" s="257" t="s">
        <v>3</v>
      </c>
      <c r="P96" s="257" t="s">
        <v>454</v>
      </c>
      <c r="Q96" s="16" t="s">
        <v>30</v>
      </c>
      <c r="R96" s="76" t="s">
        <v>244</v>
      </c>
      <c r="S96" s="76" t="s">
        <v>6</v>
      </c>
      <c r="T96" s="76" t="s">
        <v>26</v>
      </c>
      <c r="U96" s="264" t="s">
        <v>460</v>
      </c>
      <c r="V96" s="280" t="s">
        <v>483</v>
      </c>
      <c r="W96" s="292" t="s">
        <v>498</v>
      </c>
    </row>
    <row r="97" spans="1:23" ht="15.75" x14ac:dyDescent="0.25">
      <c r="A97">
        <v>1</v>
      </c>
      <c r="B97" s="82">
        <v>84</v>
      </c>
      <c r="C97" s="70" t="s">
        <v>503</v>
      </c>
      <c r="D97" s="70" t="s">
        <v>588</v>
      </c>
      <c r="E97" s="70">
        <v>2559</v>
      </c>
      <c r="F97" s="8" t="s">
        <v>92</v>
      </c>
      <c r="G97" s="71" t="str">
        <f>VLOOKUP(F97,taxno!$A$2:$B$100,2,FALSE)</f>
        <v>0105522018355</v>
      </c>
      <c r="H97" s="86">
        <v>50</v>
      </c>
      <c r="I97" s="73">
        <v>10063099012</v>
      </c>
      <c r="J97" s="59">
        <f>25*40</f>
        <v>1000</v>
      </c>
      <c r="K97" s="111">
        <f t="shared" si="5"/>
        <v>394000</v>
      </c>
      <c r="L97" s="2">
        <f t="shared" si="3"/>
        <v>40</v>
      </c>
      <c r="M97" s="104" t="s">
        <v>255</v>
      </c>
      <c r="N97" s="103" t="s">
        <v>256</v>
      </c>
      <c r="O97" s="257" t="s">
        <v>3</v>
      </c>
      <c r="P97" s="257" t="s">
        <v>456</v>
      </c>
      <c r="Q97" s="30" t="s">
        <v>95</v>
      </c>
      <c r="R97" s="87" t="s">
        <v>257</v>
      </c>
      <c r="S97" s="76" t="s">
        <v>6</v>
      </c>
      <c r="T97" s="76" t="s">
        <v>17</v>
      </c>
      <c r="U97" s="264" t="s">
        <v>462</v>
      </c>
      <c r="V97" s="280" t="s">
        <v>457</v>
      </c>
      <c r="W97" s="297" t="s">
        <v>466</v>
      </c>
    </row>
    <row r="98" spans="1:23" ht="15.75" x14ac:dyDescent="0.25">
      <c r="A98">
        <v>1</v>
      </c>
      <c r="B98" s="78">
        <v>85</v>
      </c>
      <c r="C98" s="70" t="s">
        <v>503</v>
      </c>
      <c r="D98" s="70" t="s">
        <v>589</v>
      </c>
      <c r="E98" s="70">
        <v>2559</v>
      </c>
      <c r="F98" s="8" t="s">
        <v>258</v>
      </c>
      <c r="G98" s="71" t="str">
        <f>VLOOKUP(F98,taxno!$A$2:$B$100,2,FALSE)</f>
        <v>0105544078784</v>
      </c>
      <c r="H98" s="96">
        <v>50</v>
      </c>
      <c r="I98" s="73">
        <v>10063099012</v>
      </c>
      <c r="J98" s="60">
        <f>25*17</f>
        <v>425</v>
      </c>
      <c r="K98" s="111">
        <f t="shared" si="5"/>
        <v>167450</v>
      </c>
      <c r="L98" s="4">
        <f t="shared" si="3"/>
        <v>17</v>
      </c>
      <c r="M98" s="22" t="s">
        <v>259</v>
      </c>
      <c r="N98" s="79" t="s">
        <v>260</v>
      </c>
      <c r="O98" s="258" t="s">
        <v>3</v>
      </c>
      <c r="P98" s="258" t="s">
        <v>456</v>
      </c>
      <c r="Q98" s="47" t="s">
        <v>30</v>
      </c>
      <c r="R98" s="47" t="s">
        <v>112</v>
      </c>
      <c r="S98" s="48" t="s">
        <v>11</v>
      </c>
      <c r="T98" s="50" t="s">
        <v>76</v>
      </c>
      <c r="U98" s="275" t="s">
        <v>452</v>
      </c>
      <c r="V98" s="275" t="s">
        <v>485</v>
      </c>
      <c r="W98" s="292" t="s">
        <v>498</v>
      </c>
    </row>
    <row r="99" spans="1:23" ht="15.75" x14ac:dyDescent="0.25">
      <c r="A99">
        <v>1</v>
      </c>
      <c r="B99" s="78">
        <v>85</v>
      </c>
      <c r="C99" s="70" t="s">
        <v>503</v>
      </c>
      <c r="D99" s="70" t="s">
        <v>589</v>
      </c>
      <c r="E99" s="70">
        <v>2559</v>
      </c>
      <c r="F99" s="8" t="s">
        <v>261</v>
      </c>
      <c r="G99" s="71" t="str">
        <f>VLOOKUP(F99,taxno!$A$2:$B$100,2,FALSE)</f>
        <v>0105546063717</v>
      </c>
      <c r="H99" s="96">
        <v>50</v>
      </c>
      <c r="I99" s="73">
        <v>10063099012</v>
      </c>
      <c r="J99" s="60">
        <f>25*7</f>
        <v>175</v>
      </c>
      <c r="K99" s="111">
        <f t="shared" si="5"/>
        <v>68950</v>
      </c>
      <c r="L99" s="4">
        <f t="shared" si="3"/>
        <v>7</v>
      </c>
      <c r="M99" s="22" t="s">
        <v>262</v>
      </c>
      <c r="N99" s="79" t="s">
        <v>260</v>
      </c>
      <c r="O99" s="258" t="s">
        <v>3</v>
      </c>
      <c r="P99" s="258" t="s">
        <v>456</v>
      </c>
      <c r="Q99" s="47" t="s">
        <v>30</v>
      </c>
      <c r="R99" s="47" t="s">
        <v>112</v>
      </c>
      <c r="S99" s="48" t="s">
        <v>11</v>
      </c>
      <c r="T99" s="50" t="s">
        <v>76</v>
      </c>
      <c r="U99" s="275" t="s">
        <v>452</v>
      </c>
      <c r="V99" s="275" t="s">
        <v>485</v>
      </c>
      <c r="W99" s="292" t="s">
        <v>498</v>
      </c>
    </row>
    <row r="100" spans="1:23" ht="15.75" x14ac:dyDescent="0.25">
      <c r="A100">
        <v>1</v>
      </c>
      <c r="B100" s="78">
        <v>85</v>
      </c>
      <c r="C100" s="70" t="s">
        <v>503</v>
      </c>
      <c r="D100" s="70" t="s">
        <v>589</v>
      </c>
      <c r="E100" s="70">
        <v>2559</v>
      </c>
      <c r="F100" s="8" t="s">
        <v>263</v>
      </c>
      <c r="G100" s="71" t="str">
        <f>VLOOKUP(F100,taxno!$A$2:$B$100,2,FALSE)</f>
        <v>0105531089375</v>
      </c>
      <c r="H100" s="96">
        <v>50</v>
      </c>
      <c r="I100" s="73">
        <v>10063099012</v>
      </c>
      <c r="J100" s="60">
        <f>25*3</f>
        <v>75</v>
      </c>
      <c r="K100" s="111">
        <f t="shared" si="5"/>
        <v>29550</v>
      </c>
      <c r="L100" s="4">
        <f t="shared" si="3"/>
        <v>3</v>
      </c>
      <c r="M100" s="22" t="s">
        <v>264</v>
      </c>
      <c r="N100" s="79" t="s">
        <v>260</v>
      </c>
      <c r="O100" s="258" t="s">
        <v>3</v>
      </c>
      <c r="P100" s="258" t="s">
        <v>456</v>
      </c>
      <c r="Q100" s="47" t="s">
        <v>30</v>
      </c>
      <c r="R100" s="47" t="s">
        <v>112</v>
      </c>
      <c r="S100" s="48" t="s">
        <v>11</v>
      </c>
      <c r="T100" s="50" t="s">
        <v>76</v>
      </c>
      <c r="U100" s="275" t="s">
        <v>452</v>
      </c>
      <c r="V100" s="275" t="s">
        <v>485</v>
      </c>
      <c r="W100" s="292" t="s">
        <v>498</v>
      </c>
    </row>
    <row r="101" spans="1:23" ht="15.75" x14ac:dyDescent="0.25">
      <c r="A101">
        <v>1</v>
      </c>
      <c r="B101" s="82">
        <v>86</v>
      </c>
      <c r="C101" s="70" t="s">
        <v>503</v>
      </c>
      <c r="D101" s="70" t="s">
        <v>590</v>
      </c>
      <c r="E101" s="70">
        <v>2559</v>
      </c>
      <c r="F101" s="8" t="s">
        <v>81</v>
      </c>
      <c r="G101" s="71" t="str">
        <f>VLOOKUP(F101,taxno!$A$2:$B$100,2,FALSE)</f>
        <v>0115524000194</v>
      </c>
      <c r="H101" s="86">
        <v>50</v>
      </c>
      <c r="I101" s="73">
        <v>10063099012</v>
      </c>
      <c r="J101" s="60">
        <f>25*20</f>
        <v>500</v>
      </c>
      <c r="K101" s="111">
        <f t="shared" si="5"/>
        <v>197000</v>
      </c>
      <c r="L101" s="4">
        <f t="shared" si="3"/>
        <v>20</v>
      </c>
      <c r="M101" s="77" t="s">
        <v>265</v>
      </c>
      <c r="N101" s="76" t="s">
        <v>266</v>
      </c>
      <c r="O101" s="257" t="s">
        <v>3</v>
      </c>
      <c r="P101" s="257" t="s">
        <v>456</v>
      </c>
      <c r="Q101" s="16" t="s">
        <v>20</v>
      </c>
      <c r="R101" s="76" t="s">
        <v>267</v>
      </c>
      <c r="S101" s="76" t="s">
        <v>6</v>
      </c>
      <c r="T101" s="76" t="s">
        <v>21</v>
      </c>
      <c r="U101" s="264" t="s">
        <v>450</v>
      </c>
      <c r="V101" s="280" t="s">
        <v>467</v>
      </c>
      <c r="W101" s="297" t="s">
        <v>462</v>
      </c>
    </row>
    <row r="102" spans="1:23" ht="15.75" x14ac:dyDescent="0.25">
      <c r="A102">
        <v>1</v>
      </c>
      <c r="B102" s="82">
        <v>87</v>
      </c>
      <c r="C102" s="70" t="s">
        <v>503</v>
      </c>
      <c r="D102" s="70" t="s">
        <v>591</v>
      </c>
      <c r="E102" s="70">
        <v>2559</v>
      </c>
      <c r="F102" s="8" t="s">
        <v>81</v>
      </c>
      <c r="G102" s="71" t="str">
        <f>VLOOKUP(F102,taxno!$A$2:$B$100,2,FALSE)</f>
        <v>0115524000194</v>
      </c>
      <c r="H102" s="86">
        <v>50</v>
      </c>
      <c r="I102" s="73">
        <v>10063099012</v>
      </c>
      <c r="J102" s="59">
        <f>25*30</f>
        <v>750</v>
      </c>
      <c r="K102" s="111">
        <f t="shared" si="5"/>
        <v>295500</v>
      </c>
      <c r="L102" s="2">
        <f t="shared" si="3"/>
        <v>30</v>
      </c>
      <c r="M102" s="74" t="s">
        <v>268</v>
      </c>
      <c r="N102" s="76" t="s">
        <v>269</v>
      </c>
      <c r="O102" s="257" t="s">
        <v>3</v>
      </c>
      <c r="P102" s="257" t="s">
        <v>456</v>
      </c>
      <c r="Q102" s="16" t="s">
        <v>4</v>
      </c>
      <c r="R102" s="76" t="s">
        <v>236</v>
      </c>
      <c r="S102" s="76" t="s">
        <v>6</v>
      </c>
      <c r="T102" s="76" t="s">
        <v>17</v>
      </c>
      <c r="U102" s="264" t="s">
        <v>460</v>
      </c>
      <c r="V102" s="280" t="s">
        <v>484</v>
      </c>
      <c r="W102" s="297" t="s">
        <v>457</v>
      </c>
    </row>
    <row r="103" spans="1:23" ht="15.75" x14ac:dyDescent="0.25">
      <c r="A103">
        <v>1</v>
      </c>
      <c r="B103" s="82">
        <v>88</v>
      </c>
      <c r="C103" s="70" t="s">
        <v>503</v>
      </c>
      <c r="D103" s="70" t="s">
        <v>592</v>
      </c>
      <c r="E103" s="70">
        <v>2559</v>
      </c>
      <c r="F103" s="8" t="s">
        <v>127</v>
      </c>
      <c r="G103" s="71" t="str">
        <f>VLOOKUP(F103,taxno!$A$2:$B$100,2,FALSE)</f>
        <v>0107536001702</v>
      </c>
      <c r="H103" s="86">
        <v>50</v>
      </c>
      <c r="I103" s="73">
        <v>10063099012</v>
      </c>
      <c r="J103" s="60">
        <f>25*20</f>
        <v>500</v>
      </c>
      <c r="K103" s="111">
        <f t="shared" si="5"/>
        <v>197000</v>
      </c>
      <c r="L103" s="4">
        <f t="shared" si="3"/>
        <v>20</v>
      </c>
      <c r="M103" s="14">
        <v>4040302330</v>
      </c>
      <c r="N103" s="15" t="s">
        <v>270</v>
      </c>
      <c r="O103" s="257" t="s">
        <v>3</v>
      </c>
      <c r="P103" s="257" t="s">
        <v>456</v>
      </c>
      <c r="Q103" s="16" t="s">
        <v>20</v>
      </c>
      <c r="R103" s="16" t="s">
        <v>271</v>
      </c>
      <c r="S103" s="17" t="s">
        <v>6</v>
      </c>
      <c r="T103" s="10" t="s">
        <v>12</v>
      </c>
      <c r="U103" s="269" t="s">
        <v>450</v>
      </c>
      <c r="V103" s="284" t="s">
        <v>476</v>
      </c>
      <c r="W103" s="297" t="s">
        <v>462</v>
      </c>
    </row>
    <row r="104" spans="1:23" ht="15.75" x14ac:dyDescent="0.25">
      <c r="A104">
        <v>1</v>
      </c>
      <c r="B104" s="82">
        <v>89</v>
      </c>
      <c r="C104" s="70" t="s">
        <v>503</v>
      </c>
      <c r="D104" s="70" t="s">
        <v>593</v>
      </c>
      <c r="E104" s="70">
        <v>2559</v>
      </c>
      <c r="F104" s="8" t="s">
        <v>186</v>
      </c>
      <c r="G104" s="71" t="str">
        <f>VLOOKUP(F104,taxno!$A$2:$B$100,2,FALSE)</f>
        <v>0105536101675</v>
      </c>
      <c r="H104" s="86">
        <v>50</v>
      </c>
      <c r="I104" s="73">
        <v>10063099012</v>
      </c>
      <c r="J104" s="60">
        <f>25*30</f>
        <v>750</v>
      </c>
      <c r="K104" s="111">
        <f t="shared" si="5"/>
        <v>295500</v>
      </c>
      <c r="L104" s="4">
        <f t="shared" si="3"/>
        <v>30</v>
      </c>
      <c r="M104" s="14">
        <v>7130267260</v>
      </c>
      <c r="N104" s="15" t="s">
        <v>272</v>
      </c>
      <c r="O104" s="257" t="s">
        <v>3</v>
      </c>
      <c r="P104" s="257" t="s">
        <v>456</v>
      </c>
      <c r="Q104" s="16" t="s">
        <v>4</v>
      </c>
      <c r="R104" s="16" t="s">
        <v>273</v>
      </c>
      <c r="S104" s="17" t="s">
        <v>6</v>
      </c>
      <c r="T104" s="10" t="s">
        <v>7</v>
      </c>
      <c r="U104" s="269" t="s">
        <v>452</v>
      </c>
      <c r="V104" s="284" t="s">
        <v>486</v>
      </c>
      <c r="W104" s="292" t="s">
        <v>498</v>
      </c>
    </row>
    <row r="105" spans="1:23" ht="15.75" x14ac:dyDescent="0.25">
      <c r="A105">
        <v>1</v>
      </c>
      <c r="B105" s="88">
        <v>90</v>
      </c>
      <c r="C105" s="70" t="s">
        <v>503</v>
      </c>
      <c r="D105" s="70" t="s">
        <v>594</v>
      </c>
      <c r="E105" s="70">
        <v>2559</v>
      </c>
      <c r="F105" s="89" t="s">
        <v>35</v>
      </c>
      <c r="G105" s="71" t="str">
        <f>VLOOKUP(F105,taxno!$A$2:$B$100,2,FALSE)</f>
        <v>0115542000168</v>
      </c>
      <c r="H105" s="90">
        <v>25</v>
      </c>
      <c r="I105" s="73">
        <v>10063099012</v>
      </c>
      <c r="J105" s="61">
        <f>25*32</f>
        <v>800</v>
      </c>
      <c r="K105" s="112">
        <f>J105*399</f>
        <v>319200</v>
      </c>
      <c r="L105" s="11">
        <f t="shared" si="3"/>
        <v>32</v>
      </c>
      <c r="M105" s="91" t="s">
        <v>274</v>
      </c>
      <c r="N105" s="12" t="s">
        <v>275</v>
      </c>
      <c r="O105" s="260" t="s">
        <v>3</v>
      </c>
      <c r="P105" s="260" t="s">
        <v>456</v>
      </c>
      <c r="Q105" s="93" t="s">
        <v>57</v>
      </c>
      <c r="R105" s="92" t="s">
        <v>276</v>
      </c>
      <c r="S105" s="92" t="s">
        <v>6</v>
      </c>
      <c r="T105" s="92" t="s">
        <v>80</v>
      </c>
      <c r="U105" s="267" t="s">
        <v>452</v>
      </c>
      <c r="V105" s="283" t="s">
        <v>465</v>
      </c>
      <c r="W105" s="292" t="s">
        <v>498</v>
      </c>
    </row>
    <row r="106" spans="1:23" ht="15.75" x14ac:dyDescent="0.25">
      <c r="A106">
        <v>1</v>
      </c>
      <c r="B106" s="82">
        <v>91</v>
      </c>
      <c r="C106" s="70" t="s">
        <v>503</v>
      </c>
      <c r="D106" s="70" t="s">
        <v>595</v>
      </c>
      <c r="E106" s="70">
        <v>2559</v>
      </c>
      <c r="F106" s="8" t="s">
        <v>35</v>
      </c>
      <c r="G106" s="71" t="str">
        <f>VLOOKUP(F106,taxno!$A$2:$B$100,2,FALSE)</f>
        <v>0115542000168</v>
      </c>
      <c r="H106" s="86">
        <v>50</v>
      </c>
      <c r="I106" s="73">
        <v>10063099012</v>
      </c>
      <c r="J106" s="59">
        <f>25*20</f>
        <v>500</v>
      </c>
      <c r="K106" s="111">
        <f>J106*394</f>
        <v>197000</v>
      </c>
      <c r="L106" s="2">
        <f t="shared" si="3"/>
        <v>20</v>
      </c>
      <c r="M106" s="14">
        <v>7130267330</v>
      </c>
      <c r="N106" s="15" t="s">
        <v>277</v>
      </c>
      <c r="O106" s="257" t="s">
        <v>3</v>
      </c>
      <c r="P106" s="257" t="s">
        <v>457</v>
      </c>
      <c r="Q106" s="16" t="s">
        <v>4</v>
      </c>
      <c r="R106" s="30" t="s">
        <v>278</v>
      </c>
      <c r="S106" s="17" t="s">
        <v>6</v>
      </c>
      <c r="T106" s="10" t="s">
        <v>26</v>
      </c>
      <c r="U106" s="276" t="s">
        <v>481</v>
      </c>
      <c r="V106" s="276" t="s">
        <v>487</v>
      </c>
      <c r="W106" s="297" t="s">
        <v>470</v>
      </c>
    </row>
    <row r="107" spans="1:23" ht="15.75" x14ac:dyDescent="0.25">
      <c r="A107">
        <v>1</v>
      </c>
      <c r="B107" s="88">
        <v>92</v>
      </c>
      <c r="C107" s="70" t="s">
        <v>503</v>
      </c>
      <c r="D107" s="70" t="s">
        <v>596</v>
      </c>
      <c r="E107" s="70">
        <v>2559</v>
      </c>
      <c r="F107" s="89" t="s">
        <v>35</v>
      </c>
      <c r="G107" s="71" t="str">
        <f>VLOOKUP(F107,taxno!$A$2:$B$100,2,FALSE)</f>
        <v>0115542000168</v>
      </c>
      <c r="H107" s="90">
        <v>25</v>
      </c>
      <c r="I107" s="73">
        <v>10063099012</v>
      </c>
      <c r="J107" s="61">
        <f>25*56</f>
        <v>1400</v>
      </c>
      <c r="K107" s="112">
        <f>J107*399</f>
        <v>558600</v>
      </c>
      <c r="L107" s="11">
        <f t="shared" si="3"/>
        <v>56</v>
      </c>
      <c r="M107" s="91">
        <v>7130267420</v>
      </c>
      <c r="N107" s="12" t="s">
        <v>279</v>
      </c>
      <c r="O107" s="260" t="s">
        <v>3</v>
      </c>
      <c r="P107" s="260" t="s">
        <v>458</v>
      </c>
      <c r="Q107" s="93" t="s">
        <v>4</v>
      </c>
      <c r="R107" s="92" t="s">
        <v>253</v>
      </c>
      <c r="S107" s="92" t="s">
        <v>6</v>
      </c>
      <c r="T107" s="92" t="s">
        <v>17</v>
      </c>
      <c r="U107" s="267" t="s">
        <v>464</v>
      </c>
      <c r="V107" s="283" t="s">
        <v>478</v>
      </c>
      <c r="W107" s="296" t="s">
        <v>479</v>
      </c>
    </row>
    <row r="108" spans="1:23" ht="15.75" x14ac:dyDescent="0.25">
      <c r="A108">
        <v>1</v>
      </c>
      <c r="B108" s="82">
        <v>93</v>
      </c>
      <c r="C108" s="70" t="s">
        <v>503</v>
      </c>
      <c r="D108" s="70" t="s">
        <v>597</v>
      </c>
      <c r="E108" s="70">
        <v>2559</v>
      </c>
      <c r="F108" s="8" t="s">
        <v>35</v>
      </c>
      <c r="G108" s="71" t="str">
        <f>VLOOKUP(F108,taxno!$A$2:$B$100,2,FALSE)</f>
        <v>0115542000168</v>
      </c>
      <c r="H108" s="86">
        <v>50</v>
      </c>
      <c r="I108" s="73">
        <v>10063099012</v>
      </c>
      <c r="J108" s="59">
        <f>25*40</f>
        <v>1000</v>
      </c>
      <c r="K108" s="111">
        <f t="shared" ref="K108:K118" si="6">J108*394</f>
        <v>394000</v>
      </c>
      <c r="L108" s="2">
        <f t="shared" si="3"/>
        <v>40</v>
      </c>
      <c r="M108" s="14">
        <v>7130267410</v>
      </c>
      <c r="N108" s="15" t="s">
        <v>280</v>
      </c>
      <c r="O108" s="257" t="s">
        <v>3</v>
      </c>
      <c r="P108" s="257" t="s">
        <v>456</v>
      </c>
      <c r="Q108" s="16" t="s">
        <v>4</v>
      </c>
      <c r="R108" s="30" t="s">
        <v>253</v>
      </c>
      <c r="S108" s="17" t="s">
        <v>6</v>
      </c>
      <c r="T108" s="10" t="s">
        <v>17</v>
      </c>
      <c r="U108" s="268" t="s">
        <v>464</v>
      </c>
      <c r="V108" s="268" t="s">
        <v>478</v>
      </c>
      <c r="W108" s="297" t="s">
        <v>479</v>
      </c>
    </row>
    <row r="109" spans="1:23" ht="15.75" x14ac:dyDescent="0.25">
      <c r="A109">
        <v>1</v>
      </c>
      <c r="B109" s="82">
        <v>94</v>
      </c>
      <c r="C109" s="70" t="s">
        <v>503</v>
      </c>
      <c r="D109" s="70" t="s">
        <v>598</v>
      </c>
      <c r="E109" s="70">
        <v>2559</v>
      </c>
      <c r="F109" s="8" t="s">
        <v>35</v>
      </c>
      <c r="G109" s="71" t="str">
        <f>VLOOKUP(F109,taxno!$A$2:$B$100,2,FALSE)</f>
        <v>0115542000168</v>
      </c>
      <c r="H109" s="86">
        <v>50</v>
      </c>
      <c r="I109" s="73">
        <v>10063099012</v>
      </c>
      <c r="J109" s="59">
        <f>25*20</f>
        <v>500</v>
      </c>
      <c r="K109" s="111">
        <f t="shared" si="6"/>
        <v>197000</v>
      </c>
      <c r="L109" s="2">
        <f>J109/25</f>
        <v>20</v>
      </c>
      <c r="M109" s="14" t="s">
        <v>281</v>
      </c>
      <c r="N109" s="20" t="s">
        <v>281</v>
      </c>
      <c r="O109" s="257" t="s">
        <v>3</v>
      </c>
      <c r="P109" s="257" t="s">
        <v>456</v>
      </c>
      <c r="Q109" s="16" t="s">
        <v>9</v>
      </c>
      <c r="R109" s="16" t="s">
        <v>282</v>
      </c>
      <c r="S109" s="31" t="s">
        <v>6</v>
      </c>
      <c r="T109" s="10" t="s">
        <v>17</v>
      </c>
      <c r="U109" s="276" t="s">
        <v>452</v>
      </c>
      <c r="V109" s="276" t="s">
        <v>483</v>
      </c>
      <c r="W109" s="297" t="s">
        <v>466</v>
      </c>
    </row>
    <row r="110" spans="1:23" ht="15.75" x14ac:dyDescent="0.25">
      <c r="A110">
        <v>1</v>
      </c>
      <c r="B110" s="82">
        <v>95</v>
      </c>
      <c r="C110" s="70" t="s">
        <v>503</v>
      </c>
      <c r="D110" s="70" t="s">
        <v>599</v>
      </c>
      <c r="E110" s="70">
        <v>2559</v>
      </c>
      <c r="F110" s="8" t="s">
        <v>237</v>
      </c>
      <c r="G110" s="71" t="str">
        <f>VLOOKUP(F110,taxno!$A$2:$B$100,2,FALSE)</f>
        <v>0105538021822</v>
      </c>
      <c r="H110" s="86">
        <v>50</v>
      </c>
      <c r="I110" s="73">
        <v>10063099012</v>
      </c>
      <c r="J110" s="59">
        <f>25*20</f>
        <v>500</v>
      </c>
      <c r="K110" s="111">
        <f t="shared" si="6"/>
        <v>197000</v>
      </c>
      <c r="L110" s="2">
        <f t="shared" si="3"/>
        <v>20</v>
      </c>
      <c r="M110" s="14">
        <v>7130267400</v>
      </c>
      <c r="N110" s="15" t="s">
        <v>283</v>
      </c>
      <c r="O110" s="257" t="s">
        <v>3</v>
      </c>
      <c r="P110" s="257" t="s">
        <v>456</v>
      </c>
      <c r="Q110" s="16" t="s">
        <v>4</v>
      </c>
      <c r="R110" s="16" t="s">
        <v>236</v>
      </c>
      <c r="S110" s="17" t="s">
        <v>6</v>
      </c>
      <c r="T110" s="10" t="s">
        <v>26</v>
      </c>
      <c r="U110" s="269" t="s">
        <v>460</v>
      </c>
      <c r="V110" s="284" t="s">
        <v>470</v>
      </c>
      <c r="W110" s="292" t="s">
        <v>498</v>
      </c>
    </row>
    <row r="111" spans="1:23" ht="15.75" x14ac:dyDescent="0.25">
      <c r="A111">
        <v>1</v>
      </c>
      <c r="B111" s="82">
        <v>96</v>
      </c>
      <c r="C111" s="70" t="s">
        <v>503</v>
      </c>
      <c r="D111" s="70" t="s">
        <v>600</v>
      </c>
      <c r="E111" s="70">
        <v>2559</v>
      </c>
      <c r="F111" s="8" t="s">
        <v>148</v>
      </c>
      <c r="G111" s="71" t="str">
        <f>VLOOKUP(F111,taxno!$A$2:$B$100,2,FALSE)</f>
        <v>0105552046349</v>
      </c>
      <c r="H111" s="86">
        <v>50</v>
      </c>
      <c r="I111" s="73">
        <v>10063099012</v>
      </c>
      <c r="J111" s="59">
        <f>25*20</f>
        <v>500</v>
      </c>
      <c r="K111" s="111">
        <f t="shared" si="6"/>
        <v>197000</v>
      </c>
      <c r="L111" s="2">
        <f t="shared" si="3"/>
        <v>20</v>
      </c>
      <c r="M111" s="14">
        <v>7130267290</v>
      </c>
      <c r="N111" s="15" t="s">
        <v>284</v>
      </c>
      <c r="O111" s="257" t="s">
        <v>3</v>
      </c>
      <c r="P111" s="257" t="s">
        <v>456</v>
      </c>
      <c r="Q111" s="16" t="s">
        <v>4</v>
      </c>
      <c r="R111" s="16" t="s">
        <v>236</v>
      </c>
      <c r="S111" s="17" t="s">
        <v>6</v>
      </c>
      <c r="T111" s="10" t="s">
        <v>17</v>
      </c>
      <c r="U111" s="269" t="s">
        <v>460</v>
      </c>
      <c r="V111" s="284" t="s">
        <v>479</v>
      </c>
      <c r="W111" s="297" t="s">
        <v>457</v>
      </c>
    </row>
    <row r="112" spans="1:23" ht="15.75" x14ac:dyDescent="0.25">
      <c r="A112">
        <v>1</v>
      </c>
      <c r="B112" s="82">
        <v>97</v>
      </c>
      <c r="C112" s="70" t="s">
        <v>503</v>
      </c>
      <c r="D112" s="70" t="s">
        <v>601</v>
      </c>
      <c r="E112" s="70">
        <v>2559</v>
      </c>
      <c r="F112" s="8" t="s">
        <v>163</v>
      </c>
      <c r="G112" s="71" t="str">
        <f>VLOOKUP(F112,taxno!$A$2:$B$100,2,FALSE)</f>
        <v>0105511005125</v>
      </c>
      <c r="H112" s="86">
        <v>50</v>
      </c>
      <c r="I112" s="73">
        <v>10063099012</v>
      </c>
      <c r="J112" s="59">
        <f>25*35</f>
        <v>875</v>
      </c>
      <c r="K112" s="111">
        <f t="shared" si="6"/>
        <v>344750</v>
      </c>
      <c r="L112" s="2">
        <f t="shared" si="3"/>
        <v>35</v>
      </c>
      <c r="M112" s="14">
        <v>7130267240</v>
      </c>
      <c r="N112" s="15" t="s">
        <v>285</v>
      </c>
      <c r="O112" s="257" t="s">
        <v>3</v>
      </c>
      <c r="P112" s="257" t="s">
        <v>456</v>
      </c>
      <c r="Q112" s="16" t="s">
        <v>4</v>
      </c>
      <c r="R112" s="16" t="s">
        <v>236</v>
      </c>
      <c r="S112" s="17" t="s">
        <v>6</v>
      </c>
      <c r="T112" s="10" t="s">
        <v>17</v>
      </c>
      <c r="U112" s="269" t="s">
        <v>460</v>
      </c>
      <c r="V112" s="284" t="s">
        <v>484</v>
      </c>
      <c r="W112" s="297" t="s">
        <v>467</v>
      </c>
    </row>
    <row r="113" spans="1:23" ht="15.75" x14ac:dyDescent="0.25">
      <c r="A113">
        <v>1</v>
      </c>
      <c r="B113" s="82">
        <v>98</v>
      </c>
      <c r="C113" s="70" t="s">
        <v>503</v>
      </c>
      <c r="D113" s="70" t="s">
        <v>602</v>
      </c>
      <c r="E113" s="70">
        <v>2559</v>
      </c>
      <c r="F113" s="8" t="s">
        <v>92</v>
      </c>
      <c r="G113" s="71" t="str">
        <f>VLOOKUP(F113,taxno!$A$2:$B$100,2,FALSE)</f>
        <v>0105522018355</v>
      </c>
      <c r="H113" s="86">
        <v>50</v>
      </c>
      <c r="I113" s="73">
        <v>10063099012</v>
      </c>
      <c r="J113" s="59">
        <f>25*40</f>
        <v>1000</v>
      </c>
      <c r="K113" s="111">
        <f t="shared" si="6"/>
        <v>394000</v>
      </c>
      <c r="L113" s="2">
        <f t="shared" si="3"/>
        <v>40</v>
      </c>
      <c r="M113" s="14">
        <v>7130267190</v>
      </c>
      <c r="N113" s="15" t="s">
        <v>286</v>
      </c>
      <c r="O113" s="257" t="s">
        <v>3</v>
      </c>
      <c r="P113" s="257" t="s">
        <v>456</v>
      </c>
      <c r="Q113" s="16" t="s">
        <v>4</v>
      </c>
      <c r="R113" s="16" t="s">
        <v>273</v>
      </c>
      <c r="S113" s="17" t="s">
        <v>6</v>
      </c>
      <c r="T113" s="10" t="s">
        <v>7</v>
      </c>
      <c r="U113" s="269" t="s">
        <v>452</v>
      </c>
      <c r="V113" s="284" t="s">
        <v>465</v>
      </c>
      <c r="W113" s="292" t="s">
        <v>498</v>
      </c>
    </row>
    <row r="114" spans="1:23" ht="15.75" x14ac:dyDescent="0.25">
      <c r="A114">
        <v>1</v>
      </c>
      <c r="B114" s="82">
        <v>99</v>
      </c>
      <c r="C114" s="70" t="s">
        <v>503</v>
      </c>
      <c r="D114" s="70" t="s">
        <v>603</v>
      </c>
      <c r="E114" s="70">
        <v>2559</v>
      </c>
      <c r="F114" s="8" t="s">
        <v>148</v>
      </c>
      <c r="G114" s="71" t="str">
        <f>VLOOKUP(F114,taxno!$A$2:$B$100,2,FALSE)</f>
        <v>0105552046349</v>
      </c>
      <c r="H114" s="86">
        <v>50</v>
      </c>
      <c r="I114" s="73">
        <v>10063099012</v>
      </c>
      <c r="J114" s="59">
        <f>25*20</f>
        <v>500</v>
      </c>
      <c r="K114" s="113">
        <f t="shared" si="6"/>
        <v>197000</v>
      </c>
      <c r="L114" s="2">
        <f t="shared" si="3"/>
        <v>20</v>
      </c>
      <c r="M114" s="14" t="s">
        <v>287</v>
      </c>
      <c r="N114" s="76" t="s">
        <v>288</v>
      </c>
      <c r="O114" s="257" t="s">
        <v>3</v>
      </c>
      <c r="P114" s="257" t="s">
        <v>453</v>
      </c>
      <c r="Q114" s="16" t="s">
        <v>289</v>
      </c>
      <c r="R114" s="16" t="s">
        <v>290</v>
      </c>
      <c r="S114" s="17" t="s">
        <v>11</v>
      </c>
      <c r="T114" s="32" t="s">
        <v>7</v>
      </c>
      <c r="U114" s="264" t="s">
        <v>464</v>
      </c>
      <c r="V114" s="280" t="s">
        <v>466</v>
      </c>
      <c r="W114" s="299" t="s">
        <v>463</v>
      </c>
    </row>
    <row r="115" spans="1:23" ht="15.75" x14ac:dyDescent="0.25">
      <c r="A115">
        <v>1</v>
      </c>
      <c r="B115" s="82">
        <v>100</v>
      </c>
      <c r="C115" s="70" t="s">
        <v>503</v>
      </c>
      <c r="D115" s="70" t="s">
        <v>604</v>
      </c>
      <c r="E115" s="70">
        <v>2559</v>
      </c>
      <c r="F115" s="8" t="s">
        <v>88</v>
      </c>
      <c r="G115" s="71" t="str">
        <f>VLOOKUP(F115,taxno!$A$2:$B$100,2,FALSE)</f>
        <v>0135553003431</v>
      </c>
      <c r="H115" s="86">
        <v>50</v>
      </c>
      <c r="I115" s="73">
        <v>10063099012</v>
      </c>
      <c r="J115" s="59">
        <f>25*40</f>
        <v>1000</v>
      </c>
      <c r="K115" s="113">
        <f t="shared" si="6"/>
        <v>394000</v>
      </c>
      <c r="L115" s="2">
        <f t="shared" si="3"/>
        <v>40</v>
      </c>
      <c r="M115" s="77" t="s">
        <v>291</v>
      </c>
      <c r="N115" s="76" t="s">
        <v>292</v>
      </c>
      <c r="O115" s="257" t="s">
        <v>3</v>
      </c>
      <c r="P115" s="257" t="s">
        <v>459</v>
      </c>
      <c r="Q115" s="16" t="s">
        <v>15</v>
      </c>
      <c r="R115" s="76" t="s">
        <v>293</v>
      </c>
      <c r="S115" s="76" t="s">
        <v>11</v>
      </c>
      <c r="T115" s="76" t="s">
        <v>17</v>
      </c>
      <c r="U115" s="264" t="s">
        <v>460</v>
      </c>
      <c r="V115" s="280" t="s">
        <v>479</v>
      </c>
      <c r="W115" s="299" t="s">
        <v>463</v>
      </c>
    </row>
    <row r="116" spans="1:23" ht="15.75" x14ac:dyDescent="0.25">
      <c r="A116">
        <v>1</v>
      </c>
      <c r="B116" s="82">
        <v>101</v>
      </c>
      <c r="C116" s="70" t="s">
        <v>503</v>
      </c>
      <c r="D116" s="70" t="s">
        <v>605</v>
      </c>
      <c r="E116" s="70">
        <v>2559</v>
      </c>
      <c r="F116" s="8" t="s">
        <v>294</v>
      </c>
      <c r="G116" s="71" t="str">
        <f>VLOOKUP(F116,taxno!$A$2:$B$100,2,FALSE)</f>
        <v>0625551000081</v>
      </c>
      <c r="H116" s="86">
        <v>50</v>
      </c>
      <c r="I116" s="73">
        <v>10063099012</v>
      </c>
      <c r="J116" s="59">
        <f>25*33</f>
        <v>825</v>
      </c>
      <c r="K116" s="111">
        <f t="shared" si="6"/>
        <v>325050</v>
      </c>
      <c r="L116" s="2">
        <f t="shared" si="3"/>
        <v>33</v>
      </c>
      <c r="M116" s="99" t="s">
        <v>295</v>
      </c>
      <c r="N116" s="100" t="s">
        <v>296</v>
      </c>
      <c r="O116" s="257" t="s">
        <v>3</v>
      </c>
      <c r="P116" s="257" t="s">
        <v>456</v>
      </c>
      <c r="Q116" s="16" t="s">
        <v>4</v>
      </c>
      <c r="R116" s="76" t="s">
        <v>236</v>
      </c>
      <c r="S116" s="76" t="s">
        <v>6</v>
      </c>
      <c r="T116" s="76" t="s">
        <v>17</v>
      </c>
      <c r="U116" s="264" t="s">
        <v>460</v>
      </c>
      <c r="V116" s="280" t="s">
        <v>484</v>
      </c>
      <c r="W116" s="297" t="s">
        <v>463</v>
      </c>
    </row>
    <row r="117" spans="1:23" ht="15.75" x14ac:dyDescent="0.25">
      <c r="A117">
        <v>1</v>
      </c>
      <c r="B117" s="105">
        <v>102</v>
      </c>
      <c r="C117" s="70" t="s">
        <v>503</v>
      </c>
      <c r="D117" s="70" t="s">
        <v>606</v>
      </c>
      <c r="E117" s="70">
        <v>2559</v>
      </c>
      <c r="F117" s="8" t="s">
        <v>127</v>
      </c>
      <c r="G117" s="71" t="str">
        <f>VLOOKUP(F117,taxno!$A$2:$B$100,2,FALSE)</f>
        <v>0107536001702</v>
      </c>
      <c r="H117" s="86">
        <v>50</v>
      </c>
      <c r="I117" s="73">
        <v>10063099012</v>
      </c>
      <c r="J117" s="60">
        <f>25*40</f>
        <v>1000</v>
      </c>
      <c r="K117" s="111">
        <f t="shared" si="6"/>
        <v>394000</v>
      </c>
      <c r="L117" s="4">
        <f t="shared" si="3"/>
        <v>40</v>
      </c>
      <c r="M117" s="14" t="s">
        <v>297</v>
      </c>
      <c r="N117" s="15" t="s">
        <v>298</v>
      </c>
      <c r="O117" s="257" t="s">
        <v>3</v>
      </c>
      <c r="P117" s="257" t="s">
        <v>455</v>
      </c>
      <c r="Q117" s="16" t="s">
        <v>91</v>
      </c>
      <c r="R117" s="16" t="s">
        <v>299</v>
      </c>
      <c r="S117" s="17" t="s">
        <v>11</v>
      </c>
      <c r="T117" s="10" t="s">
        <v>7</v>
      </c>
      <c r="U117" s="269" t="s">
        <v>457</v>
      </c>
      <c r="V117" s="284" t="s">
        <v>466</v>
      </c>
      <c r="W117" s="295" t="s">
        <v>464</v>
      </c>
    </row>
    <row r="118" spans="1:23" ht="15.75" x14ac:dyDescent="0.25">
      <c r="A118">
        <v>1</v>
      </c>
      <c r="B118" s="82">
        <v>103</v>
      </c>
      <c r="C118" s="70" t="s">
        <v>503</v>
      </c>
      <c r="D118" s="70" t="s">
        <v>607</v>
      </c>
      <c r="E118" s="70">
        <v>2559</v>
      </c>
      <c r="F118" s="8" t="s">
        <v>163</v>
      </c>
      <c r="G118" s="71" t="str">
        <f>VLOOKUP(F118,taxno!$A$2:$B$100,2,FALSE)</f>
        <v>0105511005125</v>
      </c>
      <c r="H118" s="86">
        <v>50</v>
      </c>
      <c r="I118" s="73">
        <v>10063099012</v>
      </c>
      <c r="J118" s="58">
        <f>25*20</f>
        <v>500</v>
      </c>
      <c r="K118" s="113">
        <f t="shared" si="6"/>
        <v>197000</v>
      </c>
      <c r="L118" s="2">
        <f t="shared" si="3"/>
        <v>20</v>
      </c>
      <c r="M118" s="14" t="s">
        <v>300</v>
      </c>
      <c r="N118" s="76" t="s">
        <v>301</v>
      </c>
      <c r="O118" s="257" t="s">
        <v>3</v>
      </c>
      <c r="P118" s="257" t="s">
        <v>455</v>
      </c>
      <c r="Q118" s="16" t="s">
        <v>15</v>
      </c>
      <c r="R118" s="16" t="s">
        <v>290</v>
      </c>
      <c r="S118" s="17" t="s">
        <v>11</v>
      </c>
      <c r="T118" s="32" t="s">
        <v>7</v>
      </c>
      <c r="U118" s="264" t="s">
        <v>464</v>
      </c>
      <c r="V118" s="280" t="s">
        <v>457</v>
      </c>
      <c r="W118" s="299" t="s">
        <v>479</v>
      </c>
    </row>
    <row r="119" spans="1:23" ht="15.75" x14ac:dyDescent="0.25">
      <c r="A119">
        <v>1</v>
      </c>
      <c r="B119" s="88">
        <v>104</v>
      </c>
      <c r="C119" s="70" t="s">
        <v>503</v>
      </c>
      <c r="D119" s="70" t="s">
        <v>608</v>
      </c>
      <c r="E119" s="70">
        <v>2559</v>
      </c>
      <c r="F119" s="89" t="s">
        <v>35</v>
      </c>
      <c r="G119" s="71" t="str">
        <f>VLOOKUP(F119,taxno!$A$2:$B$100,2,FALSE)</f>
        <v>0115542000168</v>
      </c>
      <c r="H119" s="90">
        <v>25</v>
      </c>
      <c r="I119" s="73">
        <v>10063099012</v>
      </c>
      <c r="J119" s="61">
        <f>25*32</f>
        <v>800</v>
      </c>
      <c r="K119" s="112">
        <f>J119*399</f>
        <v>319200</v>
      </c>
      <c r="L119" s="11">
        <f t="shared" si="3"/>
        <v>32</v>
      </c>
      <c r="M119" s="91" t="s">
        <v>302</v>
      </c>
      <c r="N119" s="12" t="s">
        <v>303</v>
      </c>
      <c r="O119" s="260" t="s">
        <v>3</v>
      </c>
      <c r="P119" s="260" t="s">
        <v>455</v>
      </c>
      <c r="Q119" s="93" t="s">
        <v>57</v>
      </c>
      <c r="R119" s="92" t="s">
        <v>276</v>
      </c>
      <c r="S119" s="92" t="s">
        <v>6</v>
      </c>
      <c r="T119" s="92" t="s">
        <v>59</v>
      </c>
      <c r="U119" s="267" t="s">
        <v>452</v>
      </c>
      <c r="V119" s="283" t="s">
        <v>477</v>
      </c>
      <c r="W119" s="296" t="s">
        <v>464</v>
      </c>
    </row>
    <row r="120" spans="1:23" ht="15.75" x14ac:dyDescent="0.25">
      <c r="A120">
        <v>1</v>
      </c>
      <c r="B120" s="82">
        <v>105</v>
      </c>
      <c r="C120" s="70" t="s">
        <v>503</v>
      </c>
      <c r="D120" s="70" t="s">
        <v>609</v>
      </c>
      <c r="E120" s="70">
        <v>2559</v>
      </c>
      <c r="F120" s="8" t="s">
        <v>237</v>
      </c>
      <c r="G120" s="71" t="str">
        <f>VLOOKUP(F120,taxno!$A$2:$B$100,2,FALSE)</f>
        <v>0105538021822</v>
      </c>
      <c r="H120" s="86">
        <v>50</v>
      </c>
      <c r="I120" s="73">
        <v>10063099012</v>
      </c>
      <c r="J120" s="59">
        <f>25*24</f>
        <v>600</v>
      </c>
      <c r="K120" s="111">
        <f t="shared" ref="K120:K142" si="7">J120*394</f>
        <v>236400</v>
      </c>
      <c r="L120" s="2">
        <f t="shared" si="3"/>
        <v>24</v>
      </c>
      <c r="M120" s="77" t="s">
        <v>304</v>
      </c>
      <c r="N120" s="76" t="s">
        <v>305</v>
      </c>
      <c r="O120" s="257" t="s">
        <v>3</v>
      </c>
      <c r="P120" s="257" t="s">
        <v>455</v>
      </c>
      <c r="Q120" s="16" t="s">
        <v>57</v>
      </c>
      <c r="R120" s="76" t="s">
        <v>276</v>
      </c>
      <c r="S120" s="76" t="s">
        <v>6</v>
      </c>
      <c r="T120" s="76" t="s">
        <v>76</v>
      </c>
      <c r="U120" s="264" t="s">
        <v>452</v>
      </c>
      <c r="V120" s="280" t="s">
        <v>477</v>
      </c>
      <c r="W120" s="292" t="s">
        <v>498</v>
      </c>
    </row>
    <row r="121" spans="1:23" ht="15.75" x14ac:dyDescent="0.25">
      <c r="A121">
        <v>1</v>
      </c>
      <c r="B121" s="82">
        <v>106</v>
      </c>
      <c r="C121" s="70" t="s">
        <v>503</v>
      </c>
      <c r="D121" s="70" t="s">
        <v>610</v>
      </c>
      <c r="E121" s="70">
        <v>2559</v>
      </c>
      <c r="F121" s="8" t="s">
        <v>81</v>
      </c>
      <c r="G121" s="71" t="str">
        <f>VLOOKUP(F121,taxno!$A$2:$B$100,2,FALSE)</f>
        <v>0115524000194</v>
      </c>
      <c r="H121" s="86">
        <v>50</v>
      </c>
      <c r="I121" s="73">
        <v>10063099012</v>
      </c>
      <c r="J121" s="59">
        <f>25*56</f>
        <v>1400</v>
      </c>
      <c r="K121" s="111">
        <f t="shared" si="7"/>
        <v>551600</v>
      </c>
      <c r="L121" s="2">
        <f t="shared" si="3"/>
        <v>56</v>
      </c>
      <c r="M121" s="99" t="s">
        <v>306</v>
      </c>
      <c r="N121" s="100" t="s">
        <v>307</v>
      </c>
      <c r="O121" s="257" t="s">
        <v>3</v>
      </c>
      <c r="P121" s="257" t="s">
        <v>450</v>
      </c>
      <c r="Q121" s="16" t="s">
        <v>4</v>
      </c>
      <c r="R121" s="76" t="s">
        <v>253</v>
      </c>
      <c r="S121" s="76" t="s">
        <v>6</v>
      </c>
      <c r="T121" s="76" t="s">
        <v>17</v>
      </c>
      <c r="U121" s="264" t="s">
        <v>467</v>
      </c>
      <c r="V121" s="280" t="s">
        <v>474</v>
      </c>
      <c r="W121" s="297" t="s">
        <v>479</v>
      </c>
    </row>
    <row r="122" spans="1:23" ht="15.75" x14ac:dyDescent="0.25">
      <c r="A122">
        <v>1</v>
      </c>
      <c r="B122" s="82">
        <v>107</v>
      </c>
      <c r="C122" s="70" t="s">
        <v>503</v>
      </c>
      <c r="D122" s="70" t="s">
        <v>611</v>
      </c>
      <c r="E122" s="70">
        <v>2559</v>
      </c>
      <c r="F122" s="8" t="s">
        <v>84</v>
      </c>
      <c r="G122" s="71" t="str">
        <f>VLOOKUP(F122,taxno!$A$2:$B$100,2,FALSE)</f>
        <v>0105516011352</v>
      </c>
      <c r="H122" s="86">
        <v>50</v>
      </c>
      <c r="I122" s="73">
        <v>10063099012</v>
      </c>
      <c r="J122" s="59">
        <f>25*40</f>
        <v>1000</v>
      </c>
      <c r="K122" s="111">
        <f t="shared" si="7"/>
        <v>394000</v>
      </c>
      <c r="L122" s="2">
        <f t="shared" si="3"/>
        <v>40</v>
      </c>
      <c r="M122" s="99" t="s">
        <v>308</v>
      </c>
      <c r="N122" s="100" t="s">
        <v>309</v>
      </c>
      <c r="O122" s="257" t="s">
        <v>3</v>
      </c>
      <c r="P122" s="257" t="s">
        <v>457</v>
      </c>
      <c r="Q122" s="16" t="s">
        <v>4</v>
      </c>
      <c r="R122" s="87" t="s">
        <v>278</v>
      </c>
      <c r="S122" s="76" t="s">
        <v>6</v>
      </c>
      <c r="T122" s="76" t="s">
        <v>76</v>
      </c>
      <c r="U122" s="268" t="s">
        <v>481</v>
      </c>
      <c r="V122" s="268" t="s">
        <v>487</v>
      </c>
      <c r="W122" s="297" t="s">
        <v>472</v>
      </c>
    </row>
    <row r="123" spans="1:23" ht="15.75" x14ac:dyDescent="0.25">
      <c r="A123">
        <v>1</v>
      </c>
      <c r="B123" s="82">
        <v>108</v>
      </c>
      <c r="C123" s="70" t="s">
        <v>503</v>
      </c>
      <c r="D123" s="70" t="s">
        <v>612</v>
      </c>
      <c r="E123" s="70">
        <v>2559</v>
      </c>
      <c r="F123" s="8" t="s">
        <v>84</v>
      </c>
      <c r="G123" s="71" t="str">
        <f>VLOOKUP(F123,taxno!$A$2:$B$100,2,FALSE)</f>
        <v>0105516011352</v>
      </c>
      <c r="H123" s="86">
        <v>50</v>
      </c>
      <c r="I123" s="73">
        <v>10063099012</v>
      </c>
      <c r="J123" s="59">
        <f>25*20</f>
        <v>500</v>
      </c>
      <c r="K123" s="111">
        <f t="shared" si="7"/>
        <v>197000</v>
      </c>
      <c r="L123" s="2">
        <f t="shared" si="3"/>
        <v>20</v>
      </c>
      <c r="M123" s="99" t="s">
        <v>310</v>
      </c>
      <c r="N123" s="100" t="s">
        <v>311</v>
      </c>
      <c r="O123" s="257" t="s">
        <v>3</v>
      </c>
      <c r="P123" s="257" t="s">
        <v>450</v>
      </c>
      <c r="Q123" s="16" t="s">
        <v>20</v>
      </c>
      <c r="R123" s="76" t="s">
        <v>267</v>
      </c>
      <c r="S123" s="76" t="s">
        <v>6</v>
      </c>
      <c r="T123" s="76" t="s">
        <v>21</v>
      </c>
      <c r="U123" s="264" t="s">
        <v>457</v>
      </c>
      <c r="V123" s="280" t="s">
        <v>483</v>
      </c>
      <c r="W123" s="297" t="s">
        <v>467</v>
      </c>
    </row>
    <row r="124" spans="1:23" ht="15.75" x14ac:dyDescent="0.25">
      <c r="A124">
        <v>1</v>
      </c>
      <c r="B124" s="78">
        <v>109</v>
      </c>
      <c r="C124" s="70" t="s">
        <v>503</v>
      </c>
      <c r="D124" s="70" t="s">
        <v>613</v>
      </c>
      <c r="E124" s="70">
        <v>2559</v>
      </c>
      <c r="F124" s="8" t="s">
        <v>312</v>
      </c>
      <c r="G124" s="71" t="str">
        <f>VLOOKUP(F124,taxno!$A$2:$B$100,2,FALSE)</f>
        <v>0345551000157</v>
      </c>
      <c r="H124" s="96">
        <v>50</v>
      </c>
      <c r="I124" s="73">
        <v>10063099012</v>
      </c>
      <c r="J124" s="60">
        <f>25*17</f>
        <v>425</v>
      </c>
      <c r="K124" s="111">
        <f t="shared" si="7"/>
        <v>167450</v>
      </c>
      <c r="L124" s="4">
        <f t="shared" si="3"/>
        <v>17</v>
      </c>
      <c r="M124" s="18" t="s">
        <v>313</v>
      </c>
      <c r="N124" s="79" t="s">
        <v>314</v>
      </c>
      <c r="O124" s="257" t="s">
        <v>3</v>
      </c>
      <c r="P124" s="257" t="s">
        <v>450</v>
      </c>
      <c r="Q124" s="47" t="s">
        <v>30</v>
      </c>
      <c r="R124" s="47" t="s">
        <v>276</v>
      </c>
      <c r="S124" s="48" t="s">
        <v>6</v>
      </c>
      <c r="T124" s="45" t="s">
        <v>17</v>
      </c>
      <c r="U124" s="265" t="s">
        <v>476</v>
      </c>
      <c r="V124" s="281" t="s">
        <v>474</v>
      </c>
      <c r="W124" s="298" t="s">
        <v>463</v>
      </c>
    </row>
    <row r="125" spans="1:23" ht="15.75" x14ac:dyDescent="0.25">
      <c r="A125">
        <v>1</v>
      </c>
      <c r="B125" s="78">
        <v>109</v>
      </c>
      <c r="C125" s="70" t="s">
        <v>503</v>
      </c>
      <c r="D125" s="70" t="s">
        <v>613</v>
      </c>
      <c r="E125" s="70">
        <v>2559</v>
      </c>
      <c r="F125" s="8" t="s">
        <v>315</v>
      </c>
      <c r="G125" s="71" t="str">
        <f>VLOOKUP(F125,taxno!$A$2:$B$100,2,FALSE)</f>
        <v>0125546004320</v>
      </c>
      <c r="H125" s="96">
        <v>50</v>
      </c>
      <c r="I125" s="73">
        <v>10063099012</v>
      </c>
      <c r="J125" s="60">
        <f>25*5</f>
        <v>125</v>
      </c>
      <c r="K125" s="111">
        <f t="shared" si="7"/>
        <v>49250</v>
      </c>
      <c r="L125" s="4">
        <f t="shared" si="3"/>
        <v>5</v>
      </c>
      <c r="M125" s="19" t="s">
        <v>316</v>
      </c>
      <c r="N125" s="79" t="s">
        <v>314</v>
      </c>
      <c r="O125" s="257" t="s">
        <v>3</v>
      </c>
      <c r="P125" s="257" t="s">
        <v>450</v>
      </c>
      <c r="Q125" s="47" t="s">
        <v>30</v>
      </c>
      <c r="R125" s="47" t="s">
        <v>276</v>
      </c>
      <c r="S125" s="48" t="s">
        <v>6</v>
      </c>
      <c r="T125" s="45" t="s">
        <v>17</v>
      </c>
      <c r="U125" s="265" t="s">
        <v>476</v>
      </c>
      <c r="V125" s="281" t="s">
        <v>474</v>
      </c>
      <c r="W125" s="298" t="s">
        <v>463</v>
      </c>
    </row>
    <row r="126" spans="1:23" ht="15.75" x14ac:dyDescent="0.25">
      <c r="A126">
        <v>1</v>
      </c>
      <c r="B126" s="78">
        <v>110</v>
      </c>
      <c r="C126" s="70" t="s">
        <v>503</v>
      </c>
      <c r="D126" s="70" t="s">
        <v>614</v>
      </c>
      <c r="E126" s="70">
        <v>2559</v>
      </c>
      <c r="F126" s="8" t="s">
        <v>317</v>
      </c>
      <c r="G126" s="71" t="str">
        <f>VLOOKUP(F126,taxno!$A$2:$B$100,2,FALSE)</f>
        <v>0105531003292</v>
      </c>
      <c r="H126" s="96">
        <v>50</v>
      </c>
      <c r="I126" s="73">
        <v>10063099012</v>
      </c>
      <c r="J126" s="60">
        <f>25*16</f>
        <v>400</v>
      </c>
      <c r="K126" s="111">
        <f t="shared" si="7"/>
        <v>157600</v>
      </c>
      <c r="L126" s="4">
        <f t="shared" si="3"/>
        <v>16</v>
      </c>
      <c r="M126" s="22" t="s">
        <v>318</v>
      </c>
      <c r="N126" s="79" t="s">
        <v>319</v>
      </c>
      <c r="O126" s="257" t="s">
        <v>3</v>
      </c>
      <c r="P126" s="257" t="s">
        <v>450</v>
      </c>
      <c r="Q126" s="47" t="s">
        <v>30</v>
      </c>
      <c r="R126" s="47" t="s">
        <v>276</v>
      </c>
      <c r="S126" s="48" t="s">
        <v>6</v>
      </c>
      <c r="T126" s="45" t="s">
        <v>17</v>
      </c>
      <c r="U126" s="265" t="s">
        <v>476</v>
      </c>
      <c r="V126" s="281" t="s">
        <v>474</v>
      </c>
      <c r="W126" s="298" t="s">
        <v>467</v>
      </c>
    </row>
    <row r="127" spans="1:23" ht="15.75" x14ac:dyDescent="0.25">
      <c r="A127">
        <v>1</v>
      </c>
      <c r="B127" s="78">
        <v>110</v>
      </c>
      <c r="C127" s="70" t="s">
        <v>503</v>
      </c>
      <c r="D127" s="70" t="s">
        <v>614</v>
      </c>
      <c r="E127" s="70">
        <v>2559</v>
      </c>
      <c r="F127" s="8" t="s">
        <v>320</v>
      </c>
      <c r="G127" s="71" t="str">
        <f>VLOOKUP(F127,taxno!$A$2:$B$100,2,FALSE)</f>
        <v>0605536000378</v>
      </c>
      <c r="H127" s="96">
        <v>50</v>
      </c>
      <c r="I127" s="73">
        <v>10063099012</v>
      </c>
      <c r="J127" s="60">
        <f>25*6</f>
        <v>150</v>
      </c>
      <c r="K127" s="111">
        <f t="shared" si="7"/>
        <v>59100</v>
      </c>
      <c r="L127" s="4">
        <f t="shared" si="3"/>
        <v>6</v>
      </c>
      <c r="M127" s="22" t="s">
        <v>321</v>
      </c>
      <c r="N127" s="79" t="s">
        <v>319</v>
      </c>
      <c r="O127" s="257" t="s">
        <v>3</v>
      </c>
      <c r="P127" s="257" t="s">
        <v>450</v>
      </c>
      <c r="Q127" s="47" t="s">
        <v>30</v>
      </c>
      <c r="R127" s="47" t="s">
        <v>276</v>
      </c>
      <c r="S127" s="48" t="s">
        <v>6</v>
      </c>
      <c r="T127" s="45" t="s">
        <v>17</v>
      </c>
      <c r="U127" s="265" t="s">
        <v>476</v>
      </c>
      <c r="V127" s="281" t="s">
        <v>474</v>
      </c>
      <c r="W127" s="298" t="s">
        <v>467</v>
      </c>
    </row>
    <row r="128" spans="1:23" ht="15.75" x14ac:dyDescent="0.25">
      <c r="A128">
        <v>1</v>
      </c>
      <c r="B128" s="78">
        <v>110</v>
      </c>
      <c r="C128" s="70" t="s">
        <v>503</v>
      </c>
      <c r="D128" s="70" t="s">
        <v>614</v>
      </c>
      <c r="E128" s="70">
        <v>2559</v>
      </c>
      <c r="F128" s="8" t="s">
        <v>322</v>
      </c>
      <c r="G128" s="71" t="str">
        <f>VLOOKUP(F128,taxno!$A$2:$B$100,2,FALSE)</f>
        <v>0205548007601</v>
      </c>
      <c r="H128" s="96">
        <v>50</v>
      </c>
      <c r="I128" s="73">
        <v>10063099012</v>
      </c>
      <c r="J128" s="60">
        <f>25*2</f>
        <v>50</v>
      </c>
      <c r="K128" s="111">
        <f t="shared" si="7"/>
        <v>19700</v>
      </c>
      <c r="L128" s="4">
        <f t="shared" si="3"/>
        <v>2</v>
      </c>
      <c r="M128" s="22" t="s">
        <v>323</v>
      </c>
      <c r="N128" s="79" t="s">
        <v>319</v>
      </c>
      <c r="O128" s="257" t="s">
        <v>3</v>
      </c>
      <c r="P128" s="257" t="s">
        <v>450</v>
      </c>
      <c r="Q128" s="47" t="s">
        <v>30</v>
      </c>
      <c r="R128" s="47" t="s">
        <v>276</v>
      </c>
      <c r="S128" s="48" t="s">
        <v>6</v>
      </c>
      <c r="T128" s="45" t="s">
        <v>17</v>
      </c>
      <c r="U128" s="265" t="s">
        <v>476</v>
      </c>
      <c r="V128" s="281" t="s">
        <v>474</v>
      </c>
      <c r="W128" s="298" t="s">
        <v>467</v>
      </c>
    </row>
    <row r="129" spans="1:23" ht="15.75" x14ac:dyDescent="0.25">
      <c r="A129">
        <v>1</v>
      </c>
      <c r="B129" s="82">
        <v>111</v>
      </c>
      <c r="C129" s="70" t="s">
        <v>503</v>
      </c>
      <c r="D129" s="70" t="s">
        <v>615</v>
      </c>
      <c r="E129" s="70">
        <v>2559</v>
      </c>
      <c r="F129" s="8" t="s">
        <v>324</v>
      </c>
      <c r="G129" s="71" t="str">
        <f>VLOOKUP(F129,taxno!$A$2:$B$100,2,FALSE)</f>
        <v>0105539128876</v>
      </c>
      <c r="H129" s="96">
        <v>50</v>
      </c>
      <c r="I129" s="73">
        <v>10063099012</v>
      </c>
      <c r="J129" s="60">
        <f>25*34</f>
        <v>850</v>
      </c>
      <c r="K129" s="111">
        <f t="shared" si="7"/>
        <v>334900</v>
      </c>
      <c r="L129" s="4">
        <f t="shared" si="3"/>
        <v>34</v>
      </c>
      <c r="M129" s="22" t="s">
        <v>325</v>
      </c>
      <c r="N129" s="32" t="s">
        <v>326</v>
      </c>
      <c r="O129" s="257" t="s">
        <v>3</v>
      </c>
      <c r="P129" s="257" t="s">
        <v>450</v>
      </c>
      <c r="Q129" s="33" t="s">
        <v>30</v>
      </c>
      <c r="R129" s="33" t="s">
        <v>276</v>
      </c>
      <c r="S129" s="34" t="s">
        <v>6</v>
      </c>
      <c r="T129" s="35" t="s">
        <v>17</v>
      </c>
      <c r="U129" s="277" t="s">
        <v>476</v>
      </c>
      <c r="V129" s="288" t="s">
        <v>474</v>
      </c>
      <c r="W129" s="297" t="s">
        <v>463</v>
      </c>
    </row>
    <row r="130" spans="1:23" ht="15.75" x14ac:dyDescent="0.25">
      <c r="A130">
        <v>1</v>
      </c>
      <c r="B130" s="82">
        <v>112</v>
      </c>
      <c r="C130" s="70" t="s">
        <v>503</v>
      </c>
      <c r="D130" s="70" t="s">
        <v>616</v>
      </c>
      <c r="E130" s="70">
        <v>2559</v>
      </c>
      <c r="F130" s="8" t="s">
        <v>77</v>
      </c>
      <c r="G130" s="71" t="str">
        <f>VLOOKUP(F130,taxno!$A$2:$B$100,2,FALSE)</f>
        <v>0105536048464</v>
      </c>
      <c r="H130" s="86">
        <v>50</v>
      </c>
      <c r="I130" s="73">
        <v>10063099012</v>
      </c>
      <c r="J130" s="58">
        <f>25*33</f>
        <v>825</v>
      </c>
      <c r="K130" s="111">
        <f t="shared" si="7"/>
        <v>325050</v>
      </c>
      <c r="L130" s="2">
        <f t="shared" ref="L130:L140" si="8">J130/25</f>
        <v>33</v>
      </c>
      <c r="M130" s="99" t="s">
        <v>327</v>
      </c>
      <c r="N130" s="100" t="s">
        <v>328</v>
      </c>
      <c r="O130" s="257" t="s">
        <v>3</v>
      </c>
      <c r="P130" s="257" t="s">
        <v>450</v>
      </c>
      <c r="Q130" s="16" t="s">
        <v>4</v>
      </c>
      <c r="R130" s="76" t="s">
        <v>253</v>
      </c>
      <c r="S130" s="76" t="s">
        <v>6</v>
      </c>
      <c r="T130" s="76" t="s">
        <v>17</v>
      </c>
      <c r="U130" s="264" t="s">
        <v>467</v>
      </c>
      <c r="V130" s="280" t="s">
        <v>474</v>
      </c>
      <c r="W130" s="297" t="s">
        <v>479</v>
      </c>
    </row>
    <row r="131" spans="1:23" ht="15.75" x14ac:dyDescent="0.25">
      <c r="A131">
        <v>1</v>
      </c>
      <c r="B131" s="82">
        <v>113</v>
      </c>
      <c r="C131" s="70" t="s">
        <v>503</v>
      </c>
      <c r="D131" s="70" t="s">
        <v>617</v>
      </c>
      <c r="E131" s="70">
        <v>2559</v>
      </c>
      <c r="F131" s="8" t="s">
        <v>92</v>
      </c>
      <c r="G131" s="71" t="str">
        <f>VLOOKUP(F131,taxno!$A$2:$B$100,2,FALSE)</f>
        <v>0105522018355</v>
      </c>
      <c r="H131" s="86">
        <v>50</v>
      </c>
      <c r="I131" s="73">
        <v>10063099012</v>
      </c>
      <c r="J131" s="59">
        <f>25*40</f>
        <v>1000</v>
      </c>
      <c r="K131" s="111">
        <f t="shared" si="7"/>
        <v>394000</v>
      </c>
      <c r="L131" s="2">
        <f t="shared" si="8"/>
        <v>40</v>
      </c>
      <c r="M131" s="99" t="s">
        <v>329</v>
      </c>
      <c r="N131" s="76" t="s">
        <v>330</v>
      </c>
      <c r="O131" s="257" t="s">
        <v>3</v>
      </c>
      <c r="P131" s="257" t="s">
        <v>460</v>
      </c>
      <c r="Q131" s="16" t="s">
        <v>30</v>
      </c>
      <c r="R131" s="76" t="s">
        <v>331</v>
      </c>
      <c r="S131" s="76" t="s">
        <v>11</v>
      </c>
      <c r="T131" s="87" t="s">
        <v>76</v>
      </c>
      <c r="U131" s="264" t="s">
        <v>468</v>
      </c>
      <c r="V131" s="280" t="s">
        <v>478</v>
      </c>
      <c r="W131" s="297" t="s">
        <v>481</v>
      </c>
    </row>
    <row r="132" spans="1:23" ht="15.75" x14ac:dyDescent="0.25">
      <c r="A132">
        <v>1</v>
      </c>
      <c r="B132" s="82">
        <v>114</v>
      </c>
      <c r="C132" s="70" t="s">
        <v>503</v>
      </c>
      <c r="D132" s="70" t="s">
        <v>618</v>
      </c>
      <c r="E132" s="70">
        <v>2559</v>
      </c>
      <c r="F132" s="29" t="s">
        <v>81</v>
      </c>
      <c r="G132" s="71" t="str">
        <f>VLOOKUP(F132,taxno!$A$2:$B$100,2,FALSE)</f>
        <v>0115524000194</v>
      </c>
      <c r="H132" s="86">
        <v>50</v>
      </c>
      <c r="I132" s="73">
        <v>10063099012</v>
      </c>
      <c r="J132" s="59">
        <f>25*20</f>
        <v>500</v>
      </c>
      <c r="K132" s="111">
        <f t="shared" si="7"/>
        <v>197000</v>
      </c>
      <c r="L132" s="2">
        <f t="shared" si="8"/>
        <v>20</v>
      </c>
      <c r="M132" s="99" t="s">
        <v>332</v>
      </c>
      <c r="N132" s="106" t="s">
        <v>332</v>
      </c>
      <c r="O132" s="257" t="s">
        <v>3</v>
      </c>
      <c r="P132" s="257" t="s">
        <v>461</v>
      </c>
      <c r="Q132" s="16" t="s">
        <v>30</v>
      </c>
      <c r="R132" s="76" t="s">
        <v>333</v>
      </c>
      <c r="S132" s="76" t="s">
        <v>6</v>
      </c>
      <c r="T132" s="76" t="s">
        <v>65</v>
      </c>
      <c r="U132" s="264" t="s">
        <v>464</v>
      </c>
      <c r="V132" s="280" t="s">
        <v>482</v>
      </c>
      <c r="W132" s="297" t="s">
        <v>479</v>
      </c>
    </row>
    <row r="133" spans="1:23" ht="15.75" x14ac:dyDescent="0.25">
      <c r="A133">
        <v>1</v>
      </c>
      <c r="B133" s="82">
        <v>115</v>
      </c>
      <c r="C133" s="70" t="s">
        <v>503</v>
      </c>
      <c r="D133" s="70" t="s">
        <v>619</v>
      </c>
      <c r="E133" s="70">
        <v>2559</v>
      </c>
      <c r="F133" s="8" t="s">
        <v>35</v>
      </c>
      <c r="G133" s="71" t="str">
        <f>VLOOKUP(F133,taxno!$A$2:$B$100,2,FALSE)</f>
        <v>0115542000168</v>
      </c>
      <c r="H133" s="86">
        <v>50</v>
      </c>
      <c r="I133" s="73">
        <v>10063099012</v>
      </c>
      <c r="J133" s="59">
        <f>25*20</f>
        <v>500</v>
      </c>
      <c r="K133" s="111">
        <f t="shared" si="7"/>
        <v>197000</v>
      </c>
      <c r="L133" s="2">
        <f t="shared" si="8"/>
        <v>20</v>
      </c>
      <c r="M133" s="14" t="s">
        <v>334</v>
      </c>
      <c r="N133" s="36" t="s">
        <v>334</v>
      </c>
      <c r="O133" s="257" t="s">
        <v>3</v>
      </c>
      <c r="P133" s="257" t="s">
        <v>461</v>
      </c>
      <c r="Q133" s="16" t="s">
        <v>9</v>
      </c>
      <c r="R133" s="16" t="s">
        <v>335</v>
      </c>
      <c r="S133" s="17" t="s">
        <v>11</v>
      </c>
      <c r="T133" s="10" t="s">
        <v>17</v>
      </c>
      <c r="U133" s="269" t="s">
        <v>463</v>
      </c>
      <c r="V133" s="284" t="s">
        <v>472</v>
      </c>
      <c r="W133" s="297" t="s">
        <v>481</v>
      </c>
    </row>
    <row r="134" spans="1:23" ht="15.75" x14ac:dyDescent="0.25">
      <c r="A134">
        <v>1</v>
      </c>
      <c r="B134" s="82">
        <v>116</v>
      </c>
      <c r="C134" s="70" t="s">
        <v>503</v>
      </c>
      <c r="D134" s="70" t="s">
        <v>620</v>
      </c>
      <c r="E134" s="70">
        <v>2559</v>
      </c>
      <c r="F134" s="8" t="s">
        <v>81</v>
      </c>
      <c r="G134" s="71" t="str">
        <f>VLOOKUP(F134,taxno!$A$2:$B$100,2,FALSE)</f>
        <v>0115524000194</v>
      </c>
      <c r="H134" s="86">
        <v>50</v>
      </c>
      <c r="I134" s="73">
        <v>10063099012</v>
      </c>
      <c r="J134" s="59">
        <f>25*80</f>
        <v>2000</v>
      </c>
      <c r="K134" s="111">
        <f t="shared" si="7"/>
        <v>788000</v>
      </c>
      <c r="L134" s="2">
        <f t="shared" si="8"/>
        <v>80</v>
      </c>
      <c r="M134" s="14" t="s">
        <v>336</v>
      </c>
      <c r="N134" s="36" t="s">
        <v>336</v>
      </c>
      <c r="O134" s="257" t="s">
        <v>3</v>
      </c>
      <c r="P134" s="257" t="s">
        <v>462</v>
      </c>
      <c r="Q134" s="16" t="s">
        <v>30</v>
      </c>
      <c r="R134" s="30" t="s">
        <v>337</v>
      </c>
      <c r="S134" s="17" t="s">
        <v>6</v>
      </c>
      <c r="T134" s="10" t="s">
        <v>7</v>
      </c>
      <c r="U134" s="269" t="s">
        <v>463</v>
      </c>
      <c r="V134" s="284" t="s">
        <v>477</v>
      </c>
      <c r="W134" s="297" t="s">
        <v>483</v>
      </c>
    </row>
    <row r="135" spans="1:23" ht="15.75" x14ac:dyDescent="0.25">
      <c r="A135">
        <v>1</v>
      </c>
      <c r="B135" s="82">
        <v>117</v>
      </c>
      <c r="C135" s="70" t="s">
        <v>503</v>
      </c>
      <c r="D135" s="70" t="s">
        <v>621</v>
      </c>
      <c r="E135" s="70">
        <v>2559</v>
      </c>
      <c r="F135" s="8" t="s">
        <v>186</v>
      </c>
      <c r="G135" s="71" t="str">
        <f>VLOOKUP(F135,taxno!$A$2:$B$100,2,FALSE)</f>
        <v>0105536101675</v>
      </c>
      <c r="H135" s="86">
        <v>50</v>
      </c>
      <c r="I135" s="73">
        <v>10063099012</v>
      </c>
      <c r="J135" s="59">
        <f>25*20</f>
        <v>500</v>
      </c>
      <c r="K135" s="111">
        <f t="shared" si="7"/>
        <v>197000</v>
      </c>
      <c r="L135" s="2">
        <f>J135/25</f>
        <v>20</v>
      </c>
      <c r="M135" s="107" t="s">
        <v>338</v>
      </c>
      <c r="N135" s="106" t="s">
        <v>338</v>
      </c>
      <c r="O135" s="257" t="s">
        <v>3</v>
      </c>
      <c r="P135" s="257" t="s">
        <v>463</v>
      </c>
      <c r="Q135" s="16" t="s">
        <v>30</v>
      </c>
      <c r="R135" s="87" t="s">
        <v>339</v>
      </c>
      <c r="S135" s="87" t="s">
        <v>6</v>
      </c>
      <c r="T135" s="87" t="s">
        <v>17</v>
      </c>
      <c r="U135" s="268" t="s">
        <v>477</v>
      </c>
      <c r="V135" s="268" t="s">
        <v>487</v>
      </c>
      <c r="W135" s="297" t="s">
        <v>472</v>
      </c>
    </row>
    <row r="136" spans="1:23" ht="15.75" x14ac:dyDescent="0.25">
      <c r="A136">
        <v>1</v>
      </c>
      <c r="B136" s="82">
        <v>118</v>
      </c>
      <c r="C136" s="70" t="s">
        <v>503</v>
      </c>
      <c r="D136" s="70" t="s">
        <v>622</v>
      </c>
      <c r="E136" s="70">
        <v>2559</v>
      </c>
      <c r="F136" s="8" t="s">
        <v>35</v>
      </c>
      <c r="G136" s="71" t="str">
        <f>VLOOKUP(F136,taxno!$A$2:$B$100,2,FALSE)</f>
        <v>0115542000168</v>
      </c>
      <c r="H136" s="86">
        <v>50</v>
      </c>
      <c r="I136" s="73">
        <v>10063099012</v>
      </c>
      <c r="J136" s="59">
        <f>25*20</f>
        <v>500</v>
      </c>
      <c r="K136" s="111">
        <f t="shared" si="7"/>
        <v>197000</v>
      </c>
      <c r="L136" s="2">
        <f t="shared" si="8"/>
        <v>20</v>
      </c>
      <c r="M136" s="14" t="s">
        <v>340</v>
      </c>
      <c r="N136" s="76" t="s">
        <v>341</v>
      </c>
      <c r="O136" s="257" t="s">
        <v>3</v>
      </c>
      <c r="P136" s="257" t="s">
        <v>452</v>
      </c>
      <c r="Q136" s="16" t="s">
        <v>289</v>
      </c>
      <c r="R136" s="16" t="s">
        <v>342</v>
      </c>
      <c r="S136" s="17" t="s">
        <v>11</v>
      </c>
      <c r="T136" s="10" t="s">
        <v>7</v>
      </c>
      <c r="U136" s="269" t="s">
        <v>483</v>
      </c>
      <c r="V136" s="284" t="s">
        <v>481</v>
      </c>
      <c r="W136" s="297" t="s">
        <v>470</v>
      </c>
    </row>
    <row r="137" spans="1:23" ht="15.75" x14ac:dyDescent="0.25">
      <c r="A137">
        <v>1</v>
      </c>
      <c r="B137" s="82">
        <v>119</v>
      </c>
      <c r="C137" s="70" t="s">
        <v>503</v>
      </c>
      <c r="D137" s="70" t="s">
        <v>623</v>
      </c>
      <c r="E137" s="70">
        <v>2559</v>
      </c>
      <c r="F137" s="29" t="s">
        <v>163</v>
      </c>
      <c r="G137" s="71" t="str">
        <f>VLOOKUP(F137,taxno!$A$2:$B$100,2,FALSE)</f>
        <v>0105511005125</v>
      </c>
      <c r="H137" s="86">
        <v>50</v>
      </c>
      <c r="I137" s="73">
        <v>10063099012</v>
      </c>
      <c r="J137" s="60">
        <f>25*40</f>
        <v>1000</v>
      </c>
      <c r="K137" s="111">
        <f t="shared" si="7"/>
        <v>394000</v>
      </c>
      <c r="L137" s="4">
        <f t="shared" si="8"/>
        <v>40</v>
      </c>
      <c r="M137" s="14" t="s">
        <v>343</v>
      </c>
      <c r="N137" s="36" t="s">
        <v>343</v>
      </c>
      <c r="O137" s="257" t="s">
        <v>3</v>
      </c>
      <c r="P137" s="257" t="s">
        <v>452</v>
      </c>
      <c r="Q137" s="16" t="s">
        <v>30</v>
      </c>
      <c r="R137" s="30" t="s">
        <v>344</v>
      </c>
      <c r="S137" s="17" t="s">
        <v>11</v>
      </c>
      <c r="T137" s="10" t="s">
        <v>80</v>
      </c>
      <c r="U137" s="276" t="s">
        <v>474</v>
      </c>
      <c r="V137" s="284" t="s">
        <v>469</v>
      </c>
      <c r="W137" s="297" t="s">
        <v>483</v>
      </c>
    </row>
    <row r="138" spans="1:23" ht="15.75" x14ac:dyDescent="0.25">
      <c r="A138">
        <v>1</v>
      </c>
      <c r="B138" s="82">
        <v>120</v>
      </c>
      <c r="C138" s="70" t="s">
        <v>503</v>
      </c>
      <c r="D138" s="70" t="s">
        <v>624</v>
      </c>
      <c r="E138" s="70">
        <v>2559</v>
      </c>
      <c r="F138" s="8" t="s">
        <v>163</v>
      </c>
      <c r="G138" s="71" t="str">
        <f>VLOOKUP(F138,taxno!$A$2:$B$100,2,FALSE)</f>
        <v>0105511005125</v>
      </c>
      <c r="H138" s="86">
        <v>50</v>
      </c>
      <c r="I138" s="73">
        <v>10063099012</v>
      </c>
      <c r="J138" s="60">
        <f>25*20</f>
        <v>500</v>
      </c>
      <c r="K138" s="111">
        <f t="shared" si="7"/>
        <v>197000</v>
      </c>
      <c r="L138" s="4">
        <f t="shared" si="8"/>
        <v>20</v>
      </c>
      <c r="M138" s="14">
        <v>7130268120</v>
      </c>
      <c r="N138" s="24" t="s">
        <v>345</v>
      </c>
      <c r="O138" s="257" t="s">
        <v>3</v>
      </c>
      <c r="P138" s="257" t="s">
        <v>457</v>
      </c>
      <c r="Q138" s="16" t="s">
        <v>4</v>
      </c>
      <c r="R138" s="16" t="s">
        <v>278</v>
      </c>
      <c r="S138" s="17" t="s">
        <v>6</v>
      </c>
      <c r="T138" s="10" t="s">
        <v>62</v>
      </c>
      <c r="U138" s="269" t="s">
        <v>477</v>
      </c>
      <c r="V138" s="284" t="s">
        <v>487</v>
      </c>
      <c r="W138" s="292" t="s">
        <v>498</v>
      </c>
    </row>
    <row r="139" spans="1:23" ht="15.75" x14ac:dyDescent="0.25">
      <c r="A139">
        <v>1</v>
      </c>
      <c r="B139" s="82">
        <v>121</v>
      </c>
      <c r="C139" s="70" t="s">
        <v>503</v>
      </c>
      <c r="D139" s="70" t="s">
        <v>625</v>
      </c>
      <c r="E139" s="70">
        <v>2559</v>
      </c>
      <c r="F139" s="8" t="s">
        <v>81</v>
      </c>
      <c r="G139" s="71" t="str">
        <f>VLOOKUP(F139,taxno!$A$2:$B$100,2,FALSE)</f>
        <v>0115524000194</v>
      </c>
      <c r="H139" s="86">
        <v>50</v>
      </c>
      <c r="I139" s="73">
        <v>10063099012</v>
      </c>
      <c r="J139" s="59">
        <f>25*78</f>
        <v>1950</v>
      </c>
      <c r="K139" s="111">
        <f t="shared" si="7"/>
        <v>768300</v>
      </c>
      <c r="L139" s="2">
        <f t="shared" si="8"/>
        <v>78</v>
      </c>
      <c r="M139" s="99" t="s">
        <v>346</v>
      </c>
      <c r="N139" s="100" t="s">
        <v>347</v>
      </c>
      <c r="O139" s="257" t="s">
        <v>3</v>
      </c>
      <c r="P139" s="257" t="s">
        <v>457</v>
      </c>
      <c r="Q139" s="16" t="s">
        <v>4</v>
      </c>
      <c r="R139" s="76" t="s">
        <v>278</v>
      </c>
      <c r="S139" s="76" t="s">
        <v>6</v>
      </c>
      <c r="T139" s="76" t="s">
        <v>26</v>
      </c>
      <c r="U139" s="264" t="s">
        <v>477</v>
      </c>
      <c r="V139" s="280" t="s">
        <v>487</v>
      </c>
      <c r="W139" s="297" t="s">
        <v>470</v>
      </c>
    </row>
    <row r="140" spans="1:23" ht="15.75" x14ac:dyDescent="0.25">
      <c r="A140">
        <v>1</v>
      </c>
      <c r="B140" s="82">
        <v>122</v>
      </c>
      <c r="C140" s="70" t="s">
        <v>503</v>
      </c>
      <c r="D140" s="70" t="s">
        <v>626</v>
      </c>
      <c r="E140" s="70">
        <v>2559</v>
      </c>
      <c r="F140" s="8" t="s">
        <v>88</v>
      </c>
      <c r="G140" s="71" t="str">
        <f>VLOOKUP(F140,taxno!$A$2:$B$100,2,FALSE)</f>
        <v>0135553003431</v>
      </c>
      <c r="H140" s="86">
        <v>50</v>
      </c>
      <c r="I140" s="73">
        <v>10063099012</v>
      </c>
      <c r="J140" s="59">
        <f>25*42</f>
        <v>1050</v>
      </c>
      <c r="K140" s="111">
        <f t="shared" si="7"/>
        <v>413700</v>
      </c>
      <c r="L140" s="2">
        <f t="shared" si="8"/>
        <v>42</v>
      </c>
      <c r="M140" s="99" t="s">
        <v>348</v>
      </c>
      <c r="N140" s="100" t="s">
        <v>349</v>
      </c>
      <c r="O140" s="257" t="s">
        <v>3</v>
      </c>
      <c r="P140" s="257" t="s">
        <v>457</v>
      </c>
      <c r="Q140" s="16" t="s">
        <v>4</v>
      </c>
      <c r="R140" s="76" t="s">
        <v>278</v>
      </c>
      <c r="S140" s="76" t="s">
        <v>6</v>
      </c>
      <c r="T140" s="76" t="s">
        <v>26</v>
      </c>
      <c r="U140" s="264" t="s">
        <v>477</v>
      </c>
      <c r="V140" s="280" t="s">
        <v>487</v>
      </c>
      <c r="W140" s="297" t="s">
        <v>472</v>
      </c>
    </row>
    <row r="141" spans="1:23" ht="15.75" x14ac:dyDescent="0.25">
      <c r="A141">
        <v>1</v>
      </c>
      <c r="B141" s="82">
        <v>123</v>
      </c>
      <c r="C141" s="70" t="s">
        <v>503</v>
      </c>
      <c r="D141" s="70" t="s">
        <v>627</v>
      </c>
      <c r="E141" s="70">
        <v>2559</v>
      </c>
      <c r="F141" s="8" t="s">
        <v>35</v>
      </c>
      <c r="G141" s="71" t="str">
        <f>VLOOKUP(F141,taxno!$A$2:$B$100,2,FALSE)</f>
        <v>0115542000168</v>
      </c>
      <c r="H141" s="86">
        <v>50</v>
      </c>
      <c r="I141" s="73">
        <v>10063099012</v>
      </c>
      <c r="J141" s="59">
        <f>25*52</f>
        <v>1300</v>
      </c>
      <c r="K141" s="111">
        <f t="shared" si="7"/>
        <v>512200</v>
      </c>
      <c r="L141" s="2">
        <f>J141/25</f>
        <v>52</v>
      </c>
      <c r="M141" s="14" t="s">
        <v>350</v>
      </c>
      <c r="N141" s="76" t="s">
        <v>351</v>
      </c>
      <c r="O141" s="257" t="s">
        <v>3</v>
      </c>
      <c r="P141" s="257" t="s">
        <v>464</v>
      </c>
      <c r="Q141" s="16" t="s">
        <v>30</v>
      </c>
      <c r="R141" s="76" t="s">
        <v>352</v>
      </c>
      <c r="S141" s="76" t="s">
        <v>11</v>
      </c>
      <c r="T141" s="76" t="s">
        <v>59</v>
      </c>
      <c r="U141" s="264" t="s">
        <v>465</v>
      </c>
      <c r="V141" s="280" t="s">
        <v>471</v>
      </c>
      <c r="W141" s="297" t="s">
        <v>472</v>
      </c>
    </row>
    <row r="142" spans="1:23" ht="15.75" x14ac:dyDescent="0.25">
      <c r="A142">
        <v>1</v>
      </c>
      <c r="B142" s="78">
        <v>124</v>
      </c>
      <c r="C142" s="70" t="s">
        <v>503</v>
      </c>
      <c r="D142" s="70" t="s">
        <v>628</v>
      </c>
      <c r="E142" s="70">
        <v>2559</v>
      </c>
      <c r="F142" s="8" t="s">
        <v>35</v>
      </c>
      <c r="G142" s="71" t="str">
        <f>VLOOKUP(F142,taxno!$A$2:$B$100,2,FALSE)</f>
        <v>0115542000168</v>
      </c>
      <c r="H142" s="96">
        <v>50</v>
      </c>
      <c r="I142" s="73">
        <v>10063099012</v>
      </c>
      <c r="J142" s="60">
        <f>25*55</f>
        <v>1375</v>
      </c>
      <c r="K142" s="111">
        <f t="shared" si="7"/>
        <v>541750</v>
      </c>
      <c r="L142" s="4">
        <f t="shared" ref="L142:L151" si="9">J142/25</f>
        <v>55</v>
      </c>
      <c r="M142" s="53">
        <v>7130287420</v>
      </c>
      <c r="N142" s="51" t="s">
        <v>353</v>
      </c>
      <c r="O142" s="257" t="s">
        <v>3</v>
      </c>
      <c r="P142" s="257" t="s">
        <v>465</v>
      </c>
      <c r="Q142" s="47" t="s">
        <v>4</v>
      </c>
      <c r="R142" s="52" t="s">
        <v>354</v>
      </c>
      <c r="S142" s="48" t="s">
        <v>6</v>
      </c>
      <c r="T142" s="45" t="s">
        <v>17</v>
      </c>
      <c r="U142" s="278" t="s">
        <v>472</v>
      </c>
      <c r="V142" s="289" t="s">
        <v>488</v>
      </c>
      <c r="W142" s="298" t="s">
        <v>489</v>
      </c>
    </row>
    <row r="143" spans="1:23" ht="15.75" x14ac:dyDescent="0.25">
      <c r="A143">
        <v>1</v>
      </c>
      <c r="B143" s="78">
        <v>124</v>
      </c>
      <c r="C143" s="70" t="s">
        <v>503</v>
      </c>
      <c r="D143" s="70" t="s">
        <v>628</v>
      </c>
      <c r="E143" s="70">
        <v>2559</v>
      </c>
      <c r="F143" s="8" t="s">
        <v>35</v>
      </c>
      <c r="G143" s="71" t="str">
        <f>VLOOKUP(F143,taxno!$A$2:$B$100,2,FALSE)</f>
        <v>0115542000168</v>
      </c>
      <c r="H143" s="108">
        <v>25</v>
      </c>
      <c r="I143" s="73">
        <v>10063099012</v>
      </c>
      <c r="J143" s="60">
        <f>25*8</f>
        <v>200</v>
      </c>
      <c r="K143" s="111">
        <f>J143*399</f>
        <v>79800</v>
      </c>
      <c r="L143" s="4">
        <f t="shared" si="9"/>
        <v>8</v>
      </c>
      <c r="M143" s="53">
        <v>7130287420</v>
      </c>
      <c r="N143" s="51" t="s">
        <v>353</v>
      </c>
      <c r="O143" s="257" t="s">
        <v>3</v>
      </c>
      <c r="P143" s="257" t="s">
        <v>465</v>
      </c>
      <c r="Q143" s="47" t="s">
        <v>4</v>
      </c>
      <c r="R143" s="52" t="s">
        <v>354</v>
      </c>
      <c r="S143" s="48" t="s">
        <v>6</v>
      </c>
      <c r="T143" s="45" t="s">
        <v>17</v>
      </c>
      <c r="U143" s="278" t="s">
        <v>472</v>
      </c>
      <c r="V143" s="289" t="s">
        <v>488</v>
      </c>
      <c r="W143" s="298" t="s">
        <v>489</v>
      </c>
    </row>
    <row r="144" spans="1:23" ht="15.75" x14ac:dyDescent="0.25">
      <c r="A144">
        <v>1</v>
      </c>
      <c r="B144" s="88">
        <v>125</v>
      </c>
      <c r="C144" s="70" t="s">
        <v>503</v>
      </c>
      <c r="D144" s="70" t="s">
        <v>629</v>
      </c>
      <c r="E144" s="70">
        <v>2559</v>
      </c>
      <c r="F144" s="89" t="s">
        <v>35</v>
      </c>
      <c r="G144" s="71" t="str">
        <f>VLOOKUP(F144,taxno!$A$2:$B$100,2,FALSE)</f>
        <v>0115542000168</v>
      </c>
      <c r="H144" s="90">
        <v>25</v>
      </c>
      <c r="I144" s="73">
        <v>10063099012</v>
      </c>
      <c r="J144" s="64">
        <f>25*40</f>
        <v>1000</v>
      </c>
      <c r="K144" s="112">
        <f>J144*394</f>
        <v>394000</v>
      </c>
      <c r="L144" s="11">
        <f t="shared" si="9"/>
        <v>40</v>
      </c>
      <c r="M144" s="37">
        <v>7130268110</v>
      </c>
      <c r="N144" s="92" t="s">
        <v>355</v>
      </c>
      <c r="O144" s="260" t="s">
        <v>3</v>
      </c>
      <c r="P144" s="260" t="s">
        <v>466</v>
      </c>
      <c r="Q144" s="93" t="s">
        <v>4</v>
      </c>
      <c r="R144" s="92" t="s">
        <v>278</v>
      </c>
      <c r="S144" s="92" t="s">
        <v>6</v>
      </c>
      <c r="T144" s="92" t="s">
        <v>76</v>
      </c>
      <c r="U144" s="267" t="s">
        <v>481</v>
      </c>
      <c r="V144" s="283" t="s">
        <v>487</v>
      </c>
      <c r="W144" s="296" t="s">
        <v>470</v>
      </c>
    </row>
    <row r="145" spans="1:23" ht="15.75" x14ac:dyDescent="0.25">
      <c r="A145">
        <v>1</v>
      </c>
      <c r="B145" s="82">
        <v>126</v>
      </c>
      <c r="C145" s="70" t="s">
        <v>503</v>
      </c>
      <c r="D145" s="70" t="s">
        <v>630</v>
      </c>
      <c r="E145" s="70">
        <v>2559</v>
      </c>
      <c r="F145" s="8" t="s">
        <v>35</v>
      </c>
      <c r="G145" s="71" t="str">
        <f>VLOOKUP(F145,taxno!$A$2:$B$100,2,FALSE)</f>
        <v>0115542000168</v>
      </c>
      <c r="H145" s="86">
        <v>50</v>
      </c>
      <c r="I145" s="73">
        <v>10063099012</v>
      </c>
      <c r="J145" s="59">
        <f>25*20</f>
        <v>500</v>
      </c>
      <c r="K145" s="111">
        <f>J145*394</f>
        <v>197000</v>
      </c>
      <c r="L145" s="2">
        <f t="shared" si="9"/>
        <v>20</v>
      </c>
      <c r="M145" s="14">
        <v>7130287510</v>
      </c>
      <c r="N145" s="100" t="s">
        <v>356</v>
      </c>
      <c r="O145" s="257" t="s">
        <v>3</v>
      </c>
      <c r="P145" s="257" t="s">
        <v>467</v>
      </c>
      <c r="Q145" s="16" t="s">
        <v>4</v>
      </c>
      <c r="R145" s="76" t="s">
        <v>357</v>
      </c>
      <c r="S145" s="76" t="s">
        <v>6</v>
      </c>
      <c r="T145" s="76" t="s">
        <v>12</v>
      </c>
      <c r="U145" s="264" t="s">
        <v>477</v>
      </c>
      <c r="V145" s="280" t="s">
        <v>490</v>
      </c>
      <c r="W145" s="292" t="s">
        <v>498</v>
      </c>
    </row>
    <row r="146" spans="1:23" ht="15.75" x14ac:dyDescent="0.25">
      <c r="A146">
        <v>1</v>
      </c>
      <c r="B146" s="82">
        <v>127</v>
      </c>
      <c r="C146" s="70" t="s">
        <v>503</v>
      </c>
      <c r="D146" s="70" t="s">
        <v>631</v>
      </c>
      <c r="E146" s="70">
        <v>2559</v>
      </c>
      <c r="F146" s="8" t="s">
        <v>92</v>
      </c>
      <c r="G146" s="71" t="str">
        <f>VLOOKUP(F146,taxno!$A$2:$B$100,2,FALSE)</f>
        <v>0105522018355</v>
      </c>
      <c r="H146" s="86">
        <v>50</v>
      </c>
      <c r="I146" s="73">
        <v>10063099012</v>
      </c>
      <c r="J146" s="59">
        <f>25*60</f>
        <v>1500</v>
      </c>
      <c r="K146" s="111">
        <f>J146*394</f>
        <v>591000</v>
      </c>
      <c r="L146" s="2">
        <f t="shared" si="9"/>
        <v>60</v>
      </c>
      <c r="M146" s="14">
        <v>7130268200</v>
      </c>
      <c r="N146" s="24" t="s">
        <v>358</v>
      </c>
      <c r="O146" s="257" t="s">
        <v>3</v>
      </c>
      <c r="P146" s="257" t="s">
        <v>468</v>
      </c>
      <c r="Q146" s="16" t="s">
        <v>4</v>
      </c>
      <c r="R146" s="76" t="s">
        <v>359</v>
      </c>
      <c r="S146" s="76" t="s">
        <v>6</v>
      </c>
      <c r="T146" s="76" t="s">
        <v>7</v>
      </c>
      <c r="U146" s="264" t="s">
        <v>469</v>
      </c>
      <c r="V146" s="280" t="s">
        <v>491</v>
      </c>
      <c r="W146" s="295" t="s">
        <v>482</v>
      </c>
    </row>
    <row r="147" spans="1:23" ht="15.75" x14ac:dyDescent="0.25">
      <c r="A147">
        <v>1</v>
      </c>
      <c r="B147" s="78">
        <v>128</v>
      </c>
      <c r="C147" s="70" t="s">
        <v>503</v>
      </c>
      <c r="D147" s="70" t="s">
        <v>632</v>
      </c>
      <c r="E147" s="70">
        <v>2559</v>
      </c>
      <c r="F147" s="8" t="s">
        <v>35</v>
      </c>
      <c r="G147" s="71" t="str">
        <f>VLOOKUP(F147,taxno!$A$2:$B$100,2,FALSE)</f>
        <v>0115542000168</v>
      </c>
      <c r="H147" s="96">
        <v>50</v>
      </c>
      <c r="I147" s="73">
        <v>10063099012</v>
      </c>
      <c r="J147" s="60">
        <f>25*40</f>
        <v>1000</v>
      </c>
      <c r="K147" s="111">
        <f>J147*394</f>
        <v>394000</v>
      </c>
      <c r="L147" s="4">
        <f>J147/25</f>
        <v>40</v>
      </c>
      <c r="M147" s="53">
        <v>7130287430</v>
      </c>
      <c r="N147" s="51" t="s">
        <v>360</v>
      </c>
      <c r="O147" s="257" t="s">
        <v>3</v>
      </c>
      <c r="P147" s="257" t="s">
        <v>469</v>
      </c>
      <c r="Q147" s="47" t="s">
        <v>4</v>
      </c>
      <c r="R147" s="47" t="s">
        <v>361</v>
      </c>
      <c r="S147" s="48" t="s">
        <v>6</v>
      </c>
      <c r="T147" s="45" t="s">
        <v>7</v>
      </c>
      <c r="U147" s="271" t="s">
        <v>480</v>
      </c>
      <c r="V147" s="265" t="s">
        <v>492</v>
      </c>
      <c r="W147" s="294" t="s">
        <v>489</v>
      </c>
    </row>
    <row r="148" spans="1:23" ht="15.75" x14ac:dyDescent="0.25">
      <c r="A148">
        <v>1</v>
      </c>
      <c r="B148" s="78">
        <v>128</v>
      </c>
      <c r="C148" s="70" t="s">
        <v>503</v>
      </c>
      <c r="D148" s="70" t="s">
        <v>632</v>
      </c>
      <c r="E148" s="70">
        <v>2559</v>
      </c>
      <c r="F148" s="8" t="s">
        <v>35</v>
      </c>
      <c r="G148" s="71" t="str">
        <f>VLOOKUP(F148,taxno!$A$2:$B$100,2,FALSE)</f>
        <v>0115542000168</v>
      </c>
      <c r="H148" s="108">
        <v>25</v>
      </c>
      <c r="I148" s="73">
        <v>10063099012</v>
      </c>
      <c r="J148" s="60">
        <f>25*12</f>
        <v>300</v>
      </c>
      <c r="K148" s="113">
        <f>J148*399</f>
        <v>119700</v>
      </c>
      <c r="L148" s="4">
        <f>J148/25</f>
        <v>12</v>
      </c>
      <c r="M148" s="53">
        <v>7130287430</v>
      </c>
      <c r="N148" s="51" t="s">
        <v>360</v>
      </c>
      <c r="O148" s="257" t="s">
        <v>3</v>
      </c>
      <c r="P148" s="257" t="s">
        <v>469</v>
      </c>
      <c r="Q148" s="47" t="s">
        <v>4</v>
      </c>
      <c r="R148" s="47" t="s">
        <v>361</v>
      </c>
      <c r="S148" s="48" t="s">
        <v>6</v>
      </c>
      <c r="T148" s="45" t="s">
        <v>7</v>
      </c>
      <c r="U148" s="271" t="s">
        <v>480</v>
      </c>
      <c r="V148" s="265" t="s">
        <v>492</v>
      </c>
      <c r="W148" s="294" t="s">
        <v>489</v>
      </c>
    </row>
    <row r="149" spans="1:23" ht="15.75" x14ac:dyDescent="0.25">
      <c r="A149">
        <v>1</v>
      </c>
      <c r="B149" s="82">
        <v>129</v>
      </c>
      <c r="C149" s="70" t="s">
        <v>503</v>
      </c>
      <c r="D149" s="70" t="s">
        <v>633</v>
      </c>
      <c r="E149" s="70">
        <v>2559</v>
      </c>
      <c r="F149" s="8" t="s">
        <v>362</v>
      </c>
      <c r="G149" s="71" t="str">
        <f>VLOOKUP(F149,taxno!$A$2:$B$100,2,FALSE)</f>
        <v>0125555010566</v>
      </c>
      <c r="H149" s="86">
        <v>50</v>
      </c>
      <c r="I149" s="73">
        <v>10063099012</v>
      </c>
      <c r="J149" s="59">
        <f>25*20</f>
        <v>500</v>
      </c>
      <c r="K149" s="113">
        <f>J149*399</f>
        <v>199500</v>
      </c>
      <c r="L149" s="2">
        <f>J149/25</f>
        <v>20</v>
      </c>
      <c r="M149" s="41" t="s">
        <v>363</v>
      </c>
      <c r="N149" s="24" t="s">
        <v>363</v>
      </c>
      <c r="O149" s="257" t="s">
        <v>3</v>
      </c>
      <c r="P149" s="257" t="s">
        <v>470</v>
      </c>
      <c r="Q149" s="16" t="s">
        <v>52</v>
      </c>
      <c r="R149" s="76" t="s">
        <v>364</v>
      </c>
      <c r="S149" s="76" t="s">
        <v>6</v>
      </c>
      <c r="T149" s="76" t="s">
        <v>54</v>
      </c>
      <c r="U149" s="264" t="s">
        <v>489</v>
      </c>
      <c r="V149" s="280" t="s">
        <v>493</v>
      </c>
      <c r="W149" s="300" t="s">
        <v>487</v>
      </c>
    </row>
    <row r="150" spans="1:23" ht="15.75" x14ac:dyDescent="0.25">
      <c r="A150">
        <v>1</v>
      </c>
      <c r="B150" s="88">
        <v>130</v>
      </c>
      <c r="C150" s="70" t="s">
        <v>503</v>
      </c>
      <c r="D150" s="70" t="s">
        <v>634</v>
      </c>
      <c r="E150" s="70">
        <v>2559</v>
      </c>
      <c r="F150" s="89" t="s">
        <v>35</v>
      </c>
      <c r="G150" s="71" t="str">
        <f>VLOOKUP(F150,taxno!$A$2:$B$100,2,FALSE)</f>
        <v>0115542000168</v>
      </c>
      <c r="H150" s="90">
        <v>25</v>
      </c>
      <c r="I150" s="73">
        <v>10063099012</v>
      </c>
      <c r="J150" s="64">
        <f>25*20</f>
        <v>500</v>
      </c>
      <c r="K150" s="112">
        <f>J150*399</f>
        <v>199500</v>
      </c>
      <c r="L150" s="11">
        <f>J150/25</f>
        <v>20</v>
      </c>
      <c r="M150" s="37" t="s">
        <v>365</v>
      </c>
      <c r="N150" s="38" t="s">
        <v>365</v>
      </c>
      <c r="O150" s="260" t="s">
        <v>3</v>
      </c>
      <c r="P150" s="260" t="s">
        <v>471</v>
      </c>
      <c r="Q150" s="93" t="s">
        <v>52</v>
      </c>
      <c r="R150" s="109" t="s">
        <v>366</v>
      </c>
      <c r="S150" s="92" t="s">
        <v>6</v>
      </c>
      <c r="T150" s="92" t="s">
        <v>87</v>
      </c>
      <c r="U150" s="279" t="s">
        <v>494</v>
      </c>
      <c r="V150" s="290" t="s">
        <v>495</v>
      </c>
      <c r="W150" s="296" t="s">
        <v>496</v>
      </c>
    </row>
    <row r="151" spans="1:23" ht="15.75" x14ac:dyDescent="0.25">
      <c r="A151">
        <v>1</v>
      </c>
      <c r="B151" s="88">
        <v>131</v>
      </c>
      <c r="C151" s="70" t="s">
        <v>503</v>
      </c>
      <c r="D151" s="70" t="s">
        <v>635</v>
      </c>
      <c r="E151" s="70">
        <v>2559</v>
      </c>
      <c r="F151" s="89" t="s">
        <v>77</v>
      </c>
      <c r="G151" s="71" t="str">
        <f>VLOOKUP(F151,taxno!$A$2:$B$100,2,FALSE)</f>
        <v>0105536048464</v>
      </c>
      <c r="H151" s="90">
        <v>25</v>
      </c>
      <c r="I151" s="73">
        <v>10063099012</v>
      </c>
      <c r="J151" s="64">
        <f>25*40</f>
        <v>1000</v>
      </c>
      <c r="K151" s="112">
        <f>J151*399</f>
        <v>399000</v>
      </c>
      <c r="L151" s="11">
        <f t="shared" si="9"/>
        <v>40</v>
      </c>
      <c r="M151" s="37" t="s">
        <v>367</v>
      </c>
      <c r="N151" s="38" t="s">
        <v>367</v>
      </c>
      <c r="O151" s="260" t="s">
        <v>3</v>
      </c>
      <c r="P151" s="260" t="s">
        <v>472</v>
      </c>
      <c r="Q151" s="93" t="s">
        <v>52</v>
      </c>
      <c r="R151" s="92" t="s">
        <v>364</v>
      </c>
      <c r="S151" s="92" t="s">
        <v>6</v>
      </c>
      <c r="T151" s="92" t="s">
        <v>54</v>
      </c>
      <c r="U151" s="267" t="s">
        <v>489</v>
      </c>
      <c r="V151" s="283" t="s">
        <v>493</v>
      </c>
      <c r="W151" s="296" t="s">
        <v>497</v>
      </c>
    </row>
  </sheetData>
  <autoFilter ref="B1:W15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5"/>
  <sheetViews>
    <sheetView topLeftCell="A124" zoomScale="70" zoomScaleNormal="70" workbookViewId="0">
      <selection activeCell="R147" sqref="R147"/>
    </sheetView>
  </sheetViews>
  <sheetFormatPr defaultRowHeight="15" x14ac:dyDescent="0.25"/>
  <cols>
    <col min="1" max="1" width="9.140625" style="65"/>
    <col min="2" max="2" width="11.140625" style="163" bestFit="1" customWidth="1"/>
    <col min="3" max="3" width="16" style="65" bestFit="1" customWidth="1"/>
    <col min="4" max="4" width="14" style="65" bestFit="1" customWidth="1"/>
    <col min="5" max="5" width="15.85546875" style="65" bestFit="1" customWidth="1"/>
    <col min="6" max="6" width="29" style="65" customWidth="1"/>
    <col min="7" max="7" width="16.7109375" style="65" customWidth="1"/>
    <col min="8" max="8" width="9.28515625" style="65" customWidth="1"/>
    <col min="9" max="9" width="16.7109375" style="65" customWidth="1"/>
    <col min="10" max="10" width="14.42578125" style="158" bestFit="1" customWidth="1"/>
    <col min="11" max="11" width="14.42578125" style="158" customWidth="1"/>
    <col min="12" max="12" width="27.42578125" style="114" bestFit="1" customWidth="1"/>
    <col min="13" max="13" width="21" style="177" bestFit="1" customWidth="1"/>
    <col min="14" max="14" width="23.85546875" style="177" customWidth="1"/>
    <col min="15" max="15" width="17.42578125" style="163" bestFit="1" customWidth="1"/>
    <col min="16" max="16" width="18.85546875" style="166" bestFit="1" customWidth="1"/>
    <col min="17" max="17" width="14" style="163" customWidth="1"/>
    <col min="18" max="18" width="34.5703125" style="177" bestFit="1" customWidth="1"/>
    <col min="19" max="19" width="27.5703125" style="65" bestFit="1" customWidth="1"/>
    <col min="20" max="20" width="22.7109375" style="163" bestFit="1" customWidth="1"/>
    <col min="21" max="21" width="18.140625" style="166" bestFit="1" customWidth="1"/>
    <col min="22" max="22" width="27.140625" style="166" bestFit="1" customWidth="1"/>
    <col min="23" max="23" width="13" style="122" bestFit="1" customWidth="1"/>
    <col min="24" max="16384" width="9.140625" style="65"/>
  </cols>
  <sheetData>
    <row r="1" spans="1:23" ht="15.75" customHeight="1" x14ac:dyDescent="0.25">
      <c r="A1" s="65" t="s">
        <v>500</v>
      </c>
      <c r="B1" s="193" t="s">
        <v>501</v>
      </c>
      <c r="C1" s="142" t="s">
        <v>502</v>
      </c>
      <c r="D1" s="142" t="s">
        <v>426</v>
      </c>
      <c r="E1" s="142" t="s">
        <v>504</v>
      </c>
      <c r="F1" s="143" t="s">
        <v>427</v>
      </c>
      <c r="G1" s="143" t="s">
        <v>425</v>
      </c>
      <c r="H1" s="143" t="s">
        <v>368</v>
      </c>
      <c r="I1" s="143" t="s">
        <v>428</v>
      </c>
      <c r="J1" s="155" t="s">
        <v>636</v>
      </c>
      <c r="K1" s="155" t="s">
        <v>639</v>
      </c>
      <c r="L1" s="159" t="s">
        <v>429</v>
      </c>
      <c r="M1" s="168" t="s">
        <v>430</v>
      </c>
      <c r="N1" s="168" t="s">
        <v>431</v>
      </c>
      <c r="O1" s="164" t="s">
        <v>432</v>
      </c>
      <c r="P1" s="165" t="s">
        <v>433</v>
      </c>
      <c r="Q1" s="167" t="s">
        <v>637</v>
      </c>
      <c r="R1" s="168" t="s">
        <v>434</v>
      </c>
      <c r="S1" s="144" t="s">
        <v>1379</v>
      </c>
      <c r="T1" s="192" t="s">
        <v>1380</v>
      </c>
      <c r="U1" s="165" t="s">
        <v>435</v>
      </c>
      <c r="V1" s="165" t="s">
        <v>436</v>
      </c>
      <c r="W1" s="190" t="s">
        <v>638</v>
      </c>
    </row>
    <row r="2" spans="1:23" ht="15.75" x14ac:dyDescent="0.25">
      <c r="A2" s="65">
        <v>2</v>
      </c>
      <c r="B2" s="70">
        <v>1</v>
      </c>
      <c r="C2" s="70" t="s">
        <v>503</v>
      </c>
      <c r="D2" s="70" t="s">
        <v>955</v>
      </c>
      <c r="E2" s="70">
        <v>2560</v>
      </c>
      <c r="F2" s="131" t="s">
        <v>116</v>
      </c>
      <c r="G2" s="131" t="str">
        <f>VLOOKUP(F2,taxno!$A$2:$B$100,2,FALSE)</f>
        <v>0105555002407</v>
      </c>
      <c r="H2" s="131">
        <v>50</v>
      </c>
      <c r="I2" s="131">
        <v>10063099012</v>
      </c>
      <c r="J2" s="156">
        <v>700</v>
      </c>
      <c r="K2" s="156">
        <f>J2*386</f>
        <v>270200</v>
      </c>
      <c r="L2" s="160">
        <v>28</v>
      </c>
      <c r="M2" s="178" t="s">
        <v>642</v>
      </c>
      <c r="N2" s="178" t="s">
        <v>643</v>
      </c>
      <c r="O2" s="74" t="s">
        <v>1096</v>
      </c>
      <c r="P2" s="151">
        <v>42791</v>
      </c>
      <c r="Q2" s="134" t="s">
        <v>644</v>
      </c>
      <c r="R2" s="169" t="s">
        <v>645</v>
      </c>
      <c r="S2" s="76" t="s">
        <v>6</v>
      </c>
      <c r="T2" s="76" t="s">
        <v>7</v>
      </c>
      <c r="U2" s="115">
        <v>42798</v>
      </c>
      <c r="V2" s="116">
        <v>42807</v>
      </c>
      <c r="W2" s="115">
        <v>42804</v>
      </c>
    </row>
    <row r="3" spans="1:23" ht="15.75" x14ac:dyDescent="0.25">
      <c r="A3" s="65">
        <v>2</v>
      </c>
      <c r="B3" s="70">
        <v>2</v>
      </c>
      <c r="C3" s="70" t="s">
        <v>503</v>
      </c>
      <c r="D3" s="70" t="s">
        <v>956</v>
      </c>
      <c r="E3" s="70">
        <v>2560</v>
      </c>
      <c r="F3" s="131" t="s">
        <v>216</v>
      </c>
      <c r="G3" s="131" t="str">
        <f>VLOOKUP(F3,taxno!$A$2:$B$100,2,FALSE)</f>
        <v>0105530050645</v>
      </c>
      <c r="H3" s="131">
        <v>50</v>
      </c>
      <c r="I3" s="131">
        <v>10063099012</v>
      </c>
      <c r="J3" s="156">
        <v>825</v>
      </c>
      <c r="K3" s="156">
        <f t="shared" ref="K3:K66" si="0">J3*386</f>
        <v>318450</v>
      </c>
      <c r="L3" s="160">
        <v>33</v>
      </c>
      <c r="M3" s="178" t="s">
        <v>646</v>
      </c>
      <c r="N3" s="178" t="s">
        <v>647</v>
      </c>
      <c r="O3" s="74" t="s">
        <v>1096</v>
      </c>
      <c r="P3" s="151">
        <v>42791</v>
      </c>
      <c r="Q3" s="134" t="s">
        <v>644</v>
      </c>
      <c r="R3" s="169" t="s">
        <v>645</v>
      </c>
      <c r="S3" s="76" t="s">
        <v>6</v>
      </c>
      <c r="T3" s="76" t="s">
        <v>17</v>
      </c>
      <c r="U3" s="115">
        <v>42798</v>
      </c>
      <c r="V3" s="116">
        <v>42807</v>
      </c>
      <c r="W3" s="115">
        <v>42804</v>
      </c>
    </row>
    <row r="4" spans="1:23" ht="15.75" x14ac:dyDescent="0.25">
      <c r="A4" s="65">
        <v>2</v>
      </c>
      <c r="B4" s="70">
        <v>3</v>
      </c>
      <c r="C4" s="70" t="s">
        <v>503</v>
      </c>
      <c r="D4" s="70" t="s">
        <v>957</v>
      </c>
      <c r="E4" s="70">
        <v>2560</v>
      </c>
      <c r="F4" s="131" t="s">
        <v>130</v>
      </c>
      <c r="G4" s="131" t="str">
        <f>VLOOKUP(F4,taxno!$A$2:$B$100,2,FALSE)</f>
        <v>0105525010576</v>
      </c>
      <c r="H4" s="131">
        <v>50</v>
      </c>
      <c r="I4" s="131">
        <v>10063099012</v>
      </c>
      <c r="J4" s="156">
        <v>800</v>
      </c>
      <c r="K4" s="156">
        <f t="shared" si="0"/>
        <v>308800</v>
      </c>
      <c r="L4" s="160">
        <v>32</v>
      </c>
      <c r="M4" s="178" t="s">
        <v>648</v>
      </c>
      <c r="N4" s="178" t="s">
        <v>649</v>
      </c>
      <c r="O4" s="74" t="s">
        <v>1096</v>
      </c>
      <c r="P4" s="151">
        <v>42791</v>
      </c>
      <c r="Q4" s="134" t="s">
        <v>644</v>
      </c>
      <c r="R4" s="169" t="s">
        <v>645</v>
      </c>
      <c r="S4" s="76" t="s">
        <v>6</v>
      </c>
      <c r="T4" s="76" t="s">
        <v>7</v>
      </c>
      <c r="U4" s="115">
        <v>42798</v>
      </c>
      <c r="V4" s="116">
        <v>42807</v>
      </c>
      <c r="W4" s="242">
        <v>42804</v>
      </c>
    </row>
    <row r="5" spans="1:23" ht="15.75" x14ac:dyDescent="0.25">
      <c r="A5" s="65">
        <v>2</v>
      </c>
      <c r="B5" s="70">
        <v>4</v>
      </c>
      <c r="C5" s="70" t="s">
        <v>503</v>
      </c>
      <c r="D5" s="70" t="s">
        <v>958</v>
      </c>
      <c r="E5" s="70">
        <v>2560</v>
      </c>
      <c r="F5" s="131" t="s">
        <v>22</v>
      </c>
      <c r="G5" s="131" t="str">
        <f>VLOOKUP(F5,taxno!$A$2:$B$100,2,FALSE)</f>
        <v>0105521008488</v>
      </c>
      <c r="H5" s="131">
        <v>50</v>
      </c>
      <c r="I5" s="131">
        <v>10063099012</v>
      </c>
      <c r="J5" s="156">
        <v>500</v>
      </c>
      <c r="K5" s="156">
        <f t="shared" si="0"/>
        <v>193000</v>
      </c>
      <c r="L5" s="160">
        <v>20</v>
      </c>
      <c r="M5" s="178" t="s">
        <v>650</v>
      </c>
      <c r="N5" s="179" t="s">
        <v>651</v>
      </c>
      <c r="O5" s="74" t="s">
        <v>1096</v>
      </c>
      <c r="P5" s="151">
        <v>42794</v>
      </c>
      <c r="Q5" s="134" t="s">
        <v>20</v>
      </c>
      <c r="R5" s="169" t="s">
        <v>652</v>
      </c>
      <c r="S5" s="76" t="s">
        <v>6</v>
      </c>
      <c r="T5" s="76" t="s">
        <v>21</v>
      </c>
      <c r="U5" s="115">
        <v>42802</v>
      </c>
      <c r="V5" s="116">
        <v>42809</v>
      </c>
      <c r="W5" s="242">
        <v>42808</v>
      </c>
    </row>
    <row r="6" spans="1:23" ht="15.75" x14ac:dyDescent="0.25">
      <c r="A6" s="65">
        <v>2</v>
      </c>
      <c r="B6" s="70">
        <v>5</v>
      </c>
      <c r="C6" s="70" t="s">
        <v>503</v>
      </c>
      <c r="D6" s="70" t="s">
        <v>959</v>
      </c>
      <c r="E6" s="70">
        <v>2560</v>
      </c>
      <c r="F6" s="131" t="s">
        <v>22</v>
      </c>
      <c r="G6" s="131" t="str">
        <f>VLOOKUP(F6,taxno!$A$2:$B$100,2,FALSE)</f>
        <v>0105521008488</v>
      </c>
      <c r="H6" s="131">
        <v>50</v>
      </c>
      <c r="I6" s="131">
        <v>10063099012</v>
      </c>
      <c r="J6" s="156">
        <v>500</v>
      </c>
      <c r="K6" s="156">
        <f t="shared" si="0"/>
        <v>193000</v>
      </c>
      <c r="L6" s="160">
        <v>20</v>
      </c>
      <c r="M6" s="178" t="s">
        <v>653</v>
      </c>
      <c r="N6" s="178" t="s">
        <v>654</v>
      </c>
      <c r="O6" s="74" t="s">
        <v>1096</v>
      </c>
      <c r="P6" s="151">
        <v>42796</v>
      </c>
      <c r="Q6" s="134" t="s">
        <v>644</v>
      </c>
      <c r="R6" s="169" t="s">
        <v>655</v>
      </c>
      <c r="S6" s="76" t="s">
        <v>6</v>
      </c>
      <c r="T6" s="76" t="s">
        <v>7</v>
      </c>
      <c r="U6" s="115">
        <v>42804</v>
      </c>
      <c r="V6" s="116">
        <v>42815</v>
      </c>
      <c r="W6" s="232">
        <v>42809</v>
      </c>
    </row>
    <row r="7" spans="1:23" ht="15.75" x14ac:dyDescent="0.25">
      <c r="A7" s="65">
        <v>2</v>
      </c>
      <c r="B7" s="70">
        <v>6</v>
      </c>
      <c r="C7" s="70" t="s">
        <v>503</v>
      </c>
      <c r="D7" s="70" t="s">
        <v>960</v>
      </c>
      <c r="E7" s="70">
        <v>2560</v>
      </c>
      <c r="F7" s="131" t="s">
        <v>35</v>
      </c>
      <c r="G7" s="131" t="str">
        <f>VLOOKUP(F7,taxno!$A$2:$B$100,2,FALSE)</f>
        <v>0115542000168</v>
      </c>
      <c r="H7" s="131">
        <v>50</v>
      </c>
      <c r="I7" s="131">
        <v>10063099012</v>
      </c>
      <c r="J7" s="156">
        <v>1500</v>
      </c>
      <c r="K7" s="156">
        <f t="shared" si="0"/>
        <v>579000</v>
      </c>
      <c r="L7" s="160">
        <v>60</v>
      </c>
      <c r="M7" s="178" t="s">
        <v>656</v>
      </c>
      <c r="N7" s="178" t="s">
        <v>657</v>
      </c>
      <c r="O7" s="74" t="s">
        <v>1096</v>
      </c>
      <c r="P7" s="151">
        <v>42796</v>
      </c>
      <c r="Q7" s="134" t="s">
        <v>644</v>
      </c>
      <c r="R7" s="169" t="s">
        <v>655</v>
      </c>
      <c r="S7" s="76" t="s">
        <v>6</v>
      </c>
      <c r="T7" s="76" t="s">
        <v>26</v>
      </c>
      <c r="U7" s="115">
        <v>42804</v>
      </c>
      <c r="V7" s="116">
        <v>42823</v>
      </c>
      <c r="W7" s="232">
        <v>42809</v>
      </c>
    </row>
    <row r="8" spans="1:23" ht="15.75" x14ac:dyDescent="0.25">
      <c r="A8" s="65">
        <v>2</v>
      </c>
      <c r="B8" s="70">
        <v>7</v>
      </c>
      <c r="C8" s="70" t="s">
        <v>503</v>
      </c>
      <c r="D8" s="70" t="s">
        <v>961</v>
      </c>
      <c r="E8" s="70">
        <v>2560</v>
      </c>
      <c r="F8" s="131" t="s">
        <v>0</v>
      </c>
      <c r="G8" s="131" t="str">
        <f>VLOOKUP(F8,taxno!$A$2:$B$100,2,FALSE)</f>
        <v>0185555000021</v>
      </c>
      <c r="H8" s="131">
        <v>50</v>
      </c>
      <c r="I8" s="131">
        <v>10063099012</v>
      </c>
      <c r="J8" s="156">
        <v>500</v>
      </c>
      <c r="K8" s="156">
        <f t="shared" si="0"/>
        <v>193000</v>
      </c>
      <c r="L8" s="160">
        <v>20</v>
      </c>
      <c r="M8" s="178" t="s">
        <v>658</v>
      </c>
      <c r="N8" s="180" t="s">
        <v>659</v>
      </c>
      <c r="O8" s="74" t="s">
        <v>1096</v>
      </c>
      <c r="P8" s="151">
        <v>42795</v>
      </c>
      <c r="Q8" s="134" t="s">
        <v>644</v>
      </c>
      <c r="R8" s="169" t="s">
        <v>660</v>
      </c>
      <c r="S8" s="76" t="s">
        <v>6</v>
      </c>
      <c r="T8" s="76" t="s">
        <v>50</v>
      </c>
      <c r="U8" s="115">
        <v>42802</v>
      </c>
      <c r="V8" s="116">
        <v>42822</v>
      </c>
      <c r="W8" s="242">
        <v>42808</v>
      </c>
    </row>
    <row r="9" spans="1:23" ht="15.75" x14ac:dyDescent="0.25">
      <c r="A9" s="65">
        <v>2</v>
      </c>
      <c r="B9" s="70">
        <v>8</v>
      </c>
      <c r="C9" s="70" t="s">
        <v>503</v>
      </c>
      <c r="D9" s="70" t="s">
        <v>962</v>
      </c>
      <c r="E9" s="70">
        <v>2560</v>
      </c>
      <c r="F9" s="131" t="s">
        <v>77</v>
      </c>
      <c r="G9" s="131" t="str">
        <f>VLOOKUP(F9,taxno!$A$2:$B$100,2,FALSE)</f>
        <v>0105536048464</v>
      </c>
      <c r="H9" s="131">
        <v>50</v>
      </c>
      <c r="I9" s="131">
        <v>10063099012</v>
      </c>
      <c r="J9" s="156">
        <v>500</v>
      </c>
      <c r="K9" s="156">
        <f t="shared" si="0"/>
        <v>193000</v>
      </c>
      <c r="L9" s="160">
        <v>20</v>
      </c>
      <c r="M9" s="178" t="s">
        <v>661</v>
      </c>
      <c r="N9" s="178" t="s">
        <v>662</v>
      </c>
      <c r="O9" s="74" t="s">
        <v>1096</v>
      </c>
      <c r="P9" s="151">
        <v>42795</v>
      </c>
      <c r="Q9" s="134" t="s">
        <v>30</v>
      </c>
      <c r="R9" s="169" t="s">
        <v>663</v>
      </c>
      <c r="S9" s="76" t="s">
        <v>11</v>
      </c>
      <c r="T9" s="76" t="s">
        <v>76</v>
      </c>
      <c r="U9" s="115">
        <v>42801</v>
      </c>
      <c r="V9" s="116">
        <v>42816</v>
      </c>
      <c r="W9" s="115">
        <v>42807</v>
      </c>
    </row>
    <row r="10" spans="1:23" ht="15.75" x14ac:dyDescent="0.25">
      <c r="A10" s="65">
        <v>2</v>
      </c>
      <c r="B10" s="70">
        <v>9</v>
      </c>
      <c r="C10" s="70" t="s">
        <v>503</v>
      </c>
      <c r="D10" s="70" t="s">
        <v>963</v>
      </c>
      <c r="E10" s="70">
        <v>2560</v>
      </c>
      <c r="F10" s="131" t="s">
        <v>81</v>
      </c>
      <c r="G10" s="131" t="str">
        <f>VLOOKUP(F10,taxno!$A$2:$B$100,2,FALSE)</f>
        <v>0115524000194</v>
      </c>
      <c r="H10" s="131">
        <v>50</v>
      </c>
      <c r="I10" s="131">
        <v>10063099012</v>
      </c>
      <c r="J10" s="157">
        <v>725</v>
      </c>
      <c r="K10" s="156">
        <f t="shared" si="0"/>
        <v>279850</v>
      </c>
      <c r="L10" s="161">
        <v>29</v>
      </c>
      <c r="M10" s="180" t="s">
        <v>664</v>
      </c>
      <c r="N10" s="180" t="s">
        <v>665</v>
      </c>
      <c r="O10" s="74" t="s">
        <v>1096</v>
      </c>
      <c r="P10" s="151">
        <v>42796</v>
      </c>
      <c r="Q10" s="134" t="s">
        <v>644</v>
      </c>
      <c r="R10" s="169" t="s">
        <v>655</v>
      </c>
      <c r="S10" s="76" t="s">
        <v>6</v>
      </c>
      <c r="T10" s="76" t="s">
        <v>7</v>
      </c>
      <c r="U10" s="115">
        <v>42804</v>
      </c>
      <c r="V10" s="116">
        <v>42815</v>
      </c>
      <c r="W10" s="232">
        <v>42809</v>
      </c>
    </row>
    <row r="11" spans="1:23" ht="15.75" x14ac:dyDescent="0.25">
      <c r="A11" s="65">
        <v>2</v>
      </c>
      <c r="B11" s="70">
        <v>10</v>
      </c>
      <c r="C11" s="70" t="s">
        <v>503</v>
      </c>
      <c r="D11" s="70" t="s">
        <v>964</v>
      </c>
      <c r="E11" s="70">
        <v>2560</v>
      </c>
      <c r="F11" s="131" t="s">
        <v>69</v>
      </c>
      <c r="G11" s="131" t="str">
        <f>VLOOKUP(F11,taxno!$A$2:$B$100,2,FALSE)</f>
        <v>0105511002525</v>
      </c>
      <c r="H11" s="131">
        <v>50</v>
      </c>
      <c r="I11" s="131">
        <v>10063099012</v>
      </c>
      <c r="J11" s="156">
        <v>1100</v>
      </c>
      <c r="K11" s="156">
        <f t="shared" si="0"/>
        <v>424600</v>
      </c>
      <c r="L11" s="160">
        <v>44</v>
      </c>
      <c r="M11" s="180" t="s">
        <v>666</v>
      </c>
      <c r="N11" s="178" t="s">
        <v>667</v>
      </c>
      <c r="O11" s="74" t="s">
        <v>1096</v>
      </c>
      <c r="P11" s="151">
        <v>42796</v>
      </c>
      <c r="Q11" s="134" t="s">
        <v>644</v>
      </c>
      <c r="R11" s="169" t="s">
        <v>655</v>
      </c>
      <c r="S11" s="76" t="s">
        <v>6</v>
      </c>
      <c r="T11" s="76" t="s">
        <v>17</v>
      </c>
      <c r="U11" s="115">
        <v>42804</v>
      </c>
      <c r="V11" s="116">
        <v>42816</v>
      </c>
      <c r="W11" s="232">
        <v>42809</v>
      </c>
    </row>
    <row r="12" spans="1:23" ht="15.75" x14ac:dyDescent="0.25">
      <c r="A12" s="65">
        <v>2</v>
      </c>
      <c r="B12" s="70">
        <v>11</v>
      </c>
      <c r="C12" s="70" t="s">
        <v>503</v>
      </c>
      <c r="D12" s="70" t="s">
        <v>965</v>
      </c>
      <c r="E12" s="70">
        <v>2560</v>
      </c>
      <c r="F12" s="131" t="s">
        <v>0</v>
      </c>
      <c r="G12" s="131" t="str">
        <f>VLOOKUP(F12,taxno!$A$2:$B$100,2,FALSE)</f>
        <v>0185555000021</v>
      </c>
      <c r="H12" s="131">
        <v>50</v>
      </c>
      <c r="I12" s="131">
        <v>10063099012</v>
      </c>
      <c r="J12" s="156">
        <v>750</v>
      </c>
      <c r="K12" s="156">
        <f t="shared" si="0"/>
        <v>289500</v>
      </c>
      <c r="L12" s="160">
        <v>30</v>
      </c>
      <c r="M12" s="180" t="s">
        <v>668</v>
      </c>
      <c r="N12" s="178" t="s">
        <v>669</v>
      </c>
      <c r="O12" s="74" t="s">
        <v>1096</v>
      </c>
      <c r="P12" s="151">
        <v>42797</v>
      </c>
      <c r="Q12" s="134" t="s">
        <v>644</v>
      </c>
      <c r="R12" s="169" t="s">
        <v>655</v>
      </c>
      <c r="S12" s="76" t="s">
        <v>6</v>
      </c>
      <c r="T12" s="76" t="s">
        <v>17</v>
      </c>
      <c r="U12" s="115">
        <v>42804</v>
      </c>
      <c r="V12" s="116">
        <v>42816</v>
      </c>
      <c r="W12" s="242">
        <v>42808</v>
      </c>
    </row>
    <row r="13" spans="1:23" ht="15.75" x14ac:dyDescent="0.25">
      <c r="A13" s="65">
        <v>2</v>
      </c>
      <c r="B13" s="94">
        <v>12</v>
      </c>
      <c r="C13" s="70" t="s">
        <v>503</v>
      </c>
      <c r="D13" s="70" t="s">
        <v>966</v>
      </c>
      <c r="E13" s="70">
        <v>2560</v>
      </c>
      <c r="F13" s="132" t="s">
        <v>165</v>
      </c>
      <c r="G13" s="131" t="str">
        <f>VLOOKUP(F13,taxno!$A$2:$B$100,2,FALSE)</f>
        <v>0195539000586</v>
      </c>
      <c r="H13" s="131">
        <v>50</v>
      </c>
      <c r="I13" s="131">
        <v>10063099012</v>
      </c>
      <c r="J13" s="156">
        <v>450</v>
      </c>
      <c r="K13" s="156">
        <f t="shared" si="0"/>
        <v>173700</v>
      </c>
      <c r="L13" s="160">
        <v>18</v>
      </c>
      <c r="M13" s="185">
        <v>7130436810</v>
      </c>
      <c r="N13" s="181" t="s">
        <v>670</v>
      </c>
      <c r="O13" s="74" t="s">
        <v>1096</v>
      </c>
      <c r="P13" s="153">
        <v>42797</v>
      </c>
      <c r="Q13" s="139" t="s">
        <v>644</v>
      </c>
      <c r="R13" s="170" t="s">
        <v>655</v>
      </c>
      <c r="S13" s="48" t="s">
        <v>6</v>
      </c>
      <c r="T13" s="141" t="s">
        <v>17</v>
      </c>
      <c r="U13" s="117">
        <v>42804</v>
      </c>
      <c r="V13" s="118">
        <v>42816</v>
      </c>
      <c r="W13" s="242">
        <v>42809</v>
      </c>
    </row>
    <row r="14" spans="1:23" ht="15.75" x14ac:dyDescent="0.25">
      <c r="A14" s="65">
        <v>2</v>
      </c>
      <c r="B14" s="94">
        <v>12</v>
      </c>
      <c r="C14" s="70" t="s">
        <v>503</v>
      </c>
      <c r="D14" s="70" t="s">
        <v>966</v>
      </c>
      <c r="E14" s="70">
        <v>2560</v>
      </c>
      <c r="F14" s="133" t="s">
        <v>671</v>
      </c>
      <c r="G14" s="131" t="str">
        <f>VLOOKUP(F14,taxno!$A$2:$B$100,2,FALSE)</f>
        <v>0105547008027</v>
      </c>
      <c r="H14" s="131">
        <v>50</v>
      </c>
      <c r="I14" s="131">
        <v>10063099012</v>
      </c>
      <c r="J14" s="156">
        <v>75</v>
      </c>
      <c r="K14" s="156">
        <f t="shared" si="0"/>
        <v>28950</v>
      </c>
      <c r="L14" s="160">
        <v>3</v>
      </c>
      <c r="M14" s="185">
        <v>7130436810</v>
      </c>
      <c r="N14" s="181" t="s">
        <v>670</v>
      </c>
      <c r="O14" s="74" t="s">
        <v>1096</v>
      </c>
      <c r="P14" s="151">
        <v>42797</v>
      </c>
      <c r="Q14" s="139" t="s">
        <v>644</v>
      </c>
      <c r="R14" s="170" t="s">
        <v>655</v>
      </c>
      <c r="S14" s="48" t="s">
        <v>6</v>
      </c>
      <c r="T14" s="141" t="s">
        <v>17</v>
      </c>
      <c r="U14" s="117">
        <v>42804</v>
      </c>
      <c r="V14" s="118">
        <v>42816</v>
      </c>
      <c r="W14" s="242">
        <v>42809</v>
      </c>
    </row>
    <row r="15" spans="1:23" ht="15.75" x14ac:dyDescent="0.25">
      <c r="A15" s="65">
        <v>2</v>
      </c>
      <c r="B15" s="94">
        <v>13</v>
      </c>
      <c r="C15" s="70" t="s">
        <v>503</v>
      </c>
      <c r="D15" s="70" t="s">
        <v>967</v>
      </c>
      <c r="E15" s="70">
        <v>2560</v>
      </c>
      <c r="F15" s="131" t="s">
        <v>71</v>
      </c>
      <c r="G15" s="131" t="str">
        <f>VLOOKUP(F15,taxno!$A$2:$B$100,2,FALSE)</f>
        <v>0105545077081</v>
      </c>
      <c r="H15" s="131">
        <v>50</v>
      </c>
      <c r="I15" s="131">
        <v>10063099012</v>
      </c>
      <c r="J15" s="156">
        <v>1375</v>
      </c>
      <c r="K15" s="156">
        <f t="shared" si="0"/>
        <v>530750</v>
      </c>
      <c r="L15" s="160">
        <v>55</v>
      </c>
      <c r="M15" s="185">
        <v>7130436870</v>
      </c>
      <c r="N15" s="181" t="s">
        <v>672</v>
      </c>
      <c r="O15" s="74" t="s">
        <v>1096</v>
      </c>
      <c r="P15" s="154">
        <v>42810</v>
      </c>
      <c r="Q15" s="139" t="s">
        <v>644</v>
      </c>
      <c r="R15" s="171" t="s">
        <v>673</v>
      </c>
      <c r="S15" s="48" t="s">
        <v>6</v>
      </c>
      <c r="T15" s="141" t="s">
        <v>7</v>
      </c>
      <c r="U15" s="117">
        <v>42818</v>
      </c>
      <c r="V15" s="118">
        <v>42827</v>
      </c>
      <c r="W15" s="120">
        <v>42822</v>
      </c>
    </row>
    <row r="16" spans="1:23" ht="15.75" x14ac:dyDescent="0.25">
      <c r="A16" s="65">
        <v>2</v>
      </c>
      <c r="B16" s="94">
        <v>13</v>
      </c>
      <c r="C16" s="70" t="s">
        <v>503</v>
      </c>
      <c r="D16" s="70" t="s">
        <v>967</v>
      </c>
      <c r="E16" s="70">
        <v>2560</v>
      </c>
      <c r="F16" s="131" t="s">
        <v>674</v>
      </c>
      <c r="G16" s="131" t="str">
        <f>VLOOKUP(F16,taxno!$A$2:$B$100,2,FALSE)</f>
        <v>0105550110392</v>
      </c>
      <c r="H16" s="131">
        <v>50</v>
      </c>
      <c r="I16" s="131">
        <v>10063099012</v>
      </c>
      <c r="J16" s="156">
        <v>50</v>
      </c>
      <c r="K16" s="156">
        <f t="shared" si="0"/>
        <v>19300</v>
      </c>
      <c r="L16" s="160">
        <v>2</v>
      </c>
      <c r="M16" s="185">
        <v>7130436870</v>
      </c>
      <c r="N16" s="181" t="s">
        <v>672</v>
      </c>
      <c r="O16" s="74" t="s">
        <v>1096</v>
      </c>
      <c r="P16" s="154">
        <v>42810</v>
      </c>
      <c r="Q16" s="139" t="s">
        <v>644</v>
      </c>
      <c r="R16" s="171" t="s">
        <v>673</v>
      </c>
      <c r="S16" s="48" t="s">
        <v>6</v>
      </c>
      <c r="T16" s="141" t="s">
        <v>7</v>
      </c>
      <c r="U16" s="117">
        <v>42818</v>
      </c>
      <c r="V16" s="118">
        <v>42827</v>
      </c>
      <c r="W16" s="120">
        <v>42822</v>
      </c>
    </row>
    <row r="17" spans="1:23" ht="15.75" x14ac:dyDescent="0.25">
      <c r="A17" s="65">
        <v>2</v>
      </c>
      <c r="B17" s="82">
        <v>14</v>
      </c>
      <c r="C17" s="70" t="s">
        <v>503</v>
      </c>
      <c r="D17" s="70" t="s">
        <v>968</v>
      </c>
      <c r="E17" s="70">
        <v>2560</v>
      </c>
      <c r="F17" s="131" t="s">
        <v>22</v>
      </c>
      <c r="G17" s="131" t="str">
        <f>VLOOKUP(F17,taxno!$A$2:$B$100,2,FALSE)</f>
        <v>0105521008488</v>
      </c>
      <c r="H17" s="131">
        <v>50</v>
      </c>
      <c r="I17" s="131">
        <v>10063099012</v>
      </c>
      <c r="J17" s="156">
        <v>1000</v>
      </c>
      <c r="K17" s="156">
        <f t="shared" si="0"/>
        <v>386000</v>
      </c>
      <c r="L17" s="160">
        <v>40</v>
      </c>
      <c r="M17" s="184">
        <v>7130436750</v>
      </c>
      <c r="N17" s="182" t="s">
        <v>675</v>
      </c>
      <c r="O17" s="74" t="s">
        <v>1096</v>
      </c>
      <c r="P17" s="151">
        <v>42797</v>
      </c>
      <c r="Q17" s="134" t="s">
        <v>644</v>
      </c>
      <c r="R17" s="172" t="s">
        <v>655</v>
      </c>
      <c r="S17" s="135" t="s">
        <v>6</v>
      </c>
      <c r="T17" s="140" t="s">
        <v>76</v>
      </c>
      <c r="U17" s="115">
        <v>42804</v>
      </c>
      <c r="V17" s="116">
        <v>42823</v>
      </c>
      <c r="W17" s="121">
        <v>42810</v>
      </c>
    </row>
    <row r="18" spans="1:23" ht="15.75" x14ac:dyDescent="0.25">
      <c r="A18" s="65">
        <v>2</v>
      </c>
      <c r="B18" s="128">
        <v>15</v>
      </c>
      <c r="C18" s="70" t="s">
        <v>503</v>
      </c>
      <c r="D18" s="70" t="s">
        <v>969</v>
      </c>
      <c r="E18" s="70">
        <v>2560</v>
      </c>
      <c r="F18" s="131" t="s">
        <v>35</v>
      </c>
      <c r="G18" s="131" t="str">
        <f>VLOOKUP(F18,taxno!$A$2:$B$100,2,FALSE)</f>
        <v>0115542000168</v>
      </c>
      <c r="H18" s="131">
        <v>50</v>
      </c>
      <c r="I18" s="131">
        <v>10063099012</v>
      </c>
      <c r="J18" s="156">
        <v>500</v>
      </c>
      <c r="K18" s="156">
        <f t="shared" si="0"/>
        <v>193000</v>
      </c>
      <c r="L18" s="160">
        <v>20</v>
      </c>
      <c r="M18" s="184" t="s">
        <v>676</v>
      </c>
      <c r="N18" s="131" t="s">
        <v>677</v>
      </c>
      <c r="O18" s="74" t="s">
        <v>1096</v>
      </c>
      <c r="P18" s="151">
        <v>42800</v>
      </c>
      <c r="Q18" s="134" t="s">
        <v>678</v>
      </c>
      <c r="R18" s="172" t="s">
        <v>679</v>
      </c>
      <c r="S18" s="135" t="s">
        <v>6</v>
      </c>
      <c r="T18" s="140" t="s">
        <v>17</v>
      </c>
      <c r="U18" s="115">
        <v>42808</v>
      </c>
      <c r="V18" s="116">
        <v>42813</v>
      </c>
      <c r="W18" s="115">
        <v>42814</v>
      </c>
    </row>
    <row r="19" spans="1:23" ht="15.75" x14ac:dyDescent="0.25">
      <c r="A19" s="65">
        <v>2</v>
      </c>
      <c r="B19" s="137">
        <v>16</v>
      </c>
      <c r="C19" s="70" t="s">
        <v>503</v>
      </c>
      <c r="D19" s="70" t="s">
        <v>970</v>
      </c>
      <c r="E19" s="70">
        <v>2560</v>
      </c>
      <c r="F19" s="131" t="s">
        <v>127</v>
      </c>
      <c r="G19" s="131" t="str">
        <f>VLOOKUP(F19,taxno!$A$2:$B$100,2,FALSE)</f>
        <v>0107536001702</v>
      </c>
      <c r="H19" s="131">
        <v>50</v>
      </c>
      <c r="I19" s="131">
        <v>10063099012</v>
      </c>
      <c r="J19" s="156">
        <v>1000</v>
      </c>
      <c r="K19" s="156">
        <f t="shared" si="0"/>
        <v>386000</v>
      </c>
      <c r="L19" s="160">
        <v>40</v>
      </c>
      <c r="M19" s="184">
        <v>7130436840</v>
      </c>
      <c r="N19" s="182" t="s">
        <v>680</v>
      </c>
      <c r="O19" s="74" t="s">
        <v>1096</v>
      </c>
      <c r="P19" s="151">
        <v>42807</v>
      </c>
      <c r="Q19" s="134" t="s">
        <v>644</v>
      </c>
      <c r="R19" s="173" t="s">
        <v>673</v>
      </c>
      <c r="S19" s="135" t="s">
        <v>6</v>
      </c>
      <c r="T19" s="140" t="s">
        <v>7</v>
      </c>
      <c r="U19" s="119">
        <v>42818</v>
      </c>
      <c r="V19" s="119">
        <v>42829</v>
      </c>
      <c r="W19" s="115">
        <v>42824</v>
      </c>
    </row>
    <row r="20" spans="1:23" ht="15.75" x14ac:dyDescent="0.25">
      <c r="A20" s="65">
        <v>2</v>
      </c>
      <c r="B20" s="128">
        <v>17</v>
      </c>
      <c r="C20" s="70" t="s">
        <v>503</v>
      </c>
      <c r="D20" s="70" t="s">
        <v>971</v>
      </c>
      <c r="E20" s="70">
        <v>2560</v>
      </c>
      <c r="F20" s="131" t="s">
        <v>35</v>
      </c>
      <c r="G20" s="131" t="str">
        <f>VLOOKUP(F20,taxno!$A$2:$B$100,2,FALSE)</f>
        <v>0115542000168</v>
      </c>
      <c r="H20" s="131">
        <v>50</v>
      </c>
      <c r="I20" s="131">
        <v>10063099012</v>
      </c>
      <c r="J20" s="156">
        <v>1000</v>
      </c>
      <c r="K20" s="156">
        <f t="shared" si="0"/>
        <v>386000</v>
      </c>
      <c r="L20" s="160">
        <v>40</v>
      </c>
      <c r="M20" s="131">
        <v>7130437510</v>
      </c>
      <c r="N20" s="182" t="s">
        <v>681</v>
      </c>
      <c r="O20" s="74" t="s">
        <v>1096</v>
      </c>
      <c r="P20" s="151">
        <v>42797</v>
      </c>
      <c r="Q20" s="134" t="s">
        <v>644</v>
      </c>
      <c r="R20" s="172" t="s">
        <v>682</v>
      </c>
      <c r="S20" s="135" t="s">
        <v>6</v>
      </c>
      <c r="T20" s="140" t="s">
        <v>76</v>
      </c>
      <c r="U20" s="115">
        <v>42807</v>
      </c>
      <c r="V20" s="116">
        <v>42827</v>
      </c>
      <c r="W20" s="115">
        <v>42815</v>
      </c>
    </row>
    <row r="21" spans="1:23" ht="15.75" x14ac:dyDescent="0.25">
      <c r="A21" s="65">
        <v>2</v>
      </c>
      <c r="B21" s="128">
        <v>18</v>
      </c>
      <c r="C21" s="70" t="s">
        <v>503</v>
      </c>
      <c r="D21" s="70" t="s">
        <v>972</v>
      </c>
      <c r="E21" s="70">
        <v>2560</v>
      </c>
      <c r="F21" s="131" t="s">
        <v>0</v>
      </c>
      <c r="G21" s="131" t="str">
        <f>VLOOKUP(F21,taxno!$A$2:$B$100,2,FALSE)</f>
        <v>0185555000021</v>
      </c>
      <c r="H21" s="131">
        <v>50</v>
      </c>
      <c r="I21" s="131">
        <v>10063099012</v>
      </c>
      <c r="J21" s="156">
        <v>750</v>
      </c>
      <c r="K21" s="156">
        <f t="shared" si="0"/>
        <v>289500</v>
      </c>
      <c r="L21" s="160">
        <v>30</v>
      </c>
      <c r="M21" s="131" t="s">
        <v>683</v>
      </c>
      <c r="N21" s="183" t="s">
        <v>683</v>
      </c>
      <c r="O21" s="74" t="s">
        <v>1096</v>
      </c>
      <c r="P21" s="151">
        <v>42797</v>
      </c>
      <c r="Q21" s="134" t="s">
        <v>30</v>
      </c>
      <c r="R21" s="172" t="s">
        <v>684</v>
      </c>
      <c r="S21" s="135" t="s">
        <v>6</v>
      </c>
      <c r="T21" s="140" t="s">
        <v>80</v>
      </c>
      <c r="U21" s="115">
        <v>42805</v>
      </c>
      <c r="V21" s="116">
        <v>42812</v>
      </c>
      <c r="W21" s="115">
        <v>42809</v>
      </c>
    </row>
    <row r="22" spans="1:23" ht="15.75" x14ac:dyDescent="0.25">
      <c r="A22" s="65">
        <v>2</v>
      </c>
      <c r="B22" s="128">
        <v>19</v>
      </c>
      <c r="C22" s="70" t="s">
        <v>503</v>
      </c>
      <c r="D22" s="70" t="s">
        <v>973</v>
      </c>
      <c r="E22" s="70">
        <v>2560</v>
      </c>
      <c r="F22" s="131" t="s">
        <v>77</v>
      </c>
      <c r="G22" s="131" t="str">
        <f>VLOOKUP(F22,taxno!$A$2:$B$100,2,FALSE)</f>
        <v>0105536048464</v>
      </c>
      <c r="H22" s="131">
        <v>50</v>
      </c>
      <c r="I22" s="131">
        <v>10063099012</v>
      </c>
      <c r="J22" s="156">
        <v>500</v>
      </c>
      <c r="K22" s="156">
        <f t="shared" si="0"/>
        <v>193000</v>
      </c>
      <c r="L22" s="160">
        <v>20</v>
      </c>
      <c r="M22" s="131" t="s">
        <v>685</v>
      </c>
      <c r="N22" s="131" t="s">
        <v>686</v>
      </c>
      <c r="O22" s="74" t="s">
        <v>1096</v>
      </c>
      <c r="P22" s="151">
        <v>42797</v>
      </c>
      <c r="Q22" s="134" t="s">
        <v>15</v>
      </c>
      <c r="R22" s="172" t="s">
        <v>687</v>
      </c>
      <c r="S22" s="135" t="s">
        <v>6</v>
      </c>
      <c r="T22" s="140" t="s">
        <v>17</v>
      </c>
      <c r="U22" s="115">
        <v>42801</v>
      </c>
      <c r="V22" s="116">
        <v>42813</v>
      </c>
      <c r="W22" s="115">
        <v>42809</v>
      </c>
    </row>
    <row r="23" spans="1:23" ht="15.75" x14ac:dyDescent="0.25">
      <c r="A23" s="65">
        <v>2</v>
      </c>
      <c r="B23" s="70">
        <v>20</v>
      </c>
      <c r="C23" s="70" t="s">
        <v>503</v>
      </c>
      <c r="D23" s="70" t="s">
        <v>974</v>
      </c>
      <c r="E23" s="70">
        <v>2560</v>
      </c>
      <c r="F23" s="131" t="s">
        <v>77</v>
      </c>
      <c r="G23" s="131" t="str">
        <f>VLOOKUP(F23,taxno!$A$2:$B$100,2,FALSE)</f>
        <v>0105536048464</v>
      </c>
      <c r="H23" s="131">
        <v>50</v>
      </c>
      <c r="I23" s="131">
        <v>10063099012</v>
      </c>
      <c r="J23" s="156">
        <v>500</v>
      </c>
      <c r="K23" s="156">
        <f t="shared" si="0"/>
        <v>193000</v>
      </c>
      <c r="L23" s="160">
        <v>20</v>
      </c>
      <c r="M23" s="131" t="s">
        <v>688</v>
      </c>
      <c r="N23" s="184" t="s">
        <v>689</v>
      </c>
      <c r="O23" s="74" t="s">
        <v>1096</v>
      </c>
      <c r="P23" s="151">
        <v>42798</v>
      </c>
      <c r="Q23" s="134" t="s">
        <v>30</v>
      </c>
      <c r="R23" s="172" t="s">
        <v>690</v>
      </c>
      <c r="S23" s="135" t="s">
        <v>11</v>
      </c>
      <c r="T23" s="140" t="s">
        <v>76</v>
      </c>
      <c r="U23" s="115">
        <v>42804</v>
      </c>
      <c r="V23" s="116">
        <v>42820</v>
      </c>
      <c r="W23" s="242">
        <v>42808</v>
      </c>
    </row>
    <row r="24" spans="1:23" ht="15.75" x14ac:dyDescent="0.25">
      <c r="A24" s="65">
        <v>2</v>
      </c>
      <c r="B24" s="70">
        <v>21</v>
      </c>
      <c r="C24" s="70" t="s">
        <v>503</v>
      </c>
      <c r="D24" s="70" t="s">
        <v>975</v>
      </c>
      <c r="E24" s="70">
        <v>2560</v>
      </c>
      <c r="F24" s="131" t="s">
        <v>81</v>
      </c>
      <c r="G24" s="131" t="str">
        <f>VLOOKUP(F24,taxno!$A$2:$B$100,2,FALSE)</f>
        <v>0115524000194</v>
      </c>
      <c r="H24" s="131">
        <v>50</v>
      </c>
      <c r="I24" s="131">
        <v>10063099012</v>
      </c>
      <c r="J24" s="156">
        <v>775</v>
      </c>
      <c r="K24" s="156">
        <f t="shared" si="0"/>
        <v>299150</v>
      </c>
      <c r="L24" s="160">
        <v>31</v>
      </c>
      <c r="M24" s="180" t="s">
        <v>691</v>
      </c>
      <c r="N24" s="178" t="s">
        <v>692</v>
      </c>
      <c r="O24" s="74" t="s">
        <v>1096</v>
      </c>
      <c r="P24" s="151">
        <v>42802</v>
      </c>
      <c r="Q24" s="134" t="s">
        <v>644</v>
      </c>
      <c r="R24" s="169" t="s">
        <v>693</v>
      </c>
      <c r="S24" s="76" t="s">
        <v>6</v>
      </c>
      <c r="T24" s="76" t="s">
        <v>17</v>
      </c>
      <c r="U24" s="115">
        <v>42811</v>
      </c>
      <c r="V24" s="116">
        <v>42822</v>
      </c>
      <c r="W24" s="115">
        <v>42815</v>
      </c>
    </row>
    <row r="25" spans="1:23" ht="15.75" x14ac:dyDescent="0.25">
      <c r="A25" s="65">
        <v>2</v>
      </c>
      <c r="B25" s="70">
        <v>22</v>
      </c>
      <c r="C25" s="70" t="s">
        <v>503</v>
      </c>
      <c r="D25" s="70" t="s">
        <v>976</v>
      </c>
      <c r="E25" s="70">
        <v>2560</v>
      </c>
      <c r="F25" s="131" t="s">
        <v>81</v>
      </c>
      <c r="G25" s="131" t="str">
        <f>VLOOKUP(F25,taxno!$A$2:$B$100,2,FALSE)</f>
        <v>0115524000194</v>
      </c>
      <c r="H25" s="131">
        <v>50</v>
      </c>
      <c r="I25" s="131">
        <v>10063099012</v>
      </c>
      <c r="J25" s="156">
        <v>1000</v>
      </c>
      <c r="K25" s="156">
        <f t="shared" si="0"/>
        <v>386000</v>
      </c>
      <c r="L25" s="160">
        <v>40</v>
      </c>
      <c r="M25" s="180" t="s">
        <v>694</v>
      </c>
      <c r="N25" s="178" t="s">
        <v>695</v>
      </c>
      <c r="O25" s="74" t="s">
        <v>1096</v>
      </c>
      <c r="P25" s="151">
        <v>42802</v>
      </c>
      <c r="Q25" s="134" t="s">
        <v>644</v>
      </c>
      <c r="R25" s="169" t="s">
        <v>696</v>
      </c>
      <c r="S25" s="76" t="s">
        <v>6</v>
      </c>
      <c r="T25" s="76" t="s">
        <v>26</v>
      </c>
      <c r="U25" s="115">
        <v>42809</v>
      </c>
      <c r="V25" s="116">
        <v>42830</v>
      </c>
      <c r="W25" s="115">
        <v>42817</v>
      </c>
    </row>
    <row r="26" spans="1:23" ht="15.75" x14ac:dyDescent="0.25">
      <c r="A26" s="65">
        <v>2</v>
      </c>
      <c r="B26" s="70">
        <v>23</v>
      </c>
      <c r="C26" s="70" t="s">
        <v>503</v>
      </c>
      <c r="D26" s="70" t="s">
        <v>977</v>
      </c>
      <c r="E26" s="70">
        <v>2560</v>
      </c>
      <c r="F26" s="131" t="s">
        <v>211</v>
      </c>
      <c r="G26" s="131" t="str">
        <f>VLOOKUP(F26,taxno!$A$2:$B$100,2,FALSE)</f>
        <v>0105539044966</v>
      </c>
      <c r="H26" s="131">
        <v>50</v>
      </c>
      <c r="I26" s="131">
        <v>10063099012</v>
      </c>
      <c r="J26" s="156">
        <v>825</v>
      </c>
      <c r="K26" s="156">
        <f t="shared" si="0"/>
        <v>318450</v>
      </c>
      <c r="L26" s="160">
        <v>33</v>
      </c>
      <c r="M26" s="180" t="s">
        <v>697</v>
      </c>
      <c r="N26" s="178" t="s">
        <v>698</v>
      </c>
      <c r="O26" s="74" t="s">
        <v>1096</v>
      </c>
      <c r="P26" s="151">
        <v>42802</v>
      </c>
      <c r="Q26" s="134" t="s">
        <v>644</v>
      </c>
      <c r="R26" s="169" t="s">
        <v>693</v>
      </c>
      <c r="S26" s="76" t="s">
        <v>6</v>
      </c>
      <c r="T26" s="76" t="s">
        <v>17</v>
      </c>
      <c r="U26" s="115">
        <v>42811</v>
      </c>
      <c r="V26" s="116">
        <v>42822</v>
      </c>
      <c r="W26" s="115">
        <v>42815</v>
      </c>
    </row>
    <row r="27" spans="1:23" ht="15.75" x14ac:dyDescent="0.25">
      <c r="A27" s="65">
        <v>2</v>
      </c>
      <c r="B27" s="70">
        <v>24</v>
      </c>
      <c r="C27" s="70" t="s">
        <v>503</v>
      </c>
      <c r="D27" s="70" t="s">
        <v>978</v>
      </c>
      <c r="E27" s="70">
        <v>2560</v>
      </c>
      <c r="F27" s="131" t="s">
        <v>127</v>
      </c>
      <c r="G27" s="131" t="str">
        <f>VLOOKUP(F27,taxno!$A$2:$B$100,2,FALSE)</f>
        <v>0107536001702</v>
      </c>
      <c r="H27" s="131">
        <v>50</v>
      </c>
      <c r="I27" s="131">
        <v>10063099012</v>
      </c>
      <c r="J27" s="156">
        <v>525</v>
      </c>
      <c r="K27" s="156">
        <f t="shared" si="0"/>
        <v>202650</v>
      </c>
      <c r="L27" s="160">
        <v>21</v>
      </c>
      <c r="M27" s="180" t="s">
        <v>699</v>
      </c>
      <c r="N27" s="178" t="s">
        <v>700</v>
      </c>
      <c r="O27" s="74" t="s">
        <v>1096</v>
      </c>
      <c r="P27" s="152">
        <v>42810</v>
      </c>
      <c r="Q27" s="134" t="s">
        <v>644</v>
      </c>
      <c r="R27" s="174" t="s">
        <v>673</v>
      </c>
      <c r="S27" s="76" t="s">
        <v>6</v>
      </c>
      <c r="T27" s="76" t="s">
        <v>7</v>
      </c>
      <c r="U27" s="119">
        <v>42818</v>
      </c>
      <c r="V27" s="119">
        <v>42829</v>
      </c>
      <c r="W27" s="115">
        <v>42824</v>
      </c>
    </row>
    <row r="28" spans="1:23" ht="15.75" x14ac:dyDescent="0.25">
      <c r="A28" s="65">
        <v>2</v>
      </c>
      <c r="B28" s="70">
        <v>25</v>
      </c>
      <c r="C28" s="70" t="s">
        <v>503</v>
      </c>
      <c r="D28" s="70" t="s">
        <v>979</v>
      </c>
      <c r="E28" s="70">
        <v>2560</v>
      </c>
      <c r="F28" s="131" t="s">
        <v>35</v>
      </c>
      <c r="G28" s="131" t="str">
        <f>VLOOKUP(F28,taxno!$A$2:$B$100,2,FALSE)</f>
        <v>0115542000168</v>
      </c>
      <c r="H28" s="131">
        <v>50</v>
      </c>
      <c r="I28" s="131">
        <v>10063099012</v>
      </c>
      <c r="J28" s="156">
        <v>500</v>
      </c>
      <c r="K28" s="156">
        <f t="shared" si="0"/>
        <v>193000</v>
      </c>
      <c r="L28" s="160">
        <v>20</v>
      </c>
      <c r="M28" s="180" t="s">
        <v>701</v>
      </c>
      <c r="N28" s="178" t="s">
        <v>702</v>
      </c>
      <c r="O28" s="74" t="s">
        <v>1096</v>
      </c>
      <c r="P28" s="151">
        <v>42794</v>
      </c>
      <c r="Q28" s="134" t="s">
        <v>644</v>
      </c>
      <c r="R28" s="174" t="s">
        <v>703</v>
      </c>
      <c r="S28" s="76" t="s">
        <v>6</v>
      </c>
      <c r="T28" s="76" t="s">
        <v>12</v>
      </c>
      <c r="U28" s="115">
        <v>42802</v>
      </c>
      <c r="V28" s="116">
        <v>42816</v>
      </c>
      <c r="W28" s="115">
        <v>42807</v>
      </c>
    </row>
    <row r="29" spans="1:23" ht="15.75" x14ac:dyDescent="0.25">
      <c r="A29" s="65">
        <v>2</v>
      </c>
      <c r="B29" s="70">
        <v>26</v>
      </c>
      <c r="C29" s="70" t="s">
        <v>503</v>
      </c>
      <c r="D29" s="70" t="s">
        <v>980</v>
      </c>
      <c r="E29" s="70">
        <v>2560</v>
      </c>
      <c r="F29" s="131" t="s">
        <v>0</v>
      </c>
      <c r="G29" s="131" t="str">
        <f>VLOOKUP(F29,taxno!$A$2:$B$100,2,FALSE)</f>
        <v>0185555000021</v>
      </c>
      <c r="H29" s="131">
        <v>50</v>
      </c>
      <c r="I29" s="131">
        <v>10063099012</v>
      </c>
      <c r="J29" s="156">
        <v>500</v>
      </c>
      <c r="K29" s="156">
        <f t="shared" si="0"/>
        <v>193000</v>
      </c>
      <c r="L29" s="160">
        <v>20</v>
      </c>
      <c r="M29" s="180" t="s">
        <v>704</v>
      </c>
      <c r="N29" s="178" t="s">
        <v>705</v>
      </c>
      <c r="O29" s="74" t="s">
        <v>1096</v>
      </c>
      <c r="P29" s="151">
        <v>42795</v>
      </c>
      <c r="Q29" s="134" t="s">
        <v>644</v>
      </c>
      <c r="R29" s="169" t="s">
        <v>703</v>
      </c>
      <c r="S29" s="76" t="s">
        <v>6</v>
      </c>
      <c r="T29" s="76" t="s">
        <v>12</v>
      </c>
      <c r="U29" s="115">
        <v>42802</v>
      </c>
      <c r="V29" s="116">
        <v>42816</v>
      </c>
      <c r="W29" s="115">
        <v>42804</v>
      </c>
    </row>
    <row r="30" spans="1:23" ht="15.75" x14ac:dyDescent="0.25">
      <c r="A30" s="65">
        <v>2</v>
      </c>
      <c r="B30" s="70">
        <v>27</v>
      </c>
      <c r="C30" s="70" t="s">
        <v>503</v>
      </c>
      <c r="D30" s="70" t="s">
        <v>981</v>
      </c>
      <c r="E30" s="70">
        <v>2560</v>
      </c>
      <c r="F30" s="131" t="s">
        <v>92</v>
      </c>
      <c r="G30" s="131" t="str">
        <f>VLOOKUP(F30,taxno!$A$2:$B$100,2,FALSE)</f>
        <v>0105522018355</v>
      </c>
      <c r="H30" s="131">
        <v>50</v>
      </c>
      <c r="I30" s="131">
        <v>10063099012</v>
      </c>
      <c r="J30" s="156">
        <v>1000</v>
      </c>
      <c r="K30" s="156">
        <f t="shared" si="0"/>
        <v>386000</v>
      </c>
      <c r="L30" s="160">
        <v>40</v>
      </c>
      <c r="M30" s="180" t="s">
        <v>706</v>
      </c>
      <c r="N30" s="178" t="s">
        <v>707</v>
      </c>
      <c r="O30" s="74" t="s">
        <v>1096</v>
      </c>
      <c r="P30" s="151">
        <v>42797</v>
      </c>
      <c r="Q30" s="134" t="s">
        <v>644</v>
      </c>
      <c r="R30" s="169" t="s">
        <v>660</v>
      </c>
      <c r="S30" s="76" t="s">
        <v>6</v>
      </c>
      <c r="T30" s="76" t="s">
        <v>26</v>
      </c>
      <c r="U30" s="115">
        <v>42802</v>
      </c>
      <c r="V30" s="116">
        <v>42822</v>
      </c>
      <c r="W30" s="115">
        <v>42809</v>
      </c>
    </row>
    <row r="31" spans="1:23" ht="15.75" x14ac:dyDescent="0.25">
      <c r="A31" s="65">
        <v>2</v>
      </c>
      <c r="B31" s="70">
        <v>28</v>
      </c>
      <c r="C31" s="70" t="s">
        <v>503</v>
      </c>
      <c r="D31" s="70" t="s">
        <v>982</v>
      </c>
      <c r="E31" s="70">
        <v>2560</v>
      </c>
      <c r="F31" s="131" t="s">
        <v>81</v>
      </c>
      <c r="G31" s="131" t="str">
        <f>VLOOKUP(F31,taxno!$A$2:$B$100,2,FALSE)</f>
        <v>0115524000194</v>
      </c>
      <c r="H31" s="131">
        <v>50</v>
      </c>
      <c r="I31" s="131">
        <v>10063099012</v>
      </c>
      <c r="J31" s="156">
        <v>500</v>
      </c>
      <c r="K31" s="156">
        <f t="shared" si="0"/>
        <v>193000</v>
      </c>
      <c r="L31" s="160">
        <v>20</v>
      </c>
      <c r="M31" s="180" t="s">
        <v>708</v>
      </c>
      <c r="N31" s="180" t="s">
        <v>709</v>
      </c>
      <c r="O31" s="74" t="s">
        <v>1096</v>
      </c>
      <c r="P31" s="151">
        <v>42798</v>
      </c>
      <c r="Q31" s="134" t="s">
        <v>644</v>
      </c>
      <c r="R31" s="169" t="s">
        <v>710</v>
      </c>
      <c r="S31" s="76" t="s">
        <v>6</v>
      </c>
      <c r="T31" s="76" t="s">
        <v>7</v>
      </c>
      <c r="U31" s="115">
        <v>42805</v>
      </c>
      <c r="V31" s="116">
        <v>42814</v>
      </c>
      <c r="W31" s="121">
        <v>42811</v>
      </c>
    </row>
    <row r="32" spans="1:23" ht="15.75" x14ac:dyDescent="0.25">
      <c r="A32" s="65">
        <v>2</v>
      </c>
      <c r="B32" s="70">
        <v>29</v>
      </c>
      <c r="C32" s="70" t="s">
        <v>503</v>
      </c>
      <c r="D32" s="70" t="s">
        <v>983</v>
      </c>
      <c r="E32" s="70">
        <v>2560</v>
      </c>
      <c r="F32" s="131" t="s">
        <v>88</v>
      </c>
      <c r="G32" s="131" t="str">
        <f>VLOOKUP(F32,taxno!$A$2:$B$100,2,FALSE)</f>
        <v>0135553003431</v>
      </c>
      <c r="H32" s="131">
        <v>50</v>
      </c>
      <c r="I32" s="131">
        <v>10063099012</v>
      </c>
      <c r="J32" s="156">
        <v>500</v>
      </c>
      <c r="K32" s="156">
        <f t="shared" si="0"/>
        <v>193000</v>
      </c>
      <c r="L32" s="160">
        <v>20</v>
      </c>
      <c r="M32" s="180" t="s">
        <v>711</v>
      </c>
      <c r="N32" s="178" t="s">
        <v>712</v>
      </c>
      <c r="O32" s="74" t="s">
        <v>1096</v>
      </c>
      <c r="P32" s="151">
        <v>42800</v>
      </c>
      <c r="Q32" s="134" t="s">
        <v>644</v>
      </c>
      <c r="R32" s="169" t="s">
        <v>710</v>
      </c>
      <c r="S32" s="76" t="s">
        <v>6</v>
      </c>
      <c r="T32" s="76" t="s">
        <v>50</v>
      </c>
      <c r="U32" s="115">
        <v>42805</v>
      </c>
      <c r="V32" s="116">
        <v>42822</v>
      </c>
      <c r="W32" s="115">
        <v>42815</v>
      </c>
    </row>
    <row r="33" spans="1:23" ht="15.75" x14ac:dyDescent="0.25">
      <c r="A33" s="65">
        <v>2</v>
      </c>
      <c r="B33" s="70">
        <v>30</v>
      </c>
      <c r="C33" s="70" t="s">
        <v>503</v>
      </c>
      <c r="D33" s="70" t="s">
        <v>984</v>
      </c>
      <c r="E33" s="70">
        <v>2560</v>
      </c>
      <c r="F33" s="131" t="s">
        <v>0</v>
      </c>
      <c r="G33" s="131" t="str">
        <f>VLOOKUP(F33,taxno!$A$2:$B$100,2,FALSE)</f>
        <v>0185555000021</v>
      </c>
      <c r="H33" s="131">
        <v>50</v>
      </c>
      <c r="I33" s="131">
        <v>10063099012</v>
      </c>
      <c r="J33" s="156">
        <v>500</v>
      </c>
      <c r="K33" s="156">
        <f t="shared" si="0"/>
        <v>193000</v>
      </c>
      <c r="L33" s="160">
        <v>20</v>
      </c>
      <c r="M33" s="180" t="s">
        <v>713</v>
      </c>
      <c r="N33" s="180" t="s">
        <v>714</v>
      </c>
      <c r="O33" s="74" t="s">
        <v>1096</v>
      </c>
      <c r="P33" s="151">
        <v>42801</v>
      </c>
      <c r="Q33" s="134" t="s">
        <v>43</v>
      </c>
      <c r="R33" s="169" t="s">
        <v>715</v>
      </c>
      <c r="S33" s="76" t="s">
        <v>11</v>
      </c>
      <c r="T33" s="76" t="s">
        <v>7</v>
      </c>
      <c r="U33" s="115">
        <v>42806</v>
      </c>
      <c r="V33" s="116">
        <v>42812</v>
      </c>
      <c r="W33" s="115">
        <v>42809</v>
      </c>
    </row>
    <row r="34" spans="1:23" ht="15.75" x14ac:dyDescent="0.25">
      <c r="A34" s="65">
        <v>2</v>
      </c>
      <c r="B34" s="94">
        <v>31</v>
      </c>
      <c r="C34" s="70" t="s">
        <v>503</v>
      </c>
      <c r="D34" s="70" t="s">
        <v>985</v>
      </c>
      <c r="E34" s="70">
        <v>2560</v>
      </c>
      <c r="F34" s="131" t="s">
        <v>317</v>
      </c>
      <c r="G34" s="131" t="str">
        <f>VLOOKUP(F34,taxno!$A$2:$B$100,2,FALSE)</f>
        <v>0105531003292</v>
      </c>
      <c r="H34" s="131">
        <v>50</v>
      </c>
      <c r="I34" s="131">
        <v>10063099012</v>
      </c>
      <c r="J34" s="156">
        <v>475</v>
      </c>
      <c r="K34" s="156">
        <f t="shared" si="0"/>
        <v>183350</v>
      </c>
      <c r="L34" s="160">
        <v>19</v>
      </c>
      <c r="M34" s="185" t="s">
        <v>716</v>
      </c>
      <c r="N34" s="185" t="s">
        <v>717</v>
      </c>
      <c r="O34" s="74" t="s">
        <v>1096</v>
      </c>
      <c r="P34" s="153">
        <v>42803</v>
      </c>
      <c r="Q34" s="139" t="s">
        <v>30</v>
      </c>
      <c r="R34" s="170" t="s">
        <v>718</v>
      </c>
      <c r="S34" s="48" t="s">
        <v>11</v>
      </c>
      <c r="T34" s="141" t="s">
        <v>719</v>
      </c>
      <c r="U34" s="117">
        <v>42811</v>
      </c>
      <c r="V34" s="118">
        <v>42823</v>
      </c>
      <c r="W34" s="120">
        <v>42818</v>
      </c>
    </row>
    <row r="35" spans="1:23" ht="15.75" x14ac:dyDescent="0.25">
      <c r="A35" s="65">
        <v>2</v>
      </c>
      <c r="B35" s="94">
        <v>31</v>
      </c>
      <c r="C35" s="70" t="s">
        <v>503</v>
      </c>
      <c r="D35" s="70" t="s">
        <v>985</v>
      </c>
      <c r="E35" s="70">
        <v>2560</v>
      </c>
      <c r="F35" s="131" t="s">
        <v>41</v>
      </c>
      <c r="G35" s="131" t="str">
        <f>VLOOKUP(F35,taxno!$A$2:$B$100,2,FALSE)</f>
        <v>0107547000311</v>
      </c>
      <c r="H35" s="131">
        <v>50</v>
      </c>
      <c r="I35" s="131">
        <v>10063099012</v>
      </c>
      <c r="J35" s="156">
        <v>150</v>
      </c>
      <c r="K35" s="156">
        <f t="shared" si="0"/>
        <v>57900</v>
      </c>
      <c r="L35" s="160">
        <v>6</v>
      </c>
      <c r="M35" s="185" t="s">
        <v>716</v>
      </c>
      <c r="N35" s="185" t="s">
        <v>717</v>
      </c>
      <c r="O35" s="74" t="s">
        <v>1096</v>
      </c>
      <c r="P35" s="153">
        <v>42803</v>
      </c>
      <c r="Q35" s="139" t="s">
        <v>30</v>
      </c>
      <c r="R35" s="170" t="s">
        <v>718</v>
      </c>
      <c r="S35" s="48" t="s">
        <v>11</v>
      </c>
      <c r="T35" s="141" t="s">
        <v>719</v>
      </c>
      <c r="U35" s="117">
        <v>42811</v>
      </c>
      <c r="V35" s="118">
        <v>42823</v>
      </c>
      <c r="W35" s="120">
        <v>42818</v>
      </c>
    </row>
    <row r="36" spans="1:23" ht="15.75" x14ac:dyDescent="0.25">
      <c r="A36" s="65">
        <v>2</v>
      </c>
      <c r="B36" s="94">
        <v>31</v>
      </c>
      <c r="C36" s="70" t="s">
        <v>503</v>
      </c>
      <c r="D36" s="70" t="s">
        <v>985</v>
      </c>
      <c r="E36" s="70">
        <v>2560</v>
      </c>
      <c r="F36" s="133" t="s">
        <v>38</v>
      </c>
      <c r="G36" s="131" t="str">
        <f>VLOOKUP(F36,taxno!$A$2:$B$100,2,FALSE)</f>
        <v>0105552103105</v>
      </c>
      <c r="H36" s="131">
        <v>50</v>
      </c>
      <c r="I36" s="131">
        <v>10063099012</v>
      </c>
      <c r="J36" s="156">
        <v>225</v>
      </c>
      <c r="K36" s="156">
        <f t="shared" si="0"/>
        <v>86850</v>
      </c>
      <c r="L36" s="160">
        <v>9</v>
      </c>
      <c r="M36" s="185" t="s">
        <v>716</v>
      </c>
      <c r="N36" s="185" t="s">
        <v>717</v>
      </c>
      <c r="O36" s="74" t="s">
        <v>1096</v>
      </c>
      <c r="P36" s="153">
        <v>42803</v>
      </c>
      <c r="Q36" s="139" t="s">
        <v>30</v>
      </c>
      <c r="R36" s="170" t="s">
        <v>718</v>
      </c>
      <c r="S36" s="48" t="s">
        <v>11</v>
      </c>
      <c r="T36" s="141" t="s">
        <v>719</v>
      </c>
      <c r="U36" s="117">
        <v>42811</v>
      </c>
      <c r="V36" s="118">
        <v>42823</v>
      </c>
      <c r="W36" s="120">
        <v>42818</v>
      </c>
    </row>
    <row r="37" spans="1:23" ht="15.75" x14ac:dyDescent="0.25">
      <c r="A37" s="65">
        <v>2</v>
      </c>
      <c r="B37" s="128">
        <v>32</v>
      </c>
      <c r="C37" s="70" t="s">
        <v>503</v>
      </c>
      <c r="D37" s="70" t="s">
        <v>986</v>
      </c>
      <c r="E37" s="70">
        <v>2560</v>
      </c>
      <c r="F37" s="131" t="s">
        <v>35</v>
      </c>
      <c r="G37" s="131" t="str">
        <f>VLOOKUP(F37,taxno!$A$2:$B$100,2,FALSE)</f>
        <v>0115542000168</v>
      </c>
      <c r="H37" s="131">
        <v>50</v>
      </c>
      <c r="I37" s="131">
        <v>10063099012</v>
      </c>
      <c r="J37" s="156">
        <v>500</v>
      </c>
      <c r="K37" s="156">
        <f t="shared" si="0"/>
        <v>193000</v>
      </c>
      <c r="L37" s="160">
        <v>20</v>
      </c>
      <c r="M37" s="184" t="s">
        <v>720</v>
      </c>
      <c r="N37" s="131" t="s">
        <v>720</v>
      </c>
      <c r="O37" s="74" t="s">
        <v>1096</v>
      </c>
      <c r="P37" s="151">
        <v>42796</v>
      </c>
      <c r="Q37" s="134" t="s">
        <v>721</v>
      </c>
      <c r="R37" s="172" t="s">
        <v>715</v>
      </c>
      <c r="S37" s="135" t="s">
        <v>11</v>
      </c>
      <c r="T37" s="140" t="s">
        <v>7</v>
      </c>
      <c r="U37" s="115">
        <v>42806</v>
      </c>
      <c r="V37" s="116">
        <v>42812</v>
      </c>
      <c r="W37" s="115">
        <v>42814</v>
      </c>
    </row>
    <row r="38" spans="1:23" ht="15.75" x14ac:dyDescent="0.25">
      <c r="A38" s="65">
        <v>2</v>
      </c>
      <c r="B38" s="94">
        <v>33</v>
      </c>
      <c r="C38" s="70" t="s">
        <v>503</v>
      </c>
      <c r="D38" s="70" t="s">
        <v>987</v>
      </c>
      <c r="E38" s="70">
        <v>2560</v>
      </c>
      <c r="F38" s="131" t="s">
        <v>192</v>
      </c>
      <c r="G38" s="131" t="str">
        <f>VLOOKUP(F38,taxno!$A$2:$B$100,2,FALSE)</f>
        <v>0725546000469</v>
      </c>
      <c r="H38" s="131">
        <v>50</v>
      </c>
      <c r="I38" s="131">
        <v>10063099012</v>
      </c>
      <c r="J38" s="156">
        <v>125</v>
      </c>
      <c r="K38" s="156">
        <f t="shared" si="0"/>
        <v>48250</v>
      </c>
      <c r="L38" s="160">
        <v>5</v>
      </c>
      <c r="M38" s="184" t="s">
        <v>722</v>
      </c>
      <c r="N38" s="186" t="s">
        <v>723</v>
      </c>
      <c r="O38" s="74" t="s">
        <v>1096</v>
      </c>
      <c r="P38" s="153">
        <v>42803</v>
      </c>
      <c r="Q38" s="139" t="s">
        <v>30</v>
      </c>
      <c r="R38" s="170" t="s">
        <v>724</v>
      </c>
      <c r="S38" s="48" t="s">
        <v>6</v>
      </c>
      <c r="T38" s="141" t="s">
        <v>17</v>
      </c>
      <c r="U38" s="117">
        <v>42812</v>
      </c>
      <c r="V38" s="118">
        <v>42817</v>
      </c>
      <c r="W38" s="120">
        <v>42817</v>
      </c>
    </row>
    <row r="39" spans="1:23" ht="15.75" x14ac:dyDescent="0.25">
      <c r="A39" s="65">
        <v>2</v>
      </c>
      <c r="B39" s="94">
        <v>33</v>
      </c>
      <c r="C39" s="70" t="s">
        <v>503</v>
      </c>
      <c r="D39" s="70" t="s">
        <v>987</v>
      </c>
      <c r="E39" s="70">
        <v>2560</v>
      </c>
      <c r="F39" s="131" t="s">
        <v>199</v>
      </c>
      <c r="G39" s="131" t="str">
        <f>VLOOKUP(F39,taxno!$A$2:$B$100,2,FALSE)</f>
        <v>0105541048825</v>
      </c>
      <c r="H39" s="131">
        <v>50</v>
      </c>
      <c r="I39" s="131">
        <v>10063099012</v>
      </c>
      <c r="J39" s="156">
        <v>100</v>
      </c>
      <c r="K39" s="156">
        <f t="shared" si="0"/>
        <v>38600</v>
      </c>
      <c r="L39" s="160">
        <v>4</v>
      </c>
      <c r="M39" s="184" t="s">
        <v>725</v>
      </c>
      <c r="N39" s="186" t="s">
        <v>723</v>
      </c>
      <c r="O39" s="74" t="s">
        <v>1096</v>
      </c>
      <c r="P39" s="153">
        <v>42803</v>
      </c>
      <c r="Q39" s="139" t="s">
        <v>30</v>
      </c>
      <c r="R39" s="170" t="s">
        <v>724</v>
      </c>
      <c r="S39" s="48" t="s">
        <v>6</v>
      </c>
      <c r="T39" s="141" t="s">
        <v>17</v>
      </c>
      <c r="U39" s="117">
        <v>42812</v>
      </c>
      <c r="V39" s="118">
        <v>42817</v>
      </c>
      <c r="W39" s="120">
        <v>42817</v>
      </c>
    </row>
    <row r="40" spans="1:23" ht="15.75" x14ac:dyDescent="0.25">
      <c r="A40" s="65">
        <v>2</v>
      </c>
      <c r="B40" s="94">
        <v>33</v>
      </c>
      <c r="C40" s="70" t="s">
        <v>503</v>
      </c>
      <c r="D40" s="70" t="s">
        <v>987</v>
      </c>
      <c r="E40" s="70">
        <v>2560</v>
      </c>
      <c r="F40" s="131" t="s">
        <v>197</v>
      </c>
      <c r="G40" s="131" t="str">
        <f>VLOOKUP(F40,taxno!$A$2:$B$100,2,FALSE)</f>
        <v>0105544066565</v>
      </c>
      <c r="H40" s="131">
        <v>50</v>
      </c>
      <c r="I40" s="131">
        <v>10063099012</v>
      </c>
      <c r="J40" s="156">
        <v>125</v>
      </c>
      <c r="K40" s="156">
        <f t="shared" si="0"/>
        <v>48250</v>
      </c>
      <c r="L40" s="160">
        <v>5</v>
      </c>
      <c r="M40" s="184" t="s">
        <v>726</v>
      </c>
      <c r="N40" s="186" t="s">
        <v>723</v>
      </c>
      <c r="O40" s="74" t="s">
        <v>1096</v>
      </c>
      <c r="P40" s="153">
        <v>42803</v>
      </c>
      <c r="Q40" s="139" t="s">
        <v>30</v>
      </c>
      <c r="R40" s="170" t="s">
        <v>724</v>
      </c>
      <c r="S40" s="48" t="s">
        <v>6</v>
      </c>
      <c r="T40" s="141" t="s">
        <v>17</v>
      </c>
      <c r="U40" s="117">
        <v>42812</v>
      </c>
      <c r="V40" s="118">
        <v>42817</v>
      </c>
      <c r="W40" s="120">
        <v>42817</v>
      </c>
    </row>
    <row r="41" spans="1:23" ht="15.75" x14ac:dyDescent="0.25">
      <c r="A41" s="65">
        <v>2</v>
      </c>
      <c r="B41" s="94">
        <v>33</v>
      </c>
      <c r="C41" s="70" t="s">
        <v>503</v>
      </c>
      <c r="D41" s="70" t="s">
        <v>987</v>
      </c>
      <c r="E41" s="70">
        <v>2560</v>
      </c>
      <c r="F41" s="131" t="s">
        <v>195</v>
      </c>
      <c r="G41" s="131" t="str">
        <f>VLOOKUP(F41,taxno!$A$2:$B$100,2,FALSE)</f>
        <v>0305544000651</v>
      </c>
      <c r="H41" s="131">
        <v>50</v>
      </c>
      <c r="I41" s="131">
        <v>10063099012</v>
      </c>
      <c r="J41" s="156">
        <v>125</v>
      </c>
      <c r="K41" s="156">
        <f t="shared" si="0"/>
        <v>48250</v>
      </c>
      <c r="L41" s="160">
        <v>5</v>
      </c>
      <c r="M41" s="185" t="s">
        <v>727</v>
      </c>
      <c r="N41" s="186" t="s">
        <v>723</v>
      </c>
      <c r="O41" s="74" t="s">
        <v>1096</v>
      </c>
      <c r="P41" s="153">
        <v>42803</v>
      </c>
      <c r="Q41" s="139" t="s">
        <v>30</v>
      </c>
      <c r="R41" s="170" t="s">
        <v>724</v>
      </c>
      <c r="S41" s="48" t="s">
        <v>6</v>
      </c>
      <c r="T41" s="141" t="s">
        <v>17</v>
      </c>
      <c r="U41" s="117">
        <v>42812</v>
      </c>
      <c r="V41" s="118">
        <v>42817</v>
      </c>
      <c r="W41" s="120">
        <v>42817</v>
      </c>
    </row>
    <row r="42" spans="1:23" ht="15.75" x14ac:dyDescent="0.25">
      <c r="A42" s="65">
        <v>2</v>
      </c>
      <c r="B42" s="70">
        <v>34</v>
      </c>
      <c r="C42" s="70" t="s">
        <v>503</v>
      </c>
      <c r="D42" s="70" t="s">
        <v>988</v>
      </c>
      <c r="E42" s="70">
        <v>2560</v>
      </c>
      <c r="F42" s="131" t="s">
        <v>77</v>
      </c>
      <c r="G42" s="131" t="str">
        <f>VLOOKUP(F42,taxno!$A$2:$B$100,2,FALSE)</f>
        <v>0105536048464</v>
      </c>
      <c r="H42" s="131">
        <v>50</v>
      </c>
      <c r="I42" s="131">
        <v>10063099012</v>
      </c>
      <c r="J42" s="156">
        <v>500</v>
      </c>
      <c r="K42" s="156">
        <f t="shared" si="0"/>
        <v>193000</v>
      </c>
      <c r="L42" s="160">
        <v>20</v>
      </c>
      <c r="M42" s="184" t="s">
        <v>728</v>
      </c>
      <c r="N42" s="178" t="s">
        <v>729</v>
      </c>
      <c r="O42" s="74" t="s">
        <v>1096</v>
      </c>
      <c r="P42" s="153">
        <v>42796</v>
      </c>
      <c r="Q42" s="139" t="s">
        <v>678</v>
      </c>
      <c r="R42" s="170" t="s">
        <v>730</v>
      </c>
      <c r="S42" s="138" t="s">
        <v>6</v>
      </c>
      <c r="T42" s="141" t="s">
        <v>17</v>
      </c>
      <c r="U42" s="117">
        <v>42801</v>
      </c>
      <c r="V42" s="118">
        <v>42806</v>
      </c>
      <c r="W42" s="121">
        <v>42804</v>
      </c>
    </row>
    <row r="43" spans="1:23" ht="15.75" x14ac:dyDescent="0.25">
      <c r="A43" s="65">
        <v>2</v>
      </c>
      <c r="B43" s="70">
        <v>35</v>
      </c>
      <c r="C43" s="70" t="s">
        <v>503</v>
      </c>
      <c r="D43" s="70" t="s">
        <v>989</v>
      </c>
      <c r="E43" s="70">
        <v>2560</v>
      </c>
      <c r="F43" s="131" t="s">
        <v>163</v>
      </c>
      <c r="G43" s="131" t="str">
        <f>VLOOKUP(F43,taxno!$A$2:$B$100,2,FALSE)</f>
        <v>0105511005125</v>
      </c>
      <c r="H43" s="131">
        <v>50</v>
      </c>
      <c r="I43" s="131">
        <v>10063099012</v>
      </c>
      <c r="J43" s="156">
        <v>750</v>
      </c>
      <c r="K43" s="156">
        <f t="shared" si="0"/>
        <v>289500</v>
      </c>
      <c r="L43" s="160">
        <v>30</v>
      </c>
      <c r="M43" s="184" t="s">
        <v>731</v>
      </c>
      <c r="N43" s="178" t="s">
        <v>732</v>
      </c>
      <c r="O43" s="74" t="s">
        <v>1096</v>
      </c>
      <c r="P43" s="153">
        <v>42800</v>
      </c>
      <c r="Q43" s="139" t="s">
        <v>733</v>
      </c>
      <c r="R43" s="170" t="s">
        <v>679</v>
      </c>
      <c r="S43" s="138" t="s">
        <v>6</v>
      </c>
      <c r="T43" s="141" t="s">
        <v>17</v>
      </c>
      <c r="U43" s="117">
        <v>42808</v>
      </c>
      <c r="V43" s="118">
        <v>42818</v>
      </c>
      <c r="W43" s="121">
        <v>42816</v>
      </c>
    </row>
    <row r="44" spans="1:23" ht="15.75" x14ac:dyDescent="0.25">
      <c r="A44" s="65">
        <v>2</v>
      </c>
      <c r="B44" s="94">
        <v>36</v>
      </c>
      <c r="C44" s="70" t="s">
        <v>503</v>
      </c>
      <c r="D44" s="70" t="s">
        <v>990</v>
      </c>
      <c r="E44" s="70">
        <v>2560</v>
      </c>
      <c r="F44" s="131" t="s">
        <v>163</v>
      </c>
      <c r="G44" s="131" t="str">
        <f>VLOOKUP(F44,taxno!$A$2:$B$100,2,FALSE)</f>
        <v>0105511005125</v>
      </c>
      <c r="H44" s="131">
        <v>50</v>
      </c>
      <c r="I44" s="131">
        <v>10063099012</v>
      </c>
      <c r="J44" s="156">
        <v>1000</v>
      </c>
      <c r="K44" s="156">
        <f t="shared" si="0"/>
        <v>386000</v>
      </c>
      <c r="L44" s="160">
        <v>40</v>
      </c>
      <c r="M44" s="184">
        <v>7130437820</v>
      </c>
      <c r="N44" s="131" t="s">
        <v>734</v>
      </c>
      <c r="O44" s="74" t="s">
        <v>1096</v>
      </c>
      <c r="P44" s="153">
        <v>42802</v>
      </c>
      <c r="Q44" s="139" t="s">
        <v>644</v>
      </c>
      <c r="R44" s="170" t="s">
        <v>693</v>
      </c>
      <c r="S44" s="138" t="s">
        <v>6</v>
      </c>
      <c r="T44" s="141" t="s">
        <v>7</v>
      </c>
      <c r="U44" s="117">
        <v>42811</v>
      </c>
      <c r="V44" s="118">
        <v>42822</v>
      </c>
      <c r="W44" s="121">
        <v>42816</v>
      </c>
    </row>
    <row r="45" spans="1:23" ht="15.75" x14ac:dyDescent="0.25">
      <c r="A45" s="65">
        <v>2</v>
      </c>
      <c r="B45" s="128">
        <v>37</v>
      </c>
      <c r="C45" s="70" t="s">
        <v>503</v>
      </c>
      <c r="D45" s="70" t="s">
        <v>991</v>
      </c>
      <c r="E45" s="70">
        <v>2560</v>
      </c>
      <c r="F45" s="131" t="s">
        <v>81</v>
      </c>
      <c r="G45" s="131" t="str">
        <f>VLOOKUP(F45,taxno!$A$2:$B$100,2,FALSE)</f>
        <v>0115524000194</v>
      </c>
      <c r="H45" s="131">
        <v>50</v>
      </c>
      <c r="I45" s="131">
        <v>10063099012</v>
      </c>
      <c r="J45" s="156">
        <v>500</v>
      </c>
      <c r="K45" s="156">
        <f t="shared" si="0"/>
        <v>193000</v>
      </c>
      <c r="L45" s="160">
        <v>20</v>
      </c>
      <c r="M45" s="184" t="s">
        <v>735</v>
      </c>
      <c r="N45" s="178" t="s">
        <v>736</v>
      </c>
      <c r="O45" s="74" t="s">
        <v>1096</v>
      </c>
      <c r="P45" s="151">
        <v>42803</v>
      </c>
      <c r="Q45" s="134" t="s">
        <v>30</v>
      </c>
      <c r="R45" s="172" t="s">
        <v>737</v>
      </c>
      <c r="S45" s="135" t="s">
        <v>11</v>
      </c>
      <c r="T45" s="140" t="s">
        <v>76</v>
      </c>
      <c r="U45" s="115">
        <v>42808</v>
      </c>
      <c r="V45" s="116">
        <v>42823</v>
      </c>
      <c r="W45" s="121">
        <v>42814</v>
      </c>
    </row>
    <row r="46" spans="1:23" ht="15.75" x14ac:dyDescent="0.25">
      <c r="A46" s="65">
        <v>2</v>
      </c>
      <c r="B46" s="128">
        <v>38</v>
      </c>
      <c r="C46" s="70" t="s">
        <v>503</v>
      </c>
      <c r="D46" s="70" t="s">
        <v>992</v>
      </c>
      <c r="E46" s="70">
        <v>2560</v>
      </c>
      <c r="F46" s="131" t="s">
        <v>77</v>
      </c>
      <c r="G46" s="131" t="str">
        <f>VLOOKUP(F46,taxno!$A$2:$B$100,2,FALSE)</f>
        <v>0105536048464</v>
      </c>
      <c r="H46" s="131">
        <v>50</v>
      </c>
      <c r="I46" s="131">
        <v>10063099012</v>
      </c>
      <c r="J46" s="156">
        <v>575</v>
      </c>
      <c r="K46" s="156">
        <f t="shared" si="0"/>
        <v>221950</v>
      </c>
      <c r="L46" s="160">
        <v>23</v>
      </c>
      <c r="M46" s="184">
        <v>7130438240</v>
      </c>
      <c r="N46" s="131" t="s">
        <v>738</v>
      </c>
      <c r="O46" s="74" t="s">
        <v>1096</v>
      </c>
      <c r="P46" s="151">
        <v>42800</v>
      </c>
      <c r="Q46" s="134" t="s">
        <v>644</v>
      </c>
      <c r="R46" s="172" t="s">
        <v>710</v>
      </c>
      <c r="S46" s="135" t="s">
        <v>6</v>
      </c>
      <c r="T46" s="140" t="s">
        <v>17</v>
      </c>
      <c r="U46" s="115">
        <v>42805</v>
      </c>
      <c r="V46" s="116">
        <v>42817</v>
      </c>
      <c r="W46" s="121">
        <v>42811</v>
      </c>
    </row>
    <row r="47" spans="1:23" ht="15.75" x14ac:dyDescent="0.25">
      <c r="A47" s="65">
        <v>2</v>
      </c>
      <c r="B47" s="128">
        <v>39</v>
      </c>
      <c r="C47" s="70" t="s">
        <v>503</v>
      </c>
      <c r="D47" s="70" t="s">
        <v>993</v>
      </c>
      <c r="E47" s="70">
        <v>2560</v>
      </c>
      <c r="F47" s="131" t="s">
        <v>35</v>
      </c>
      <c r="G47" s="131" t="str">
        <f>VLOOKUP(F47,taxno!$A$2:$B$100,2,FALSE)</f>
        <v>0115542000168</v>
      </c>
      <c r="H47" s="131">
        <v>50</v>
      </c>
      <c r="I47" s="131">
        <v>10063099012</v>
      </c>
      <c r="J47" s="156">
        <v>1000</v>
      </c>
      <c r="K47" s="156">
        <f t="shared" si="0"/>
        <v>386000</v>
      </c>
      <c r="L47" s="160">
        <v>40</v>
      </c>
      <c r="M47" s="180" t="s">
        <v>739</v>
      </c>
      <c r="N47" s="178" t="s">
        <v>740</v>
      </c>
      <c r="O47" s="74" t="s">
        <v>1096</v>
      </c>
      <c r="P47" s="151">
        <v>42803</v>
      </c>
      <c r="Q47" s="134" t="s">
        <v>30</v>
      </c>
      <c r="R47" s="172" t="s">
        <v>724</v>
      </c>
      <c r="S47" s="135" t="s">
        <v>6</v>
      </c>
      <c r="T47" s="140" t="s">
        <v>17</v>
      </c>
      <c r="U47" s="115">
        <v>42812</v>
      </c>
      <c r="V47" s="116">
        <v>42817</v>
      </c>
      <c r="W47" s="121">
        <v>42817</v>
      </c>
    </row>
    <row r="48" spans="1:23" ht="15.75" x14ac:dyDescent="0.25">
      <c r="A48" s="65">
        <v>2</v>
      </c>
      <c r="B48" s="128">
        <v>40</v>
      </c>
      <c r="C48" s="70" t="s">
        <v>503</v>
      </c>
      <c r="D48" s="70" t="s">
        <v>994</v>
      </c>
      <c r="E48" s="70">
        <v>2560</v>
      </c>
      <c r="F48" s="131" t="s">
        <v>294</v>
      </c>
      <c r="G48" s="131" t="str">
        <f>VLOOKUP(F48,taxno!$A$2:$B$100,2,FALSE)</f>
        <v>0625551000081</v>
      </c>
      <c r="H48" s="131">
        <v>50</v>
      </c>
      <c r="I48" s="131">
        <v>10063099012</v>
      </c>
      <c r="J48" s="156">
        <v>500</v>
      </c>
      <c r="K48" s="156">
        <f t="shared" si="0"/>
        <v>193000</v>
      </c>
      <c r="L48" s="160">
        <v>20</v>
      </c>
      <c r="M48" s="180" t="s">
        <v>741</v>
      </c>
      <c r="N48" s="178" t="s">
        <v>742</v>
      </c>
      <c r="O48" s="74" t="s">
        <v>1096</v>
      </c>
      <c r="P48" s="151">
        <v>42800</v>
      </c>
      <c r="Q48" s="134" t="s">
        <v>15</v>
      </c>
      <c r="R48" s="172" t="s">
        <v>743</v>
      </c>
      <c r="S48" s="135" t="s">
        <v>6</v>
      </c>
      <c r="T48" s="140" t="s">
        <v>17</v>
      </c>
      <c r="U48" s="115">
        <v>42809</v>
      </c>
      <c r="V48" s="116">
        <v>42820</v>
      </c>
      <c r="W48" s="121">
        <v>42816</v>
      </c>
    </row>
    <row r="49" spans="1:23" ht="15.75" x14ac:dyDescent="0.25">
      <c r="A49" s="65">
        <v>2</v>
      </c>
      <c r="B49" s="128">
        <v>41</v>
      </c>
      <c r="C49" s="70" t="s">
        <v>503</v>
      </c>
      <c r="D49" s="70" t="s">
        <v>995</v>
      </c>
      <c r="E49" s="70">
        <v>2560</v>
      </c>
      <c r="F49" s="131" t="s">
        <v>148</v>
      </c>
      <c r="G49" s="131" t="str">
        <f>VLOOKUP(F49,taxno!$A$2:$B$100,2,FALSE)</f>
        <v>0105552046349</v>
      </c>
      <c r="H49" s="131">
        <v>50</v>
      </c>
      <c r="I49" s="131">
        <v>10063099012</v>
      </c>
      <c r="J49" s="156">
        <v>1000</v>
      </c>
      <c r="K49" s="156">
        <f t="shared" si="0"/>
        <v>386000</v>
      </c>
      <c r="L49" s="160">
        <v>40</v>
      </c>
      <c r="M49" s="180" t="s">
        <v>744</v>
      </c>
      <c r="N49" s="178" t="s">
        <v>745</v>
      </c>
      <c r="O49" s="74" t="s">
        <v>1096</v>
      </c>
      <c r="P49" s="151">
        <v>42804</v>
      </c>
      <c r="Q49" s="134" t="s">
        <v>57</v>
      </c>
      <c r="R49" s="169" t="s">
        <v>724</v>
      </c>
      <c r="S49" s="76" t="s">
        <v>6</v>
      </c>
      <c r="T49" s="76" t="s">
        <v>62</v>
      </c>
      <c r="U49" s="115">
        <v>42812</v>
      </c>
      <c r="V49" s="116">
        <v>42825</v>
      </c>
      <c r="W49" s="121">
        <v>42817</v>
      </c>
    </row>
    <row r="50" spans="1:23" ht="15.75" x14ac:dyDescent="0.25">
      <c r="A50" s="65">
        <v>2</v>
      </c>
      <c r="B50" s="128">
        <v>42</v>
      </c>
      <c r="C50" s="70" t="s">
        <v>503</v>
      </c>
      <c r="D50" s="70" t="s">
        <v>996</v>
      </c>
      <c r="E50" s="70">
        <v>2560</v>
      </c>
      <c r="F50" s="131" t="s">
        <v>148</v>
      </c>
      <c r="G50" s="131" t="str">
        <f>VLOOKUP(F50,taxno!$A$2:$B$100,2,FALSE)</f>
        <v>0105552046349</v>
      </c>
      <c r="H50" s="131">
        <v>50</v>
      </c>
      <c r="I50" s="131">
        <v>10063099012</v>
      </c>
      <c r="J50" s="156">
        <v>525</v>
      </c>
      <c r="K50" s="156">
        <f t="shared" si="0"/>
        <v>202650</v>
      </c>
      <c r="L50" s="160">
        <v>21</v>
      </c>
      <c r="M50" s="180" t="s">
        <v>746</v>
      </c>
      <c r="N50" s="178" t="s">
        <v>747</v>
      </c>
      <c r="O50" s="74" t="s">
        <v>1096</v>
      </c>
      <c r="P50" s="151">
        <v>42804</v>
      </c>
      <c r="Q50" s="134" t="s">
        <v>30</v>
      </c>
      <c r="R50" s="169" t="s">
        <v>724</v>
      </c>
      <c r="S50" s="76" t="s">
        <v>6</v>
      </c>
      <c r="T50" s="76" t="s">
        <v>17</v>
      </c>
      <c r="U50" s="115">
        <v>42812</v>
      </c>
      <c r="V50" s="116">
        <v>42817</v>
      </c>
      <c r="W50" s="121">
        <v>42817</v>
      </c>
    </row>
    <row r="51" spans="1:23" ht="15.75" x14ac:dyDescent="0.25">
      <c r="A51" s="65">
        <v>2</v>
      </c>
      <c r="B51" s="128">
        <v>43</v>
      </c>
      <c r="C51" s="70" t="s">
        <v>503</v>
      </c>
      <c r="D51" s="70" t="s">
        <v>997</v>
      </c>
      <c r="E51" s="70">
        <v>2560</v>
      </c>
      <c r="F51" s="131" t="s">
        <v>27</v>
      </c>
      <c r="G51" s="131" t="str">
        <f>VLOOKUP(F51,taxno!$A$2:$B$100,2,FALSE)</f>
        <v>0105525038021</v>
      </c>
      <c r="H51" s="131">
        <v>50</v>
      </c>
      <c r="I51" s="131">
        <v>10063099012</v>
      </c>
      <c r="J51" s="156">
        <v>575</v>
      </c>
      <c r="K51" s="156">
        <f t="shared" si="0"/>
        <v>221950</v>
      </c>
      <c r="L51" s="160">
        <v>23</v>
      </c>
      <c r="M51" s="180" t="s">
        <v>748</v>
      </c>
      <c r="N51" s="178" t="s">
        <v>749</v>
      </c>
      <c r="O51" s="74" t="s">
        <v>1096</v>
      </c>
      <c r="P51" s="151">
        <v>42804</v>
      </c>
      <c r="Q51" s="134" t="s">
        <v>644</v>
      </c>
      <c r="R51" s="169" t="s">
        <v>693</v>
      </c>
      <c r="S51" s="76" t="s">
        <v>6</v>
      </c>
      <c r="T51" s="76" t="s">
        <v>7</v>
      </c>
      <c r="U51" s="115">
        <v>42811</v>
      </c>
      <c r="V51" s="116">
        <v>42822</v>
      </c>
      <c r="W51" s="121">
        <v>42816</v>
      </c>
    </row>
    <row r="52" spans="1:23" ht="15.75" x14ac:dyDescent="0.25">
      <c r="A52" s="65">
        <v>2</v>
      </c>
      <c r="B52" s="128">
        <v>44</v>
      </c>
      <c r="C52" s="70" t="s">
        <v>503</v>
      </c>
      <c r="D52" s="70" t="s">
        <v>998</v>
      </c>
      <c r="E52" s="70">
        <v>2560</v>
      </c>
      <c r="F52" s="131" t="s">
        <v>88</v>
      </c>
      <c r="G52" s="131" t="str">
        <f>VLOOKUP(F52,taxno!$A$2:$B$100,2,FALSE)</f>
        <v>0135553003431</v>
      </c>
      <c r="H52" s="131">
        <v>50</v>
      </c>
      <c r="I52" s="131">
        <v>10063099012</v>
      </c>
      <c r="J52" s="156">
        <v>1000</v>
      </c>
      <c r="K52" s="156">
        <f t="shared" si="0"/>
        <v>386000</v>
      </c>
      <c r="L52" s="160">
        <v>40</v>
      </c>
      <c r="M52" s="180" t="s">
        <v>750</v>
      </c>
      <c r="N52" s="178" t="s">
        <v>751</v>
      </c>
      <c r="O52" s="74" t="s">
        <v>1096</v>
      </c>
      <c r="P52" s="151">
        <v>42804</v>
      </c>
      <c r="Q52" s="134" t="s">
        <v>30</v>
      </c>
      <c r="R52" s="169" t="s">
        <v>752</v>
      </c>
      <c r="S52" s="76" t="s">
        <v>6</v>
      </c>
      <c r="T52" s="76" t="s">
        <v>7</v>
      </c>
      <c r="U52" s="115">
        <v>42812</v>
      </c>
      <c r="V52" s="116">
        <v>42817</v>
      </c>
      <c r="W52" s="121">
        <v>42818</v>
      </c>
    </row>
    <row r="53" spans="1:23" ht="15.75" x14ac:dyDescent="0.25">
      <c r="A53" s="65">
        <v>2</v>
      </c>
      <c r="B53" s="128">
        <v>45</v>
      </c>
      <c r="C53" s="70" t="s">
        <v>503</v>
      </c>
      <c r="D53" s="70" t="s">
        <v>999</v>
      </c>
      <c r="E53" s="70">
        <v>2560</v>
      </c>
      <c r="F53" s="131" t="s">
        <v>137</v>
      </c>
      <c r="G53" s="131" t="str">
        <f>VLOOKUP(F53,taxno!$A$2:$B$100,2,FALSE)</f>
        <v>0105549002271</v>
      </c>
      <c r="H53" s="131">
        <v>50</v>
      </c>
      <c r="I53" s="131">
        <v>10063099012</v>
      </c>
      <c r="J53" s="156">
        <v>675</v>
      </c>
      <c r="K53" s="156">
        <f t="shared" si="0"/>
        <v>260550</v>
      </c>
      <c r="L53" s="160">
        <v>27</v>
      </c>
      <c r="M53" s="180" t="s">
        <v>753</v>
      </c>
      <c r="N53" s="178" t="s">
        <v>754</v>
      </c>
      <c r="O53" s="74" t="s">
        <v>1096</v>
      </c>
      <c r="P53" s="154">
        <v>42808</v>
      </c>
      <c r="Q53" s="139" t="s">
        <v>733</v>
      </c>
      <c r="R53" s="175" t="s">
        <v>755</v>
      </c>
      <c r="S53" s="83" t="s">
        <v>6</v>
      </c>
      <c r="T53" s="83" t="s">
        <v>17</v>
      </c>
      <c r="U53" s="191">
        <v>42815</v>
      </c>
      <c r="V53" s="191">
        <v>42823</v>
      </c>
      <c r="W53" s="121">
        <v>42821</v>
      </c>
    </row>
    <row r="54" spans="1:23" ht="15.75" x14ac:dyDescent="0.25">
      <c r="A54" s="65">
        <v>2</v>
      </c>
      <c r="B54" s="129">
        <v>46</v>
      </c>
      <c r="C54" s="70" t="s">
        <v>503</v>
      </c>
      <c r="D54" s="70" t="s">
        <v>1000</v>
      </c>
      <c r="E54" s="70">
        <v>2560</v>
      </c>
      <c r="F54" s="131" t="s">
        <v>92</v>
      </c>
      <c r="G54" s="131" t="str">
        <f>VLOOKUP(F54,taxno!$A$2:$B$100,2,FALSE)</f>
        <v>0105522018355</v>
      </c>
      <c r="H54" s="131">
        <v>50</v>
      </c>
      <c r="I54" s="131">
        <v>10063099012</v>
      </c>
      <c r="J54" s="156">
        <v>1000</v>
      </c>
      <c r="K54" s="156">
        <f t="shared" si="0"/>
        <v>386000</v>
      </c>
      <c r="L54" s="160">
        <v>40</v>
      </c>
      <c r="M54" s="180" t="s">
        <v>756</v>
      </c>
      <c r="N54" s="178" t="s">
        <v>757</v>
      </c>
      <c r="O54" s="74" t="s">
        <v>1096</v>
      </c>
      <c r="P54" s="153">
        <v>42802</v>
      </c>
      <c r="Q54" s="139" t="s">
        <v>644</v>
      </c>
      <c r="R54" s="176" t="s">
        <v>696</v>
      </c>
      <c r="S54" s="83" t="s">
        <v>6</v>
      </c>
      <c r="T54" s="83" t="s">
        <v>26</v>
      </c>
      <c r="U54" s="117">
        <v>42809</v>
      </c>
      <c r="V54" s="118">
        <v>42830</v>
      </c>
      <c r="W54" s="121">
        <v>42817</v>
      </c>
    </row>
    <row r="55" spans="1:23" ht="15.75" x14ac:dyDescent="0.25">
      <c r="A55" s="65">
        <v>2</v>
      </c>
      <c r="B55" s="129">
        <v>47</v>
      </c>
      <c r="C55" s="70" t="s">
        <v>503</v>
      </c>
      <c r="D55" s="70" t="s">
        <v>1001</v>
      </c>
      <c r="E55" s="70">
        <v>2560</v>
      </c>
      <c r="F55" s="131" t="s">
        <v>232</v>
      </c>
      <c r="G55" s="131" t="str">
        <f>VLOOKUP(F55,taxno!$A$2:$B$100,2,FALSE)</f>
        <v>0605557001098</v>
      </c>
      <c r="H55" s="131">
        <v>50</v>
      </c>
      <c r="I55" s="131">
        <v>10063099012</v>
      </c>
      <c r="J55" s="156">
        <v>375</v>
      </c>
      <c r="K55" s="156">
        <f t="shared" si="0"/>
        <v>144750</v>
      </c>
      <c r="L55" s="160">
        <v>15</v>
      </c>
      <c r="M55" s="184" t="s">
        <v>758</v>
      </c>
      <c r="N55" s="186" t="s">
        <v>759</v>
      </c>
      <c r="O55" s="74" t="s">
        <v>1096</v>
      </c>
      <c r="P55" s="153">
        <v>42805</v>
      </c>
      <c r="Q55" s="139" t="s">
        <v>30</v>
      </c>
      <c r="R55" s="170" t="s">
        <v>760</v>
      </c>
      <c r="S55" s="48" t="s">
        <v>6</v>
      </c>
      <c r="T55" s="141" t="s">
        <v>80</v>
      </c>
      <c r="U55" s="117">
        <v>42812</v>
      </c>
      <c r="V55" s="118">
        <v>42822</v>
      </c>
      <c r="W55" s="120">
        <v>42817</v>
      </c>
    </row>
    <row r="56" spans="1:23" ht="15.75" x14ac:dyDescent="0.25">
      <c r="A56" s="65">
        <v>2</v>
      </c>
      <c r="B56" s="129">
        <v>47</v>
      </c>
      <c r="C56" s="70" t="s">
        <v>503</v>
      </c>
      <c r="D56" s="70" t="s">
        <v>1001</v>
      </c>
      <c r="E56" s="70">
        <v>2560</v>
      </c>
      <c r="F56" s="131" t="s">
        <v>312</v>
      </c>
      <c r="G56" s="131" t="str">
        <f>VLOOKUP(F56,taxno!$A$2:$B$100,2,FALSE)</f>
        <v>0345551000157</v>
      </c>
      <c r="H56" s="131">
        <v>50</v>
      </c>
      <c r="I56" s="131">
        <v>10063099012</v>
      </c>
      <c r="J56" s="156">
        <v>375</v>
      </c>
      <c r="K56" s="156">
        <f t="shared" si="0"/>
        <v>144750</v>
      </c>
      <c r="L56" s="160">
        <v>15</v>
      </c>
      <c r="M56" s="184" t="s">
        <v>761</v>
      </c>
      <c r="N56" s="186" t="s">
        <v>759</v>
      </c>
      <c r="O56" s="74" t="s">
        <v>1096</v>
      </c>
      <c r="P56" s="153">
        <v>42805</v>
      </c>
      <c r="Q56" s="139" t="s">
        <v>30</v>
      </c>
      <c r="R56" s="170" t="s">
        <v>760</v>
      </c>
      <c r="S56" s="48" t="s">
        <v>6</v>
      </c>
      <c r="T56" s="141" t="s">
        <v>80</v>
      </c>
      <c r="U56" s="117">
        <v>42812</v>
      </c>
      <c r="V56" s="118">
        <v>42822</v>
      </c>
      <c r="W56" s="120">
        <v>42817</v>
      </c>
    </row>
    <row r="57" spans="1:23" ht="15.75" x14ac:dyDescent="0.25">
      <c r="A57" s="65">
        <v>2</v>
      </c>
      <c r="B57" s="128">
        <v>48</v>
      </c>
      <c r="C57" s="70" t="s">
        <v>503</v>
      </c>
      <c r="D57" s="70" t="s">
        <v>1002</v>
      </c>
      <c r="E57" s="70">
        <v>2560</v>
      </c>
      <c r="F57" s="131" t="s">
        <v>35</v>
      </c>
      <c r="G57" s="131" t="str">
        <f>VLOOKUP(F57,taxno!$A$2:$B$100,2,FALSE)</f>
        <v>0115542000168</v>
      </c>
      <c r="H57" s="131">
        <v>50</v>
      </c>
      <c r="I57" s="131">
        <v>10063099012</v>
      </c>
      <c r="J57" s="156">
        <v>500</v>
      </c>
      <c r="K57" s="156">
        <f t="shared" si="0"/>
        <v>193000</v>
      </c>
      <c r="L57" s="160">
        <v>20</v>
      </c>
      <c r="M57" s="180" t="s">
        <v>762</v>
      </c>
      <c r="N57" s="178" t="s">
        <v>763</v>
      </c>
      <c r="O57" s="74" t="s">
        <v>1096</v>
      </c>
      <c r="P57" s="151">
        <v>42805</v>
      </c>
      <c r="Q57" s="134" t="s">
        <v>57</v>
      </c>
      <c r="R57" s="169" t="s">
        <v>724</v>
      </c>
      <c r="S57" s="76" t="s">
        <v>6</v>
      </c>
      <c r="T57" s="76" t="s">
        <v>65</v>
      </c>
      <c r="U57" s="115">
        <v>42812</v>
      </c>
      <c r="V57" s="116">
        <v>42830</v>
      </c>
      <c r="W57" s="121">
        <v>42817</v>
      </c>
    </row>
    <row r="58" spans="1:23" ht="15.75" x14ac:dyDescent="0.25">
      <c r="A58" s="65">
        <v>2</v>
      </c>
      <c r="B58" s="128">
        <v>49</v>
      </c>
      <c r="C58" s="70" t="s">
        <v>503</v>
      </c>
      <c r="D58" s="70" t="s">
        <v>1003</v>
      </c>
      <c r="E58" s="70">
        <v>2560</v>
      </c>
      <c r="F58" s="131" t="s">
        <v>35</v>
      </c>
      <c r="G58" s="131" t="str">
        <f>VLOOKUP(F58,taxno!$A$2:$B$100,2,FALSE)</f>
        <v>0115542000168</v>
      </c>
      <c r="H58" s="131">
        <v>50</v>
      </c>
      <c r="I58" s="131">
        <v>10063099012</v>
      </c>
      <c r="J58" s="156">
        <v>750</v>
      </c>
      <c r="K58" s="156">
        <f t="shared" si="0"/>
        <v>289500</v>
      </c>
      <c r="L58" s="160">
        <v>30</v>
      </c>
      <c r="M58" s="180" t="s">
        <v>764</v>
      </c>
      <c r="N58" s="178" t="s">
        <v>765</v>
      </c>
      <c r="O58" s="74" t="s">
        <v>1096</v>
      </c>
      <c r="P58" s="151">
        <v>42805</v>
      </c>
      <c r="Q58" s="134" t="s">
        <v>57</v>
      </c>
      <c r="R58" s="169" t="s">
        <v>724</v>
      </c>
      <c r="S58" s="76" t="s">
        <v>6</v>
      </c>
      <c r="T58" s="76" t="s">
        <v>59</v>
      </c>
      <c r="U58" s="115">
        <v>42812</v>
      </c>
      <c r="V58" s="116">
        <v>42825</v>
      </c>
      <c r="W58" s="121">
        <v>42817</v>
      </c>
    </row>
    <row r="59" spans="1:23" ht="15.75" x14ac:dyDescent="0.25">
      <c r="A59" s="65">
        <v>2</v>
      </c>
      <c r="B59" s="70">
        <v>50</v>
      </c>
      <c r="C59" s="70" t="s">
        <v>503</v>
      </c>
      <c r="D59" s="70" t="s">
        <v>1004</v>
      </c>
      <c r="E59" s="70">
        <v>2560</v>
      </c>
      <c r="F59" s="131" t="s">
        <v>35</v>
      </c>
      <c r="G59" s="131" t="str">
        <f>VLOOKUP(F59,taxno!$A$2:$B$100,2,FALSE)</f>
        <v>0115542000168</v>
      </c>
      <c r="H59" s="131">
        <v>50</v>
      </c>
      <c r="I59" s="131">
        <v>10063099012</v>
      </c>
      <c r="J59" s="156">
        <v>500</v>
      </c>
      <c r="K59" s="156">
        <f t="shared" si="0"/>
        <v>193000</v>
      </c>
      <c r="L59" s="160">
        <v>20</v>
      </c>
      <c r="M59" s="180" t="s">
        <v>766</v>
      </c>
      <c r="N59" s="180" t="s">
        <v>766</v>
      </c>
      <c r="O59" s="74" t="s">
        <v>1096</v>
      </c>
      <c r="P59" s="151">
        <v>42805</v>
      </c>
      <c r="Q59" s="134" t="s">
        <v>721</v>
      </c>
      <c r="R59" s="174" t="s">
        <v>767</v>
      </c>
      <c r="S59" s="76" t="s">
        <v>11</v>
      </c>
      <c r="T59" s="76" t="s">
        <v>7</v>
      </c>
      <c r="U59" s="119">
        <v>42820</v>
      </c>
      <c r="V59" s="119">
        <v>42825</v>
      </c>
      <c r="W59" s="121">
        <v>42828</v>
      </c>
    </row>
    <row r="60" spans="1:23" ht="15.75" x14ac:dyDescent="0.25">
      <c r="A60" s="65">
        <v>2</v>
      </c>
      <c r="B60" s="70">
        <v>51</v>
      </c>
      <c r="C60" s="70" t="s">
        <v>503</v>
      </c>
      <c r="D60" s="70" t="s">
        <v>1005</v>
      </c>
      <c r="E60" s="70">
        <v>2560</v>
      </c>
      <c r="F60" s="131" t="s">
        <v>0</v>
      </c>
      <c r="G60" s="131" t="str">
        <f>VLOOKUP(F60,taxno!$A$2:$B$100,2,FALSE)</f>
        <v>0185555000021</v>
      </c>
      <c r="H60" s="131">
        <v>50</v>
      </c>
      <c r="I60" s="131">
        <v>10063099012</v>
      </c>
      <c r="J60" s="156">
        <v>750</v>
      </c>
      <c r="K60" s="156">
        <f t="shared" si="0"/>
        <v>289500</v>
      </c>
      <c r="L60" s="160">
        <v>30</v>
      </c>
      <c r="M60" s="180" t="s">
        <v>768</v>
      </c>
      <c r="N60" s="178" t="s">
        <v>769</v>
      </c>
      <c r="O60" s="74" t="s">
        <v>1096</v>
      </c>
      <c r="P60" s="151">
        <v>42805</v>
      </c>
      <c r="Q60" s="134" t="s">
        <v>57</v>
      </c>
      <c r="R60" s="169" t="s">
        <v>724</v>
      </c>
      <c r="S60" s="76" t="s">
        <v>6</v>
      </c>
      <c r="T60" s="76" t="s">
        <v>59</v>
      </c>
      <c r="U60" s="115">
        <v>42812</v>
      </c>
      <c r="V60" s="116">
        <v>42825</v>
      </c>
      <c r="W60" s="121">
        <v>42817</v>
      </c>
    </row>
    <row r="61" spans="1:23" ht="15.75" x14ac:dyDescent="0.25">
      <c r="A61" s="65">
        <v>2</v>
      </c>
      <c r="B61" s="70">
        <v>52</v>
      </c>
      <c r="C61" s="70" t="s">
        <v>503</v>
      </c>
      <c r="D61" s="70" t="s">
        <v>1006</v>
      </c>
      <c r="E61" s="70">
        <v>2560</v>
      </c>
      <c r="F61" s="131" t="s">
        <v>0</v>
      </c>
      <c r="G61" s="131" t="str">
        <f>VLOOKUP(F61,taxno!$A$2:$B$100,2,FALSE)</f>
        <v>0185555000021</v>
      </c>
      <c r="H61" s="131">
        <v>50</v>
      </c>
      <c r="I61" s="131">
        <v>10063099012</v>
      </c>
      <c r="J61" s="156">
        <v>500</v>
      </c>
      <c r="K61" s="156">
        <f t="shared" si="0"/>
        <v>193000</v>
      </c>
      <c r="L61" s="160">
        <v>20</v>
      </c>
      <c r="M61" s="180" t="s">
        <v>770</v>
      </c>
      <c r="N61" s="178" t="s">
        <v>771</v>
      </c>
      <c r="O61" s="74" t="s">
        <v>1096</v>
      </c>
      <c r="P61" s="151">
        <v>42805</v>
      </c>
      <c r="Q61" s="134" t="s">
        <v>772</v>
      </c>
      <c r="R61" s="169" t="s">
        <v>752</v>
      </c>
      <c r="S61" s="76" t="s">
        <v>6</v>
      </c>
      <c r="T61" s="76" t="s">
        <v>7</v>
      </c>
      <c r="U61" s="115">
        <v>42812</v>
      </c>
      <c r="V61" s="116">
        <v>41721</v>
      </c>
      <c r="W61" s="121">
        <v>42815</v>
      </c>
    </row>
    <row r="62" spans="1:23" ht="15.75" x14ac:dyDescent="0.25">
      <c r="A62" s="65">
        <v>2</v>
      </c>
      <c r="B62" s="70">
        <v>53</v>
      </c>
      <c r="C62" s="70" t="s">
        <v>503</v>
      </c>
      <c r="D62" s="70" t="s">
        <v>1007</v>
      </c>
      <c r="E62" s="70">
        <v>2560</v>
      </c>
      <c r="F62" s="131" t="s">
        <v>81</v>
      </c>
      <c r="G62" s="131" t="str">
        <f>VLOOKUP(F62,taxno!$A$2:$B$100,2,FALSE)</f>
        <v>0115524000194</v>
      </c>
      <c r="H62" s="131">
        <v>50</v>
      </c>
      <c r="I62" s="131">
        <v>10063099012</v>
      </c>
      <c r="J62" s="156">
        <v>750</v>
      </c>
      <c r="K62" s="156">
        <f t="shared" si="0"/>
        <v>289500</v>
      </c>
      <c r="L62" s="160">
        <v>30</v>
      </c>
      <c r="M62" s="180" t="s">
        <v>773</v>
      </c>
      <c r="N62" s="178" t="s">
        <v>774</v>
      </c>
      <c r="O62" s="74" t="s">
        <v>1096</v>
      </c>
      <c r="P62" s="151">
        <v>42805</v>
      </c>
      <c r="Q62" s="134" t="s">
        <v>57</v>
      </c>
      <c r="R62" s="169" t="s">
        <v>724</v>
      </c>
      <c r="S62" s="76" t="s">
        <v>6</v>
      </c>
      <c r="T62" s="76" t="s">
        <v>59</v>
      </c>
      <c r="U62" s="115">
        <v>42812</v>
      </c>
      <c r="V62" s="116">
        <v>42820</v>
      </c>
      <c r="W62" s="121">
        <v>42816</v>
      </c>
    </row>
    <row r="63" spans="1:23" ht="15.75" x14ac:dyDescent="0.25">
      <c r="A63" s="65">
        <v>2</v>
      </c>
      <c r="B63" s="70">
        <v>54</v>
      </c>
      <c r="C63" s="70" t="s">
        <v>503</v>
      </c>
      <c r="D63" s="70" t="s">
        <v>1008</v>
      </c>
      <c r="E63" s="70">
        <v>2560</v>
      </c>
      <c r="F63" s="131" t="s">
        <v>92</v>
      </c>
      <c r="G63" s="131" t="str">
        <f>VLOOKUP(F63,taxno!$A$2:$B$100,2,FALSE)</f>
        <v>0105522018355</v>
      </c>
      <c r="H63" s="131">
        <v>50</v>
      </c>
      <c r="I63" s="131">
        <v>10063099012</v>
      </c>
      <c r="J63" s="156">
        <v>500</v>
      </c>
      <c r="K63" s="156">
        <f t="shared" si="0"/>
        <v>193000</v>
      </c>
      <c r="L63" s="160">
        <v>20</v>
      </c>
      <c r="M63" s="180" t="s">
        <v>775</v>
      </c>
      <c r="N63" s="178" t="s">
        <v>776</v>
      </c>
      <c r="O63" s="74" t="s">
        <v>1096</v>
      </c>
      <c r="P63" s="151">
        <v>42805</v>
      </c>
      <c r="Q63" s="134" t="s">
        <v>57</v>
      </c>
      <c r="R63" s="169" t="s">
        <v>724</v>
      </c>
      <c r="S63" s="76" t="s">
        <v>6</v>
      </c>
      <c r="T63" s="76" t="s">
        <v>65</v>
      </c>
      <c r="U63" s="115">
        <v>42812</v>
      </c>
      <c r="V63" s="116">
        <v>42820</v>
      </c>
      <c r="W63" s="121">
        <v>42817</v>
      </c>
    </row>
    <row r="64" spans="1:23" ht="15.75" x14ac:dyDescent="0.25">
      <c r="A64" s="65">
        <v>2</v>
      </c>
      <c r="B64" s="70">
        <v>55</v>
      </c>
      <c r="C64" s="70" t="s">
        <v>503</v>
      </c>
      <c r="D64" s="70" t="s">
        <v>1009</v>
      </c>
      <c r="E64" s="70">
        <v>2560</v>
      </c>
      <c r="F64" s="131" t="s">
        <v>92</v>
      </c>
      <c r="G64" s="131" t="str">
        <f>VLOOKUP(F64,taxno!$A$2:$B$100,2,FALSE)</f>
        <v>0105522018355</v>
      </c>
      <c r="H64" s="131">
        <v>50</v>
      </c>
      <c r="I64" s="131">
        <v>10063099012</v>
      </c>
      <c r="J64" s="156">
        <v>725</v>
      </c>
      <c r="K64" s="156">
        <f t="shared" si="0"/>
        <v>279850</v>
      </c>
      <c r="L64" s="160">
        <v>29</v>
      </c>
      <c r="M64" s="180" t="s">
        <v>777</v>
      </c>
      <c r="N64" s="178" t="s">
        <v>778</v>
      </c>
      <c r="O64" s="74" t="s">
        <v>1096</v>
      </c>
      <c r="P64" s="151">
        <v>42805</v>
      </c>
      <c r="Q64" s="134" t="s">
        <v>644</v>
      </c>
      <c r="R64" s="169" t="s">
        <v>693</v>
      </c>
      <c r="S64" s="76" t="s">
        <v>6</v>
      </c>
      <c r="T64" s="76" t="s">
        <v>7</v>
      </c>
      <c r="U64" s="115">
        <v>42811</v>
      </c>
      <c r="V64" s="116">
        <v>42822</v>
      </c>
      <c r="W64" s="121">
        <v>42816</v>
      </c>
    </row>
    <row r="65" spans="1:23" ht="15.75" x14ac:dyDescent="0.25">
      <c r="A65" s="65">
        <v>2</v>
      </c>
      <c r="B65" s="70">
        <v>56</v>
      </c>
      <c r="C65" s="70" t="s">
        <v>503</v>
      </c>
      <c r="D65" s="70" t="s">
        <v>1010</v>
      </c>
      <c r="E65" s="70">
        <v>2560</v>
      </c>
      <c r="F65" s="131" t="s">
        <v>294</v>
      </c>
      <c r="G65" s="131" t="str">
        <f>VLOOKUP(F65,taxno!$A$2:$B$100,2,FALSE)</f>
        <v>0625551000081</v>
      </c>
      <c r="H65" s="131">
        <v>50</v>
      </c>
      <c r="I65" s="131">
        <v>10063099012</v>
      </c>
      <c r="J65" s="156">
        <v>1000</v>
      </c>
      <c r="K65" s="156">
        <f t="shared" si="0"/>
        <v>386000</v>
      </c>
      <c r="L65" s="160">
        <v>40</v>
      </c>
      <c r="M65" s="180" t="s">
        <v>779</v>
      </c>
      <c r="N65" s="178" t="s">
        <v>780</v>
      </c>
      <c r="O65" s="74" t="s">
        <v>1096</v>
      </c>
      <c r="P65" s="151">
        <v>42805</v>
      </c>
      <c r="Q65" s="134" t="s">
        <v>57</v>
      </c>
      <c r="R65" s="169" t="s">
        <v>724</v>
      </c>
      <c r="S65" s="76" t="s">
        <v>6</v>
      </c>
      <c r="T65" s="76" t="s">
        <v>62</v>
      </c>
      <c r="U65" s="115">
        <v>42812</v>
      </c>
      <c r="V65" s="116">
        <v>42825</v>
      </c>
      <c r="W65" s="121">
        <v>42817</v>
      </c>
    </row>
    <row r="66" spans="1:23" ht="15.75" x14ac:dyDescent="0.25">
      <c r="A66" s="65">
        <v>2</v>
      </c>
      <c r="B66" s="70">
        <v>57</v>
      </c>
      <c r="C66" s="70" t="s">
        <v>503</v>
      </c>
      <c r="D66" s="70" t="s">
        <v>1011</v>
      </c>
      <c r="E66" s="70">
        <v>2560</v>
      </c>
      <c r="F66" s="131" t="s">
        <v>294</v>
      </c>
      <c r="G66" s="131" t="str">
        <f>VLOOKUP(F66,taxno!$A$2:$B$100,2,FALSE)</f>
        <v>0625551000081</v>
      </c>
      <c r="H66" s="131">
        <v>50</v>
      </c>
      <c r="I66" s="131">
        <v>10063099012</v>
      </c>
      <c r="J66" s="156">
        <v>750</v>
      </c>
      <c r="K66" s="156">
        <f t="shared" si="0"/>
        <v>289500</v>
      </c>
      <c r="L66" s="160">
        <v>30</v>
      </c>
      <c r="M66" s="180" t="s">
        <v>781</v>
      </c>
      <c r="N66" s="178" t="s">
        <v>782</v>
      </c>
      <c r="O66" s="74" t="s">
        <v>1096</v>
      </c>
      <c r="P66" s="151">
        <v>42805</v>
      </c>
      <c r="Q66" s="134" t="s">
        <v>644</v>
      </c>
      <c r="R66" s="169" t="s">
        <v>693</v>
      </c>
      <c r="S66" s="76" t="s">
        <v>6</v>
      </c>
      <c r="T66" s="76" t="s">
        <v>17</v>
      </c>
      <c r="U66" s="115">
        <v>42811</v>
      </c>
      <c r="V66" s="116">
        <v>42822</v>
      </c>
      <c r="W66" s="121">
        <v>42817</v>
      </c>
    </row>
    <row r="67" spans="1:23" ht="15.75" x14ac:dyDescent="0.25">
      <c r="A67" s="65">
        <v>2</v>
      </c>
      <c r="B67" s="70">
        <v>58</v>
      </c>
      <c r="C67" s="70" t="s">
        <v>503</v>
      </c>
      <c r="D67" s="70" t="s">
        <v>1012</v>
      </c>
      <c r="E67" s="70">
        <v>2560</v>
      </c>
      <c r="F67" s="131" t="s">
        <v>81</v>
      </c>
      <c r="G67" s="131" t="str">
        <f>VLOOKUP(F67,taxno!$A$2:$B$100,2,FALSE)</f>
        <v>0115524000194</v>
      </c>
      <c r="H67" s="131">
        <v>50</v>
      </c>
      <c r="I67" s="131">
        <v>10063099012</v>
      </c>
      <c r="J67" s="156">
        <v>950</v>
      </c>
      <c r="K67" s="156">
        <f t="shared" ref="K67:K130" si="1">J67*386</f>
        <v>366700</v>
      </c>
      <c r="L67" s="160">
        <v>38</v>
      </c>
      <c r="M67" s="180" t="s">
        <v>783</v>
      </c>
      <c r="N67" s="178" t="s">
        <v>784</v>
      </c>
      <c r="O67" s="74" t="s">
        <v>1096</v>
      </c>
      <c r="P67" s="151">
        <v>42807</v>
      </c>
      <c r="Q67" s="134" t="s">
        <v>644</v>
      </c>
      <c r="R67" s="169" t="s">
        <v>785</v>
      </c>
      <c r="S67" s="76" t="s">
        <v>6</v>
      </c>
      <c r="T67" s="76" t="s">
        <v>26</v>
      </c>
      <c r="U67" s="115">
        <v>42816</v>
      </c>
      <c r="V67" s="116">
        <v>42835</v>
      </c>
      <c r="W67" s="121">
        <v>42824</v>
      </c>
    </row>
    <row r="68" spans="1:23" ht="15.75" x14ac:dyDescent="0.25">
      <c r="A68" s="65">
        <v>2</v>
      </c>
      <c r="B68" s="70">
        <v>59</v>
      </c>
      <c r="C68" s="70" t="s">
        <v>503</v>
      </c>
      <c r="D68" s="70" t="s">
        <v>1013</v>
      </c>
      <c r="E68" s="70">
        <v>2560</v>
      </c>
      <c r="F68" s="131" t="s">
        <v>81</v>
      </c>
      <c r="G68" s="131" t="str">
        <f>VLOOKUP(F68,taxno!$A$2:$B$100,2,FALSE)</f>
        <v>0115524000194</v>
      </c>
      <c r="H68" s="131">
        <v>50</v>
      </c>
      <c r="I68" s="131">
        <v>10063099012</v>
      </c>
      <c r="J68" s="156">
        <v>1500</v>
      </c>
      <c r="K68" s="156">
        <f t="shared" si="1"/>
        <v>579000</v>
      </c>
      <c r="L68" s="160">
        <v>60</v>
      </c>
      <c r="M68" s="178" t="s">
        <v>786</v>
      </c>
      <c r="N68" s="178" t="s">
        <v>787</v>
      </c>
      <c r="O68" s="74" t="s">
        <v>1096</v>
      </c>
      <c r="P68" s="151">
        <v>42807</v>
      </c>
      <c r="Q68" s="134" t="s">
        <v>20</v>
      </c>
      <c r="R68" s="169" t="s">
        <v>788</v>
      </c>
      <c r="S68" s="76" t="s">
        <v>6</v>
      </c>
      <c r="T68" s="76" t="s">
        <v>7</v>
      </c>
      <c r="U68" s="115">
        <v>42814</v>
      </c>
      <c r="V68" s="116">
        <v>42818</v>
      </c>
      <c r="W68" s="121">
        <v>42818</v>
      </c>
    </row>
    <row r="69" spans="1:23" ht="15.75" x14ac:dyDescent="0.25">
      <c r="A69" s="65">
        <v>2</v>
      </c>
      <c r="B69" s="70">
        <v>60</v>
      </c>
      <c r="C69" s="70" t="s">
        <v>503</v>
      </c>
      <c r="D69" s="70">
        <v>61</v>
      </c>
      <c r="E69" s="70">
        <v>2560</v>
      </c>
      <c r="F69" s="131" t="s">
        <v>77</v>
      </c>
      <c r="G69" s="131" t="str">
        <f>VLOOKUP(F69,taxno!$A$2:$B$100,2,FALSE)</f>
        <v>0105536048464</v>
      </c>
      <c r="H69" s="131">
        <v>50</v>
      </c>
      <c r="I69" s="131">
        <v>10063099012</v>
      </c>
      <c r="J69" s="156">
        <v>1000</v>
      </c>
      <c r="K69" s="156">
        <f t="shared" si="1"/>
        <v>386000</v>
      </c>
      <c r="L69" s="160">
        <v>40</v>
      </c>
      <c r="M69" s="178" t="s">
        <v>789</v>
      </c>
      <c r="N69" s="178" t="s">
        <v>790</v>
      </c>
      <c r="O69" s="74" t="s">
        <v>1096</v>
      </c>
      <c r="P69" s="151">
        <v>42807</v>
      </c>
      <c r="Q69" s="134" t="s">
        <v>20</v>
      </c>
      <c r="R69" s="169" t="s">
        <v>788</v>
      </c>
      <c r="S69" s="76" t="s">
        <v>6</v>
      </c>
      <c r="T69" s="76" t="s">
        <v>7</v>
      </c>
      <c r="U69" s="115">
        <v>42814</v>
      </c>
      <c r="V69" s="116">
        <v>42818</v>
      </c>
      <c r="W69" s="121">
        <v>42818</v>
      </c>
    </row>
    <row r="70" spans="1:23" ht="15.75" x14ac:dyDescent="0.25">
      <c r="A70" s="65">
        <v>2</v>
      </c>
      <c r="B70" s="128">
        <v>61</v>
      </c>
      <c r="C70" s="70" t="s">
        <v>503</v>
      </c>
      <c r="D70" s="70" t="s">
        <v>1014</v>
      </c>
      <c r="E70" s="70">
        <v>2560</v>
      </c>
      <c r="F70" s="131" t="s">
        <v>88</v>
      </c>
      <c r="G70" s="131" t="str">
        <f>VLOOKUP(F70,taxno!$A$2:$B$100,2,FALSE)</f>
        <v>0135553003431</v>
      </c>
      <c r="H70" s="131">
        <v>50</v>
      </c>
      <c r="I70" s="131">
        <v>10063099012</v>
      </c>
      <c r="J70" s="156">
        <v>500</v>
      </c>
      <c r="K70" s="156">
        <f t="shared" si="1"/>
        <v>193000</v>
      </c>
      <c r="L70" s="160">
        <v>20</v>
      </c>
      <c r="M70" s="180" t="s">
        <v>791</v>
      </c>
      <c r="N70" s="178" t="s">
        <v>792</v>
      </c>
      <c r="O70" s="74" t="s">
        <v>1096</v>
      </c>
      <c r="P70" s="151">
        <v>42807</v>
      </c>
      <c r="Q70" s="134" t="s">
        <v>57</v>
      </c>
      <c r="R70" s="169" t="s">
        <v>724</v>
      </c>
      <c r="S70" s="76" t="s">
        <v>6</v>
      </c>
      <c r="T70" s="76" t="s">
        <v>65</v>
      </c>
      <c r="U70" s="115">
        <v>42812</v>
      </c>
      <c r="V70" s="116">
        <v>42830</v>
      </c>
      <c r="W70" s="121">
        <v>42817</v>
      </c>
    </row>
    <row r="71" spans="1:23" ht="15.75" x14ac:dyDescent="0.25">
      <c r="A71" s="65">
        <v>2</v>
      </c>
      <c r="B71" s="70">
        <v>62</v>
      </c>
      <c r="C71" s="70" t="s">
        <v>503</v>
      </c>
      <c r="D71" s="70" t="s">
        <v>1015</v>
      </c>
      <c r="E71" s="70">
        <v>2560</v>
      </c>
      <c r="F71" s="131" t="s">
        <v>127</v>
      </c>
      <c r="G71" s="131" t="str">
        <f>VLOOKUP(F71,taxno!$A$2:$B$100,2,FALSE)</f>
        <v>0107536001702</v>
      </c>
      <c r="H71" s="131">
        <v>50</v>
      </c>
      <c r="I71" s="131">
        <v>10063099012</v>
      </c>
      <c r="J71" s="156">
        <v>500</v>
      </c>
      <c r="K71" s="156">
        <f t="shared" si="1"/>
        <v>193000</v>
      </c>
      <c r="L71" s="160">
        <v>20</v>
      </c>
      <c r="M71" s="180" t="s">
        <v>793</v>
      </c>
      <c r="N71" s="180" t="s">
        <v>794</v>
      </c>
      <c r="O71" s="74" t="s">
        <v>1096</v>
      </c>
      <c r="P71" s="151">
        <v>42807</v>
      </c>
      <c r="Q71" s="134" t="s">
        <v>43</v>
      </c>
      <c r="R71" s="169" t="s">
        <v>795</v>
      </c>
      <c r="S71" s="76" t="s">
        <v>11</v>
      </c>
      <c r="T71" s="76" t="s">
        <v>7</v>
      </c>
      <c r="U71" s="115">
        <v>42813</v>
      </c>
      <c r="V71" s="116">
        <v>42819</v>
      </c>
      <c r="W71" s="121">
        <v>42816</v>
      </c>
    </row>
    <row r="72" spans="1:23" ht="15.75" x14ac:dyDescent="0.25">
      <c r="A72" s="65">
        <v>2</v>
      </c>
      <c r="B72" s="137">
        <v>63</v>
      </c>
      <c r="C72" s="70" t="s">
        <v>503</v>
      </c>
      <c r="D72" s="70" t="s">
        <v>1016</v>
      </c>
      <c r="E72" s="70">
        <v>2560</v>
      </c>
      <c r="F72" s="131" t="s">
        <v>84</v>
      </c>
      <c r="G72" s="131" t="str">
        <f>VLOOKUP(F72,taxno!$A$2:$B$100,2,FALSE)</f>
        <v>0105516011352</v>
      </c>
      <c r="H72" s="131">
        <v>50</v>
      </c>
      <c r="I72" s="131">
        <v>10063099012</v>
      </c>
      <c r="J72" s="156">
        <v>500</v>
      </c>
      <c r="K72" s="156">
        <f t="shared" si="1"/>
        <v>193000</v>
      </c>
      <c r="L72" s="160">
        <v>20</v>
      </c>
      <c r="M72" s="178" t="s">
        <v>796</v>
      </c>
      <c r="N72" s="178" t="s">
        <v>797</v>
      </c>
      <c r="O72" s="74" t="s">
        <v>1096</v>
      </c>
      <c r="P72" s="151">
        <v>42807</v>
      </c>
      <c r="Q72" s="134" t="s">
        <v>20</v>
      </c>
      <c r="R72" s="169" t="s">
        <v>788</v>
      </c>
      <c r="S72" s="76" t="s">
        <v>6</v>
      </c>
      <c r="T72" s="76" t="s">
        <v>21</v>
      </c>
      <c r="U72" s="115">
        <v>42814</v>
      </c>
      <c r="V72" s="116">
        <v>42818</v>
      </c>
      <c r="W72" s="121">
        <v>42817</v>
      </c>
    </row>
    <row r="73" spans="1:23" ht="15.75" x14ac:dyDescent="0.25">
      <c r="A73" s="65">
        <v>2</v>
      </c>
      <c r="B73" s="137">
        <v>64</v>
      </c>
      <c r="C73" s="70" t="s">
        <v>503</v>
      </c>
      <c r="D73" s="70" t="s">
        <v>1017</v>
      </c>
      <c r="E73" s="70">
        <v>2560</v>
      </c>
      <c r="F73" s="131" t="s">
        <v>84</v>
      </c>
      <c r="G73" s="131" t="str">
        <f>VLOOKUP(F73,taxno!$A$2:$B$100,2,FALSE)</f>
        <v>0105516011352</v>
      </c>
      <c r="H73" s="131">
        <v>50</v>
      </c>
      <c r="I73" s="131">
        <v>10063099012</v>
      </c>
      <c r="J73" s="156">
        <v>500</v>
      </c>
      <c r="K73" s="156">
        <f t="shared" si="1"/>
        <v>193000</v>
      </c>
      <c r="L73" s="160">
        <v>20</v>
      </c>
      <c r="M73" s="178" t="s">
        <v>798</v>
      </c>
      <c r="N73" s="178" t="s">
        <v>799</v>
      </c>
      <c r="O73" s="74" t="s">
        <v>1096</v>
      </c>
      <c r="P73" s="151">
        <v>42808</v>
      </c>
      <c r="Q73" s="134" t="s">
        <v>15</v>
      </c>
      <c r="R73" s="174" t="s">
        <v>800</v>
      </c>
      <c r="S73" s="76" t="s">
        <v>6</v>
      </c>
      <c r="T73" s="76" t="s">
        <v>7</v>
      </c>
      <c r="U73" s="115">
        <v>42816</v>
      </c>
      <c r="V73" s="116">
        <v>42821</v>
      </c>
      <c r="W73" s="116">
        <v>42818</v>
      </c>
    </row>
    <row r="74" spans="1:23" ht="15.75" x14ac:dyDescent="0.25">
      <c r="A74" s="65">
        <v>2</v>
      </c>
      <c r="B74" s="82">
        <v>65</v>
      </c>
      <c r="C74" s="70" t="s">
        <v>503</v>
      </c>
      <c r="D74" s="70" t="s">
        <v>1018</v>
      </c>
      <c r="E74" s="70">
        <v>2560</v>
      </c>
      <c r="F74" s="131" t="s">
        <v>77</v>
      </c>
      <c r="G74" s="131" t="str">
        <f>VLOOKUP(F74,taxno!$A$2:$B$100,2,FALSE)</f>
        <v>0105536048464</v>
      </c>
      <c r="H74" s="131">
        <v>50</v>
      </c>
      <c r="I74" s="131">
        <v>10063099012</v>
      </c>
      <c r="J74" s="156">
        <v>500</v>
      </c>
      <c r="K74" s="156">
        <f t="shared" si="1"/>
        <v>193000</v>
      </c>
      <c r="L74" s="160">
        <v>20</v>
      </c>
      <c r="M74" s="178" t="s">
        <v>801</v>
      </c>
      <c r="N74" s="178" t="s">
        <v>802</v>
      </c>
      <c r="O74" s="74" t="s">
        <v>1096</v>
      </c>
      <c r="P74" s="151">
        <v>42808</v>
      </c>
      <c r="Q74" s="134" t="s">
        <v>678</v>
      </c>
      <c r="R74" s="169" t="s">
        <v>755</v>
      </c>
      <c r="S74" s="76" t="s">
        <v>6</v>
      </c>
      <c r="T74" s="76" t="s">
        <v>17</v>
      </c>
      <c r="U74" s="115">
        <v>42815</v>
      </c>
      <c r="V74" s="116">
        <v>42820</v>
      </c>
      <c r="W74" s="121">
        <v>42818</v>
      </c>
    </row>
    <row r="75" spans="1:23" ht="15.75" x14ac:dyDescent="0.25">
      <c r="A75" s="65">
        <v>2</v>
      </c>
      <c r="B75" s="82">
        <v>66</v>
      </c>
      <c r="C75" s="70" t="s">
        <v>503</v>
      </c>
      <c r="D75" s="70" t="s">
        <v>1019</v>
      </c>
      <c r="E75" s="70">
        <v>2560</v>
      </c>
      <c r="F75" s="131" t="s">
        <v>84</v>
      </c>
      <c r="G75" s="131" t="str">
        <f>VLOOKUP(F75,taxno!$A$2:$B$100,2,FALSE)</f>
        <v>0105516011352</v>
      </c>
      <c r="H75" s="131">
        <v>50</v>
      </c>
      <c r="I75" s="131">
        <v>10063099012</v>
      </c>
      <c r="J75" s="156">
        <v>500</v>
      </c>
      <c r="K75" s="156">
        <f t="shared" si="1"/>
        <v>193000</v>
      </c>
      <c r="L75" s="160">
        <v>20</v>
      </c>
      <c r="M75" s="178" t="s">
        <v>803</v>
      </c>
      <c r="N75" s="187" t="s">
        <v>804</v>
      </c>
      <c r="O75" s="74" t="s">
        <v>1096</v>
      </c>
      <c r="P75" s="151">
        <v>42808</v>
      </c>
      <c r="Q75" s="134" t="s">
        <v>289</v>
      </c>
      <c r="R75" s="169" t="s">
        <v>800</v>
      </c>
      <c r="S75" s="76" t="s">
        <v>11</v>
      </c>
      <c r="T75" s="76" t="s">
        <v>7</v>
      </c>
      <c r="U75" s="115">
        <v>42815</v>
      </c>
      <c r="V75" s="116">
        <v>42820</v>
      </c>
      <c r="W75" s="121">
        <v>42818</v>
      </c>
    </row>
    <row r="76" spans="1:23" ht="15.75" x14ac:dyDescent="0.25">
      <c r="A76" s="65">
        <v>2</v>
      </c>
      <c r="B76" s="82">
        <v>67</v>
      </c>
      <c r="C76" s="70" t="s">
        <v>503</v>
      </c>
      <c r="D76" s="70" t="s">
        <v>1020</v>
      </c>
      <c r="E76" s="70">
        <v>2560</v>
      </c>
      <c r="F76" s="131" t="s">
        <v>81</v>
      </c>
      <c r="G76" s="131" t="str">
        <f>VLOOKUP(F76,taxno!$A$2:$B$100,2,FALSE)</f>
        <v>0115524000194</v>
      </c>
      <c r="H76" s="131">
        <v>50</v>
      </c>
      <c r="I76" s="131">
        <v>10063099012</v>
      </c>
      <c r="J76" s="156">
        <v>700</v>
      </c>
      <c r="K76" s="156">
        <f t="shared" si="1"/>
        <v>270200</v>
      </c>
      <c r="L76" s="160">
        <v>28</v>
      </c>
      <c r="M76" s="180" t="s">
        <v>805</v>
      </c>
      <c r="N76" s="178" t="s">
        <v>806</v>
      </c>
      <c r="O76" s="74" t="s">
        <v>1096</v>
      </c>
      <c r="P76" s="151">
        <v>42809</v>
      </c>
      <c r="Q76" s="134" t="s">
        <v>644</v>
      </c>
      <c r="R76" s="169" t="s">
        <v>785</v>
      </c>
      <c r="S76" s="76" t="s">
        <v>6</v>
      </c>
      <c r="T76" s="76" t="s">
        <v>17</v>
      </c>
      <c r="U76" s="115">
        <v>42816</v>
      </c>
      <c r="V76" s="116">
        <v>42824</v>
      </c>
      <c r="W76" s="121">
        <v>42824</v>
      </c>
    </row>
    <row r="77" spans="1:23" ht="15.75" x14ac:dyDescent="0.25">
      <c r="A77" s="65">
        <v>2</v>
      </c>
      <c r="B77" s="82">
        <v>68</v>
      </c>
      <c r="C77" s="70" t="s">
        <v>503</v>
      </c>
      <c r="D77" s="70" t="s">
        <v>1021</v>
      </c>
      <c r="E77" s="70">
        <v>2560</v>
      </c>
      <c r="F77" s="131" t="s">
        <v>81</v>
      </c>
      <c r="G77" s="131" t="str">
        <f>VLOOKUP(F77,taxno!$A$2:$B$100,2,FALSE)</f>
        <v>0115524000194</v>
      </c>
      <c r="H77" s="131">
        <v>50</v>
      </c>
      <c r="I77" s="131">
        <v>10063099012</v>
      </c>
      <c r="J77" s="156">
        <v>925</v>
      </c>
      <c r="K77" s="156">
        <f t="shared" si="1"/>
        <v>357050</v>
      </c>
      <c r="L77" s="160">
        <v>37</v>
      </c>
      <c r="M77" s="180" t="s">
        <v>807</v>
      </c>
      <c r="N77" s="178" t="s">
        <v>808</v>
      </c>
      <c r="O77" s="74" t="s">
        <v>1096</v>
      </c>
      <c r="P77" s="151">
        <v>42809</v>
      </c>
      <c r="Q77" s="134" t="s">
        <v>733</v>
      </c>
      <c r="R77" s="169" t="s">
        <v>755</v>
      </c>
      <c r="S77" s="76" t="s">
        <v>6</v>
      </c>
      <c r="T77" s="76" t="s">
        <v>17</v>
      </c>
      <c r="U77" s="115">
        <v>42815</v>
      </c>
      <c r="V77" s="116">
        <v>42826</v>
      </c>
      <c r="W77" s="121">
        <v>42818</v>
      </c>
    </row>
    <row r="78" spans="1:23" ht="15.75" x14ac:dyDescent="0.25">
      <c r="A78" s="65">
        <v>2</v>
      </c>
      <c r="B78" s="82">
        <v>69</v>
      </c>
      <c r="C78" s="70" t="s">
        <v>503</v>
      </c>
      <c r="D78" s="70" t="s">
        <v>1022</v>
      </c>
      <c r="E78" s="70">
        <v>2560</v>
      </c>
      <c r="F78" s="131" t="s">
        <v>88</v>
      </c>
      <c r="G78" s="131" t="str">
        <f>VLOOKUP(F78,taxno!$A$2:$B$100,2,FALSE)</f>
        <v>0135553003431</v>
      </c>
      <c r="H78" s="131">
        <v>50</v>
      </c>
      <c r="I78" s="131">
        <v>10063099012</v>
      </c>
      <c r="J78" s="156">
        <v>575</v>
      </c>
      <c r="K78" s="156">
        <f t="shared" si="1"/>
        <v>221950</v>
      </c>
      <c r="L78" s="160">
        <v>23</v>
      </c>
      <c r="M78" s="180" t="s">
        <v>809</v>
      </c>
      <c r="N78" s="178" t="s">
        <v>810</v>
      </c>
      <c r="O78" s="74" t="s">
        <v>1096</v>
      </c>
      <c r="P78" s="151">
        <v>42809</v>
      </c>
      <c r="Q78" s="134" t="s">
        <v>644</v>
      </c>
      <c r="R78" s="169" t="s">
        <v>785</v>
      </c>
      <c r="S78" s="76" t="s">
        <v>6</v>
      </c>
      <c r="T78" s="76" t="s">
        <v>17</v>
      </c>
      <c r="U78" s="115">
        <v>42816</v>
      </c>
      <c r="V78" s="116">
        <v>42824</v>
      </c>
      <c r="W78" s="121">
        <v>42824</v>
      </c>
    </row>
    <row r="79" spans="1:23" ht="15.75" x14ac:dyDescent="0.25">
      <c r="A79" s="65">
        <v>2</v>
      </c>
      <c r="B79" s="70">
        <v>70</v>
      </c>
      <c r="C79" s="70" t="s">
        <v>503</v>
      </c>
      <c r="D79" s="70" t="s">
        <v>1023</v>
      </c>
      <c r="E79" s="70">
        <v>2560</v>
      </c>
      <c r="F79" s="131" t="s">
        <v>22</v>
      </c>
      <c r="G79" s="131" t="str">
        <f>VLOOKUP(F79,taxno!$A$2:$B$100,2,FALSE)</f>
        <v>0105521008488</v>
      </c>
      <c r="H79" s="131">
        <v>50</v>
      </c>
      <c r="I79" s="131">
        <v>10063099012</v>
      </c>
      <c r="J79" s="156">
        <v>500</v>
      </c>
      <c r="K79" s="156">
        <f t="shared" si="1"/>
        <v>193000</v>
      </c>
      <c r="L79" s="160">
        <v>20</v>
      </c>
      <c r="M79" s="180" t="s">
        <v>811</v>
      </c>
      <c r="N79" s="178" t="s">
        <v>812</v>
      </c>
      <c r="O79" s="74" t="s">
        <v>1096</v>
      </c>
      <c r="P79" s="151">
        <v>42809</v>
      </c>
      <c r="Q79" s="134" t="s">
        <v>644</v>
      </c>
      <c r="R79" s="169" t="s">
        <v>785</v>
      </c>
      <c r="S79" s="76" t="s">
        <v>6</v>
      </c>
      <c r="T79" s="76" t="s">
        <v>50</v>
      </c>
      <c r="U79" s="115">
        <v>42816</v>
      </c>
      <c r="V79" s="116">
        <v>42837</v>
      </c>
      <c r="W79" s="121">
        <v>42825</v>
      </c>
    </row>
    <row r="80" spans="1:23" ht="15.75" x14ac:dyDescent="0.25">
      <c r="A80" s="65">
        <v>2</v>
      </c>
      <c r="B80" s="70">
        <v>71</v>
      </c>
      <c r="C80" s="70" t="s">
        <v>503</v>
      </c>
      <c r="D80" s="70" t="s">
        <v>1024</v>
      </c>
      <c r="E80" s="70">
        <v>2560</v>
      </c>
      <c r="F80" s="131" t="s">
        <v>186</v>
      </c>
      <c r="G80" s="131" t="str">
        <f>VLOOKUP(F80,taxno!$A$2:$B$100,2,FALSE)</f>
        <v>0105536101675</v>
      </c>
      <c r="H80" s="131">
        <v>50</v>
      </c>
      <c r="I80" s="131">
        <v>10063099012</v>
      </c>
      <c r="J80" s="156">
        <v>750</v>
      </c>
      <c r="K80" s="156">
        <f t="shared" si="1"/>
        <v>289500</v>
      </c>
      <c r="L80" s="160">
        <v>30</v>
      </c>
      <c r="M80" s="180" t="s">
        <v>813</v>
      </c>
      <c r="N80" s="178" t="s">
        <v>814</v>
      </c>
      <c r="O80" s="74" t="s">
        <v>1096</v>
      </c>
      <c r="P80" s="151">
        <v>42809</v>
      </c>
      <c r="Q80" s="134" t="s">
        <v>30</v>
      </c>
      <c r="R80" s="169" t="s">
        <v>815</v>
      </c>
      <c r="S80" s="76" t="s">
        <v>6</v>
      </c>
      <c r="T80" s="76" t="s">
        <v>80</v>
      </c>
      <c r="U80" s="115">
        <v>42819</v>
      </c>
      <c r="V80" s="116">
        <v>42829</v>
      </c>
      <c r="W80" s="121">
        <v>42823</v>
      </c>
    </row>
    <row r="81" spans="1:23" ht="15.75" x14ac:dyDescent="0.25">
      <c r="A81" s="65">
        <v>2</v>
      </c>
      <c r="B81" s="94">
        <v>72</v>
      </c>
      <c r="C81" s="70" t="s">
        <v>503</v>
      </c>
      <c r="D81" s="70" t="s">
        <v>1025</v>
      </c>
      <c r="E81" s="70">
        <v>2560</v>
      </c>
      <c r="F81" s="131" t="s">
        <v>816</v>
      </c>
      <c r="G81" s="131" t="str">
        <f>VLOOKUP(F81,taxno!$A$2:$B$100,2,FALSE)</f>
        <v>0105534053177</v>
      </c>
      <c r="H81" s="131">
        <v>50</v>
      </c>
      <c r="I81" s="131">
        <v>10063099012</v>
      </c>
      <c r="J81" s="156">
        <v>150</v>
      </c>
      <c r="K81" s="156">
        <f t="shared" si="1"/>
        <v>57900</v>
      </c>
      <c r="L81" s="160">
        <v>6</v>
      </c>
      <c r="M81" s="185" t="s">
        <v>817</v>
      </c>
      <c r="N81" s="133" t="s">
        <v>818</v>
      </c>
      <c r="O81" s="74" t="s">
        <v>1096</v>
      </c>
      <c r="P81" s="153">
        <v>42809</v>
      </c>
      <c r="Q81" s="139" t="s">
        <v>30</v>
      </c>
      <c r="R81" s="170" t="s">
        <v>819</v>
      </c>
      <c r="S81" s="48" t="s">
        <v>6</v>
      </c>
      <c r="T81" s="141" t="s">
        <v>7</v>
      </c>
      <c r="U81" s="117">
        <v>42817</v>
      </c>
      <c r="V81" s="118">
        <v>42822</v>
      </c>
      <c r="W81" s="120">
        <v>42822</v>
      </c>
    </row>
    <row r="82" spans="1:23" ht="15.75" x14ac:dyDescent="0.25">
      <c r="A82" s="65">
        <v>2</v>
      </c>
      <c r="B82" s="94">
        <v>72</v>
      </c>
      <c r="C82" s="70" t="s">
        <v>503</v>
      </c>
      <c r="D82" s="70" t="s">
        <v>1025</v>
      </c>
      <c r="E82" s="70">
        <v>2560</v>
      </c>
      <c r="F82" s="131" t="s">
        <v>263</v>
      </c>
      <c r="G82" s="131" t="str">
        <f>VLOOKUP(F82,taxno!$A$2:$B$100,2,FALSE)</f>
        <v>0105531089375</v>
      </c>
      <c r="H82" s="131">
        <v>50</v>
      </c>
      <c r="I82" s="131">
        <v>10063099012</v>
      </c>
      <c r="J82" s="156">
        <v>75</v>
      </c>
      <c r="K82" s="156">
        <f t="shared" si="1"/>
        <v>28950</v>
      </c>
      <c r="L82" s="160">
        <v>3</v>
      </c>
      <c r="M82" s="185" t="s">
        <v>817</v>
      </c>
      <c r="N82" s="133" t="s">
        <v>818</v>
      </c>
      <c r="O82" s="74" t="s">
        <v>1096</v>
      </c>
      <c r="P82" s="153">
        <v>42809</v>
      </c>
      <c r="Q82" s="139" t="s">
        <v>30</v>
      </c>
      <c r="R82" s="170" t="s">
        <v>819</v>
      </c>
      <c r="S82" s="48" t="s">
        <v>6</v>
      </c>
      <c r="T82" s="141" t="s">
        <v>7</v>
      </c>
      <c r="U82" s="117">
        <v>42817</v>
      </c>
      <c r="V82" s="118">
        <v>42822</v>
      </c>
      <c r="W82" s="120">
        <v>42822</v>
      </c>
    </row>
    <row r="83" spans="1:23" ht="15.75" x14ac:dyDescent="0.25">
      <c r="A83" s="65">
        <v>2</v>
      </c>
      <c r="B83" s="94">
        <v>72</v>
      </c>
      <c r="C83" s="70" t="s">
        <v>503</v>
      </c>
      <c r="D83" s="70" t="s">
        <v>1025</v>
      </c>
      <c r="E83" s="70">
        <v>2560</v>
      </c>
      <c r="F83" s="131" t="s">
        <v>258</v>
      </c>
      <c r="G83" s="131" t="str">
        <f>VLOOKUP(F83,taxno!$A$2:$B$100,2,FALSE)</f>
        <v>0105544078784</v>
      </c>
      <c r="H83" s="131">
        <v>50</v>
      </c>
      <c r="I83" s="131">
        <v>10063099012</v>
      </c>
      <c r="J83" s="156">
        <v>250</v>
      </c>
      <c r="K83" s="156">
        <f t="shared" si="1"/>
        <v>96500</v>
      </c>
      <c r="L83" s="160">
        <v>10</v>
      </c>
      <c r="M83" s="185" t="s">
        <v>817</v>
      </c>
      <c r="N83" s="133" t="s">
        <v>818</v>
      </c>
      <c r="O83" s="74" t="s">
        <v>1096</v>
      </c>
      <c r="P83" s="153">
        <v>42809</v>
      </c>
      <c r="Q83" s="139" t="s">
        <v>30</v>
      </c>
      <c r="R83" s="170" t="s">
        <v>819</v>
      </c>
      <c r="S83" s="48" t="s">
        <v>6</v>
      </c>
      <c r="T83" s="141" t="s">
        <v>7</v>
      </c>
      <c r="U83" s="117">
        <v>42817</v>
      </c>
      <c r="V83" s="118">
        <v>42822</v>
      </c>
      <c r="W83" s="120">
        <v>42822</v>
      </c>
    </row>
    <row r="84" spans="1:23" ht="15.75" x14ac:dyDescent="0.25">
      <c r="A84" s="65">
        <v>2</v>
      </c>
      <c r="B84" s="94">
        <v>72</v>
      </c>
      <c r="C84" s="70" t="s">
        <v>503</v>
      </c>
      <c r="D84" s="70" t="s">
        <v>1025</v>
      </c>
      <c r="E84" s="70">
        <v>2560</v>
      </c>
      <c r="F84" s="131" t="s">
        <v>261</v>
      </c>
      <c r="G84" s="131" t="str">
        <f>VLOOKUP(F84,taxno!$A$2:$B$100,2,FALSE)</f>
        <v>0105546063717</v>
      </c>
      <c r="H84" s="131">
        <v>50</v>
      </c>
      <c r="I84" s="131">
        <v>10063099012</v>
      </c>
      <c r="J84" s="156">
        <v>150</v>
      </c>
      <c r="K84" s="156">
        <f t="shared" si="1"/>
        <v>57900</v>
      </c>
      <c r="L84" s="160">
        <v>6</v>
      </c>
      <c r="M84" s="185" t="s">
        <v>817</v>
      </c>
      <c r="N84" s="133" t="s">
        <v>818</v>
      </c>
      <c r="O84" s="74" t="s">
        <v>1096</v>
      </c>
      <c r="P84" s="153">
        <v>42809</v>
      </c>
      <c r="Q84" s="139" t="s">
        <v>30</v>
      </c>
      <c r="R84" s="170" t="s">
        <v>819</v>
      </c>
      <c r="S84" s="48" t="s">
        <v>6</v>
      </c>
      <c r="T84" s="141" t="s">
        <v>7</v>
      </c>
      <c r="U84" s="117">
        <v>42817</v>
      </c>
      <c r="V84" s="118">
        <v>42822</v>
      </c>
      <c r="W84" s="120">
        <v>42822</v>
      </c>
    </row>
    <row r="85" spans="1:23" ht="15.75" x14ac:dyDescent="0.25">
      <c r="A85" s="65">
        <v>2</v>
      </c>
      <c r="B85" s="82">
        <v>73</v>
      </c>
      <c r="C85" s="70" t="s">
        <v>503</v>
      </c>
      <c r="D85" s="70" t="s">
        <v>1026</v>
      </c>
      <c r="E85" s="70">
        <v>2560</v>
      </c>
      <c r="F85" s="131" t="s">
        <v>35</v>
      </c>
      <c r="G85" s="131" t="str">
        <f>VLOOKUP(F85,taxno!$A$2:$B$100,2,FALSE)</f>
        <v>0115542000168</v>
      </c>
      <c r="H85" s="131">
        <v>50</v>
      </c>
      <c r="I85" s="131">
        <v>10063099012</v>
      </c>
      <c r="J85" s="156">
        <v>1000</v>
      </c>
      <c r="K85" s="156">
        <f t="shared" si="1"/>
        <v>386000</v>
      </c>
      <c r="L85" s="160">
        <v>40</v>
      </c>
      <c r="M85" s="178" t="s">
        <v>820</v>
      </c>
      <c r="N85" s="148" t="s">
        <v>821</v>
      </c>
      <c r="O85" s="74" t="s">
        <v>1096</v>
      </c>
      <c r="P85" s="151">
        <v>42805</v>
      </c>
      <c r="Q85" s="134" t="s">
        <v>644</v>
      </c>
      <c r="R85" s="169" t="s">
        <v>693</v>
      </c>
      <c r="S85" s="76" t="s">
        <v>6</v>
      </c>
      <c r="T85" s="76" t="s">
        <v>76</v>
      </c>
      <c r="U85" s="115">
        <v>42811</v>
      </c>
      <c r="V85" s="116">
        <v>42831</v>
      </c>
      <c r="W85" s="121">
        <v>42817</v>
      </c>
    </row>
    <row r="86" spans="1:23" ht="15.75" x14ac:dyDescent="0.25">
      <c r="A86" s="65">
        <v>2</v>
      </c>
      <c r="B86" s="82">
        <v>74</v>
      </c>
      <c r="C86" s="70" t="s">
        <v>503</v>
      </c>
      <c r="D86" s="70" t="s">
        <v>1027</v>
      </c>
      <c r="E86" s="70">
        <v>2560</v>
      </c>
      <c r="F86" s="131" t="s">
        <v>35</v>
      </c>
      <c r="G86" s="131" t="str">
        <f>VLOOKUP(F86,taxno!$A$2:$B$100,2,FALSE)</f>
        <v>0115542000168</v>
      </c>
      <c r="H86" s="131">
        <v>50</v>
      </c>
      <c r="I86" s="131">
        <v>10063099012</v>
      </c>
      <c r="J86" s="156">
        <v>675</v>
      </c>
      <c r="K86" s="156">
        <f t="shared" si="1"/>
        <v>260550</v>
      </c>
      <c r="L86" s="160">
        <v>27</v>
      </c>
      <c r="M86" s="178" t="s">
        <v>822</v>
      </c>
      <c r="N86" s="148" t="s">
        <v>823</v>
      </c>
      <c r="O86" s="74" t="s">
        <v>1096</v>
      </c>
      <c r="P86" s="151">
        <v>42805</v>
      </c>
      <c r="Q86" s="134" t="s">
        <v>644</v>
      </c>
      <c r="R86" s="169" t="s">
        <v>693</v>
      </c>
      <c r="S86" s="76" t="s">
        <v>6</v>
      </c>
      <c r="T86" s="76" t="s">
        <v>7</v>
      </c>
      <c r="U86" s="115">
        <v>42811</v>
      </c>
      <c r="V86" s="116">
        <v>42821</v>
      </c>
      <c r="W86" s="121">
        <v>42816</v>
      </c>
    </row>
    <row r="87" spans="1:23" ht="15.75" x14ac:dyDescent="0.25">
      <c r="A87" s="65">
        <v>2</v>
      </c>
      <c r="B87" s="82">
        <v>75</v>
      </c>
      <c r="C87" s="70" t="s">
        <v>503</v>
      </c>
      <c r="D87" s="70" t="s">
        <v>1028</v>
      </c>
      <c r="E87" s="70">
        <v>2560</v>
      </c>
      <c r="F87" s="131" t="s">
        <v>84</v>
      </c>
      <c r="G87" s="131" t="str">
        <f>VLOOKUP(F87,taxno!$A$2:$B$100,2,FALSE)</f>
        <v>0105516011352</v>
      </c>
      <c r="H87" s="131">
        <v>50</v>
      </c>
      <c r="I87" s="131">
        <v>10063099012</v>
      </c>
      <c r="J87" s="156">
        <v>1000</v>
      </c>
      <c r="K87" s="156">
        <f t="shared" si="1"/>
        <v>386000</v>
      </c>
      <c r="L87" s="160">
        <v>40</v>
      </c>
      <c r="M87" s="178" t="s">
        <v>824</v>
      </c>
      <c r="N87" s="148" t="s">
        <v>825</v>
      </c>
      <c r="O87" s="74" t="s">
        <v>1096</v>
      </c>
      <c r="P87" s="151">
        <v>42804</v>
      </c>
      <c r="Q87" s="134" t="s">
        <v>644</v>
      </c>
      <c r="R87" s="169" t="s">
        <v>693</v>
      </c>
      <c r="S87" s="76" t="s">
        <v>6</v>
      </c>
      <c r="T87" s="76" t="s">
        <v>7</v>
      </c>
      <c r="U87" s="115">
        <v>42811</v>
      </c>
      <c r="V87" s="116">
        <v>42822</v>
      </c>
      <c r="W87" s="121">
        <v>42816</v>
      </c>
    </row>
    <row r="88" spans="1:23" ht="15.75" x14ac:dyDescent="0.25">
      <c r="A88" s="65">
        <v>2</v>
      </c>
      <c r="B88" s="82">
        <v>76</v>
      </c>
      <c r="C88" s="70" t="s">
        <v>503</v>
      </c>
      <c r="D88" s="70" t="s">
        <v>1029</v>
      </c>
      <c r="E88" s="70">
        <v>2560</v>
      </c>
      <c r="F88" s="131" t="s">
        <v>163</v>
      </c>
      <c r="G88" s="131" t="str">
        <f>VLOOKUP(F88,taxno!$A$2:$B$100,2,FALSE)</f>
        <v>0105511005125</v>
      </c>
      <c r="H88" s="131">
        <v>50</v>
      </c>
      <c r="I88" s="131">
        <v>10063099012</v>
      </c>
      <c r="J88" s="156">
        <v>500</v>
      </c>
      <c r="K88" s="156">
        <f t="shared" si="1"/>
        <v>193000</v>
      </c>
      <c r="L88" s="160">
        <v>20</v>
      </c>
      <c r="M88" s="178" t="s">
        <v>826</v>
      </c>
      <c r="N88" s="148" t="s">
        <v>827</v>
      </c>
      <c r="O88" s="74" t="s">
        <v>1096</v>
      </c>
      <c r="P88" s="151">
        <v>42805</v>
      </c>
      <c r="Q88" s="134" t="s">
        <v>644</v>
      </c>
      <c r="R88" s="169" t="s">
        <v>693</v>
      </c>
      <c r="S88" s="76" t="s">
        <v>6</v>
      </c>
      <c r="T88" s="76" t="s">
        <v>50</v>
      </c>
      <c r="U88" s="115">
        <v>42811</v>
      </c>
      <c r="V88" s="116">
        <v>42831</v>
      </c>
      <c r="W88" s="121">
        <v>42817</v>
      </c>
    </row>
    <row r="89" spans="1:23" ht="15.75" x14ac:dyDescent="0.25">
      <c r="A89" s="65">
        <v>2</v>
      </c>
      <c r="B89" s="82">
        <v>77</v>
      </c>
      <c r="C89" s="70" t="s">
        <v>503</v>
      </c>
      <c r="D89" s="70" t="s">
        <v>1030</v>
      </c>
      <c r="E89" s="70">
        <v>2560</v>
      </c>
      <c r="F89" s="131" t="s">
        <v>35</v>
      </c>
      <c r="G89" s="131" t="str">
        <f>VLOOKUP(F89,taxno!$A$2:$B$100,2,FALSE)</f>
        <v>0115542000168</v>
      </c>
      <c r="H89" s="131">
        <v>50</v>
      </c>
      <c r="I89" s="131">
        <v>10063099012</v>
      </c>
      <c r="J89" s="156">
        <v>500</v>
      </c>
      <c r="K89" s="156">
        <f t="shared" si="1"/>
        <v>193000</v>
      </c>
      <c r="L89" s="160">
        <v>20</v>
      </c>
      <c r="M89" s="178" t="s">
        <v>828</v>
      </c>
      <c r="N89" s="148" t="s">
        <v>829</v>
      </c>
      <c r="O89" s="74" t="s">
        <v>1096</v>
      </c>
      <c r="P89" s="151">
        <v>42805</v>
      </c>
      <c r="Q89" s="134" t="s">
        <v>644</v>
      </c>
      <c r="R89" s="169" t="s">
        <v>830</v>
      </c>
      <c r="S89" s="76" t="s">
        <v>6</v>
      </c>
      <c r="T89" s="76" t="s">
        <v>12</v>
      </c>
      <c r="U89" s="115">
        <v>42812</v>
      </c>
      <c r="V89" s="116">
        <v>42830</v>
      </c>
      <c r="W89" s="121">
        <v>42817</v>
      </c>
    </row>
    <row r="90" spans="1:23" ht="15.75" x14ac:dyDescent="0.25">
      <c r="A90" s="65">
        <v>2</v>
      </c>
      <c r="B90" s="82">
        <v>78</v>
      </c>
      <c r="C90" s="70" t="s">
        <v>503</v>
      </c>
      <c r="D90" s="70" t="s">
        <v>1031</v>
      </c>
      <c r="E90" s="70">
        <v>2560</v>
      </c>
      <c r="F90" s="131" t="s">
        <v>119</v>
      </c>
      <c r="G90" s="131" t="str">
        <f>VLOOKUP(F90,taxno!$A$2:$B$100,2,FALSE)</f>
        <v>0105540091247</v>
      </c>
      <c r="H90" s="131">
        <v>50</v>
      </c>
      <c r="I90" s="131">
        <v>10063099012</v>
      </c>
      <c r="J90" s="156">
        <v>600</v>
      </c>
      <c r="K90" s="156">
        <f t="shared" si="1"/>
        <v>231600</v>
      </c>
      <c r="L90" s="160">
        <v>24</v>
      </c>
      <c r="M90" s="180" t="s">
        <v>831</v>
      </c>
      <c r="N90" s="178" t="s">
        <v>832</v>
      </c>
      <c r="O90" s="74" t="s">
        <v>1096</v>
      </c>
      <c r="P90" s="151">
        <v>42810</v>
      </c>
      <c r="Q90" s="134" t="s">
        <v>30</v>
      </c>
      <c r="R90" s="169" t="s">
        <v>833</v>
      </c>
      <c r="S90" s="76" t="s">
        <v>11</v>
      </c>
      <c r="T90" s="76" t="s">
        <v>719</v>
      </c>
      <c r="U90" s="115">
        <v>42818</v>
      </c>
      <c r="V90" s="116">
        <v>42831</v>
      </c>
      <c r="W90" s="121">
        <v>42824</v>
      </c>
    </row>
    <row r="91" spans="1:23" ht="15.75" x14ac:dyDescent="0.25">
      <c r="A91" s="65">
        <v>2</v>
      </c>
      <c r="B91" s="82">
        <v>79</v>
      </c>
      <c r="C91" s="70" t="s">
        <v>503</v>
      </c>
      <c r="D91" s="70" t="s">
        <v>1032</v>
      </c>
      <c r="E91" s="70">
        <v>2560</v>
      </c>
      <c r="F91" s="131" t="s">
        <v>92</v>
      </c>
      <c r="G91" s="131" t="str">
        <f>VLOOKUP(F91,taxno!$A$2:$B$100,2,FALSE)</f>
        <v>0105522018355</v>
      </c>
      <c r="H91" s="131">
        <v>50</v>
      </c>
      <c r="I91" s="131">
        <v>10063099012</v>
      </c>
      <c r="J91" s="156">
        <v>1000</v>
      </c>
      <c r="K91" s="156">
        <f t="shared" si="1"/>
        <v>386000</v>
      </c>
      <c r="L91" s="160">
        <v>40</v>
      </c>
      <c r="M91" s="180" t="s">
        <v>834</v>
      </c>
      <c r="N91" s="180" t="s">
        <v>834</v>
      </c>
      <c r="O91" s="74" t="s">
        <v>1096</v>
      </c>
      <c r="P91" s="151">
        <v>42810</v>
      </c>
      <c r="Q91" s="134" t="s">
        <v>30</v>
      </c>
      <c r="R91" s="169" t="s">
        <v>835</v>
      </c>
      <c r="S91" s="76" t="s">
        <v>6</v>
      </c>
      <c r="T91" s="76" t="s">
        <v>17</v>
      </c>
      <c r="U91" s="115">
        <v>42818</v>
      </c>
      <c r="V91" s="116">
        <v>42833</v>
      </c>
      <c r="W91" s="121">
        <v>42829</v>
      </c>
    </row>
    <row r="92" spans="1:23" ht="15.75" x14ac:dyDescent="0.25">
      <c r="A92" s="65">
        <v>2</v>
      </c>
      <c r="B92" s="94">
        <v>80</v>
      </c>
      <c r="C92" s="70" t="s">
        <v>503</v>
      </c>
      <c r="D92" s="70" t="s">
        <v>1033</v>
      </c>
      <c r="E92" s="70">
        <v>2560</v>
      </c>
      <c r="F92" s="131" t="s">
        <v>40</v>
      </c>
      <c r="G92" s="131" t="str">
        <f>VLOOKUP(F92,taxno!$A$2:$B$100,2,FALSE)</f>
        <v>0305546001264</v>
      </c>
      <c r="H92" s="131">
        <v>50</v>
      </c>
      <c r="I92" s="131">
        <v>10063099012</v>
      </c>
      <c r="J92" s="156">
        <v>200</v>
      </c>
      <c r="K92" s="156">
        <f t="shared" si="1"/>
        <v>77200</v>
      </c>
      <c r="L92" s="160">
        <v>8</v>
      </c>
      <c r="M92" s="185" t="s">
        <v>836</v>
      </c>
      <c r="N92" s="186" t="s">
        <v>837</v>
      </c>
      <c r="O92" s="74" t="s">
        <v>1096</v>
      </c>
      <c r="P92" s="153">
        <v>42810</v>
      </c>
      <c r="Q92" s="139" t="s">
        <v>30</v>
      </c>
      <c r="R92" s="170" t="s">
        <v>819</v>
      </c>
      <c r="S92" s="48" t="s">
        <v>6</v>
      </c>
      <c r="T92" s="141" t="s">
        <v>7</v>
      </c>
      <c r="U92" s="191">
        <v>42819</v>
      </c>
      <c r="V92" s="118">
        <v>42822</v>
      </c>
      <c r="W92" s="120">
        <v>42823</v>
      </c>
    </row>
    <row r="93" spans="1:23" ht="15.75" x14ac:dyDescent="0.25">
      <c r="A93" s="65">
        <v>2</v>
      </c>
      <c r="B93" s="94">
        <v>80</v>
      </c>
      <c r="C93" s="70" t="s">
        <v>503</v>
      </c>
      <c r="D93" s="70" t="s">
        <v>1033</v>
      </c>
      <c r="E93" s="70">
        <v>2560</v>
      </c>
      <c r="F93" s="131" t="s">
        <v>315</v>
      </c>
      <c r="G93" s="131" t="str">
        <f>VLOOKUP(F93,taxno!$A$2:$B$100,2,FALSE)</f>
        <v>0125546004320</v>
      </c>
      <c r="H93" s="131">
        <v>50</v>
      </c>
      <c r="I93" s="131">
        <v>10063099012</v>
      </c>
      <c r="J93" s="156">
        <v>400</v>
      </c>
      <c r="K93" s="156">
        <f t="shared" si="1"/>
        <v>154400</v>
      </c>
      <c r="L93" s="160">
        <v>16</v>
      </c>
      <c r="M93" s="188" t="s">
        <v>838</v>
      </c>
      <c r="N93" s="186" t="s">
        <v>837</v>
      </c>
      <c r="O93" s="74" t="s">
        <v>1096</v>
      </c>
      <c r="P93" s="153">
        <v>42810</v>
      </c>
      <c r="Q93" s="139" t="s">
        <v>30</v>
      </c>
      <c r="R93" s="170" t="s">
        <v>819</v>
      </c>
      <c r="S93" s="48" t="s">
        <v>6</v>
      </c>
      <c r="T93" s="141" t="s">
        <v>7</v>
      </c>
      <c r="U93" s="191">
        <v>42819</v>
      </c>
      <c r="V93" s="118">
        <v>42822</v>
      </c>
      <c r="W93" s="120">
        <v>42823</v>
      </c>
    </row>
    <row r="94" spans="1:23" ht="15.75" x14ac:dyDescent="0.25">
      <c r="A94" s="65">
        <v>2</v>
      </c>
      <c r="B94" s="94">
        <v>80</v>
      </c>
      <c r="C94" s="70" t="s">
        <v>503</v>
      </c>
      <c r="D94" s="70" t="s">
        <v>1033</v>
      </c>
      <c r="E94" s="70">
        <v>2560</v>
      </c>
      <c r="F94" s="131" t="s">
        <v>320</v>
      </c>
      <c r="G94" s="131" t="str">
        <f>VLOOKUP(F94,taxno!$A$2:$B$100,2,FALSE)</f>
        <v>0605536000378</v>
      </c>
      <c r="H94" s="131">
        <v>50</v>
      </c>
      <c r="I94" s="131">
        <v>10063099012</v>
      </c>
      <c r="J94" s="156">
        <v>275</v>
      </c>
      <c r="K94" s="156">
        <f t="shared" si="1"/>
        <v>106150</v>
      </c>
      <c r="L94" s="160">
        <v>11</v>
      </c>
      <c r="M94" s="188" t="s">
        <v>839</v>
      </c>
      <c r="N94" s="186" t="s">
        <v>837</v>
      </c>
      <c r="O94" s="74" t="s">
        <v>1096</v>
      </c>
      <c r="P94" s="153">
        <v>42810</v>
      </c>
      <c r="Q94" s="139" t="s">
        <v>30</v>
      </c>
      <c r="R94" s="170" t="s">
        <v>819</v>
      </c>
      <c r="S94" s="48" t="s">
        <v>6</v>
      </c>
      <c r="T94" s="141" t="s">
        <v>7</v>
      </c>
      <c r="U94" s="191">
        <v>42819</v>
      </c>
      <c r="V94" s="118">
        <v>42822</v>
      </c>
      <c r="W94" s="120">
        <v>42823</v>
      </c>
    </row>
    <row r="95" spans="1:23" ht="15.75" x14ac:dyDescent="0.25">
      <c r="A95" s="65">
        <v>2</v>
      </c>
      <c r="B95" s="82">
        <v>81</v>
      </c>
      <c r="C95" s="70" t="s">
        <v>503</v>
      </c>
      <c r="D95" s="70" t="s">
        <v>1034</v>
      </c>
      <c r="E95" s="70">
        <v>2560</v>
      </c>
      <c r="F95" s="131" t="s">
        <v>35</v>
      </c>
      <c r="G95" s="131" t="str">
        <f>VLOOKUP(F95,taxno!$A$2:$B$100,2,FALSE)</f>
        <v>0115542000168</v>
      </c>
      <c r="H95" s="131">
        <v>50</v>
      </c>
      <c r="I95" s="131">
        <v>10063099012</v>
      </c>
      <c r="J95" s="156">
        <v>1000</v>
      </c>
      <c r="K95" s="156">
        <f t="shared" si="1"/>
        <v>386000</v>
      </c>
      <c r="L95" s="160">
        <v>40</v>
      </c>
      <c r="M95" s="184">
        <v>7130439220</v>
      </c>
      <c r="N95" s="131" t="s">
        <v>840</v>
      </c>
      <c r="O95" s="74" t="s">
        <v>1096</v>
      </c>
      <c r="P95" s="151">
        <v>42810</v>
      </c>
      <c r="Q95" s="134" t="s">
        <v>644</v>
      </c>
      <c r="R95" s="173" t="s">
        <v>785</v>
      </c>
      <c r="S95" s="135" t="s">
        <v>6</v>
      </c>
      <c r="T95" s="140" t="s">
        <v>26</v>
      </c>
      <c r="U95" s="119">
        <v>42816</v>
      </c>
      <c r="V95" s="119">
        <v>42836</v>
      </c>
      <c r="W95" s="121">
        <v>42824</v>
      </c>
    </row>
    <row r="96" spans="1:23" ht="15.75" x14ac:dyDescent="0.25">
      <c r="A96" s="65">
        <v>2</v>
      </c>
      <c r="B96" s="82">
        <v>82</v>
      </c>
      <c r="C96" s="70" t="s">
        <v>503</v>
      </c>
      <c r="D96" s="70" t="s">
        <v>1035</v>
      </c>
      <c r="E96" s="70">
        <v>2560</v>
      </c>
      <c r="F96" s="131" t="s">
        <v>81</v>
      </c>
      <c r="G96" s="131" t="str">
        <f>VLOOKUP(F96,taxno!$A$2:$B$100,2,FALSE)</f>
        <v>0115524000194</v>
      </c>
      <c r="H96" s="131">
        <v>50</v>
      </c>
      <c r="I96" s="131">
        <v>10063099012</v>
      </c>
      <c r="J96" s="156">
        <v>500</v>
      </c>
      <c r="K96" s="156">
        <f t="shared" si="1"/>
        <v>193000</v>
      </c>
      <c r="L96" s="160">
        <v>20</v>
      </c>
      <c r="M96" s="180" t="s">
        <v>841</v>
      </c>
      <c r="N96" s="178" t="s">
        <v>842</v>
      </c>
      <c r="O96" s="74" t="s">
        <v>1096</v>
      </c>
      <c r="P96" s="151">
        <v>42810</v>
      </c>
      <c r="Q96" s="134" t="s">
        <v>57</v>
      </c>
      <c r="R96" s="169" t="s">
        <v>819</v>
      </c>
      <c r="S96" s="76" t="s">
        <v>6</v>
      </c>
      <c r="T96" s="76" t="s">
        <v>87</v>
      </c>
      <c r="U96" s="115">
        <v>42817</v>
      </c>
      <c r="V96" s="116">
        <v>42826</v>
      </c>
      <c r="W96" s="121">
        <v>42823</v>
      </c>
    </row>
    <row r="97" spans="1:23" ht="15.75" x14ac:dyDescent="0.25">
      <c r="A97" s="65">
        <v>2</v>
      </c>
      <c r="B97" s="82">
        <v>83</v>
      </c>
      <c r="C97" s="70" t="s">
        <v>503</v>
      </c>
      <c r="D97" s="70" t="s">
        <v>1036</v>
      </c>
      <c r="E97" s="70">
        <v>2560</v>
      </c>
      <c r="F97" s="131" t="s">
        <v>81</v>
      </c>
      <c r="G97" s="131" t="str">
        <f>VLOOKUP(F97,taxno!$A$2:$B$100,2,FALSE)</f>
        <v>0115524000194</v>
      </c>
      <c r="H97" s="131">
        <v>50</v>
      </c>
      <c r="I97" s="131">
        <v>10063099012</v>
      </c>
      <c r="J97" s="156">
        <v>500</v>
      </c>
      <c r="K97" s="156">
        <f t="shared" si="1"/>
        <v>193000</v>
      </c>
      <c r="L97" s="160">
        <v>20</v>
      </c>
      <c r="M97" s="180" t="s">
        <v>843</v>
      </c>
      <c r="N97" s="178" t="s">
        <v>844</v>
      </c>
      <c r="O97" s="74" t="s">
        <v>1096</v>
      </c>
      <c r="P97" s="151">
        <v>42810</v>
      </c>
      <c r="Q97" s="134" t="s">
        <v>30</v>
      </c>
      <c r="R97" s="169" t="s">
        <v>845</v>
      </c>
      <c r="S97" s="76" t="s">
        <v>11</v>
      </c>
      <c r="T97" s="76" t="s">
        <v>76</v>
      </c>
      <c r="U97" s="115">
        <v>42815</v>
      </c>
      <c r="V97" s="116">
        <v>42830</v>
      </c>
      <c r="W97" s="121">
        <v>42818</v>
      </c>
    </row>
    <row r="98" spans="1:23" ht="15.75" x14ac:dyDescent="0.25">
      <c r="A98" s="65">
        <v>2</v>
      </c>
      <c r="B98" s="82">
        <v>84</v>
      </c>
      <c r="C98" s="70" t="s">
        <v>503</v>
      </c>
      <c r="D98" s="70" t="s">
        <v>1037</v>
      </c>
      <c r="E98" s="70">
        <v>2560</v>
      </c>
      <c r="F98" s="131" t="s">
        <v>81</v>
      </c>
      <c r="G98" s="131" t="str">
        <f>VLOOKUP(F98,taxno!$A$2:$B$100,2,FALSE)</f>
        <v>0115524000194</v>
      </c>
      <c r="H98" s="131">
        <v>50</v>
      </c>
      <c r="I98" s="131">
        <v>10063099012</v>
      </c>
      <c r="J98" s="156">
        <v>500</v>
      </c>
      <c r="K98" s="156">
        <f t="shared" si="1"/>
        <v>193000</v>
      </c>
      <c r="L98" s="160">
        <v>20</v>
      </c>
      <c r="M98" s="180" t="s">
        <v>846</v>
      </c>
      <c r="N98" s="178" t="s">
        <v>847</v>
      </c>
      <c r="O98" s="74" t="s">
        <v>1096</v>
      </c>
      <c r="P98" s="151">
        <v>42811</v>
      </c>
      <c r="Q98" s="134" t="s">
        <v>772</v>
      </c>
      <c r="R98" s="169" t="s">
        <v>848</v>
      </c>
      <c r="S98" s="76" t="s">
        <v>6</v>
      </c>
      <c r="T98" s="76" t="s">
        <v>7</v>
      </c>
      <c r="U98" s="115">
        <v>42819</v>
      </c>
      <c r="V98" s="116">
        <v>42824</v>
      </c>
      <c r="W98" s="121">
        <v>42823</v>
      </c>
    </row>
    <row r="99" spans="1:23" ht="15.75" x14ac:dyDescent="0.25">
      <c r="A99" s="65">
        <v>2</v>
      </c>
      <c r="B99" s="82">
        <v>85</v>
      </c>
      <c r="C99" s="70" t="s">
        <v>503</v>
      </c>
      <c r="D99" s="70" t="s">
        <v>1038</v>
      </c>
      <c r="E99" s="70">
        <v>2560</v>
      </c>
      <c r="F99" s="131" t="s">
        <v>190</v>
      </c>
      <c r="G99" s="131" t="str">
        <f>VLOOKUP(F99,taxno!$A$2:$B$100,2,FALSE)</f>
        <v>0105553124599</v>
      </c>
      <c r="H99" s="131">
        <v>50</v>
      </c>
      <c r="I99" s="131">
        <v>10063099012</v>
      </c>
      <c r="J99" s="156">
        <v>750</v>
      </c>
      <c r="K99" s="156">
        <f t="shared" si="1"/>
        <v>289500</v>
      </c>
      <c r="L99" s="160">
        <v>30</v>
      </c>
      <c r="M99" s="180" t="s">
        <v>849</v>
      </c>
      <c r="N99" s="178" t="s">
        <v>850</v>
      </c>
      <c r="O99" s="74" t="s">
        <v>1096</v>
      </c>
      <c r="P99" s="151">
        <v>42811</v>
      </c>
      <c r="Q99" s="134" t="s">
        <v>57</v>
      </c>
      <c r="R99" s="169" t="s">
        <v>815</v>
      </c>
      <c r="S99" s="76" t="s">
        <v>6</v>
      </c>
      <c r="T99" s="76" t="s">
        <v>59</v>
      </c>
      <c r="U99" s="115">
        <v>42819</v>
      </c>
      <c r="V99" s="116">
        <v>42833</v>
      </c>
      <c r="W99" s="121">
        <v>42823</v>
      </c>
    </row>
    <row r="100" spans="1:23" ht="15.75" x14ac:dyDescent="0.25">
      <c r="A100" s="65">
        <v>2</v>
      </c>
      <c r="B100" s="82">
        <v>86</v>
      </c>
      <c r="C100" s="70" t="s">
        <v>503</v>
      </c>
      <c r="D100" s="70" t="s">
        <v>1039</v>
      </c>
      <c r="E100" s="70">
        <v>2560</v>
      </c>
      <c r="F100" s="131" t="s">
        <v>84</v>
      </c>
      <c r="G100" s="131" t="str">
        <f>VLOOKUP(F100,taxno!$A$2:$B$100,2,FALSE)</f>
        <v>0105516011352</v>
      </c>
      <c r="H100" s="131">
        <v>50</v>
      </c>
      <c r="I100" s="131">
        <v>10063099012</v>
      </c>
      <c r="J100" s="156">
        <v>1000</v>
      </c>
      <c r="K100" s="156">
        <f t="shared" si="1"/>
        <v>386000</v>
      </c>
      <c r="L100" s="160">
        <v>40</v>
      </c>
      <c r="M100" s="180" t="s">
        <v>851</v>
      </c>
      <c r="N100" s="178" t="s">
        <v>852</v>
      </c>
      <c r="O100" s="74" t="s">
        <v>1096</v>
      </c>
      <c r="P100" s="151">
        <v>42811</v>
      </c>
      <c r="Q100" s="134" t="s">
        <v>57</v>
      </c>
      <c r="R100" s="169" t="s">
        <v>853</v>
      </c>
      <c r="S100" s="76" t="s">
        <v>6</v>
      </c>
      <c r="T100" s="76" t="s">
        <v>62</v>
      </c>
      <c r="U100" s="115">
        <v>42819</v>
      </c>
      <c r="V100" s="116">
        <v>42833</v>
      </c>
      <c r="W100" s="121">
        <v>42823</v>
      </c>
    </row>
    <row r="101" spans="1:23" ht="15.75" x14ac:dyDescent="0.25">
      <c r="A101" s="65">
        <v>2</v>
      </c>
      <c r="B101" s="70">
        <v>87</v>
      </c>
      <c r="C101" s="70" t="s">
        <v>503</v>
      </c>
      <c r="D101" s="70" t="s">
        <v>1040</v>
      </c>
      <c r="E101" s="70">
        <v>2560</v>
      </c>
      <c r="F101" s="131" t="s">
        <v>127</v>
      </c>
      <c r="G101" s="131" t="str">
        <f>VLOOKUP(F101,taxno!$A$2:$B$100,2,FALSE)</f>
        <v>0107536001702</v>
      </c>
      <c r="H101" s="131">
        <v>50</v>
      </c>
      <c r="I101" s="131">
        <v>10063099012</v>
      </c>
      <c r="J101" s="156">
        <v>500</v>
      </c>
      <c r="K101" s="156">
        <f t="shared" si="1"/>
        <v>193000</v>
      </c>
      <c r="L101" s="160">
        <v>20</v>
      </c>
      <c r="M101" s="180" t="s">
        <v>854</v>
      </c>
      <c r="N101" s="180" t="s">
        <v>854</v>
      </c>
      <c r="O101" s="74" t="s">
        <v>1096</v>
      </c>
      <c r="P101" s="151">
        <v>42811</v>
      </c>
      <c r="Q101" s="134" t="s">
        <v>855</v>
      </c>
      <c r="R101" s="169" t="s">
        <v>856</v>
      </c>
      <c r="S101" s="76" t="s">
        <v>6</v>
      </c>
      <c r="T101" s="76" t="s">
        <v>87</v>
      </c>
      <c r="U101" s="115">
        <v>42816</v>
      </c>
      <c r="V101" s="116">
        <v>42834</v>
      </c>
      <c r="W101" s="121">
        <v>42824</v>
      </c>
    </row>
    <row r="102" spans="1:23" ht="15.75" x14ac:dyDescent="0.25">
      <c r="A102" s="65">
        <v>2</v>
      </c>
      <c r="B102" s="82">
        <v>88</v>
      </c>
      <c r="C102" s="70" t="s">
        <v>503</v>
      </c>
      <c r="D102" s="70" t="s">
        <v>1041</v>
      </c>
      <c r="E102" s="70">
        <v>2560</v>
      </c>
      <c r="F102" s="131" t="s">
        <v>163</v>
      </c>
      <c r="G102" s="131" t="str">
        <f>VLOOKUP(F102,taxno!$A$2:$B$100,2,FALSE)</f>
        <v>0105511005125</v>
      </c>
      <c r="H102" s="131">
        <v>50</v>
      </c>
      <c r="I102" s="131">
        <v>10063099012</v>
      </c>
      <c r="J102" s="156">
        <v>575</v>
      </c>
      <c r="K102" s="156">
        <f t="shared" si="1"/>
        <v>221950</v>
      </c>
      <c r="L102" s="160">
        <v>23</v>
      </c>
      <c r="M102" s="180" t="s">
        <v>857</v>
      </c>
      <c r="N102" s="180" t="s">
        <v>857</v>
      </c>
      <c r="O102" s="74" t="s">
        <v>1096</v>
      </c>
      <c r="P102" s="151">
        <v>42811</v>
      </c>
      <c r="Q102" s="134" t="s">
        <v>30</v>
      </c>
      <c r="R102" s="169" t="s">
        <v>835</v>
      </c>
      <c r="S102" s="76" t="s">
        <v>6</v>
      </c>
      <c r="T102" s="76" t="s">
        <v>17</v>
      </c>
      <c r="U102" s="115">
        <v>42818</v>
      </c>
      <c r="V102" s="116">
        <v>42833</v>
      </c>
      <c r="W102" s="121">
        <v>42829</v>
      </c>
    </row>
    <row r="103" spans="1:23" ht="15.75" x14ac:dyDescent="0.25">
      <c r="A103" s="65">
        <v>2</v>
      </c>
      <c r="B103" s="82">
        <v>89</v>
      </c>
      <c r="C103" s="70" t="s">
        <v>503</v>
      </c>
      <c r="D103" s="70" t="s">
        <v>1042</v>
      </c>
      <c r="E103" s="70">
        <v>2560</v>
      </c>
      <c r="F103" s="131" t="s">
        <v>35</v>
      </c>
      <c r="G103" s="131" t="str">
        <f>VLOOKUP(F103,taxno!$A$2:$B$100,2,FALSE)</f>
        <v>0115542000168</v>
      </c>
      <c r="H103" s="131">
        <v>50</v>
      </c>
      <c r="I103" s="131">
        <v>10063099012</v>
      </c>
      <c r="J103" s="156">
        <v>825</v>
      </c>
      <c r="K103" s="156">
        <f t="shared" si="1"/>
        <v>318450</v>
      </c>
      <c r="L103" s="160">
        <v>33</v>
      </c>
      <c r="M103" s="180" t="s">
        <v>858</v>
      </c>
      <c r="N103" s="178" t="s">
        <v>859</v>
      </c>
      <c r="O103" s="74" t="s">
        <v>1096</v>
      </c>
      <c r="P103" s="151">
        <v>42811</v>
      </c>
      <c r="Q103" s="134" t="s">
        <v>644</v>
      </c>
      <c r="R103" s="169" t="s">
        <v>673</v>
      </c>
      <c r="S103" s="76" t="s">
        <v>6</v>
      </c>
      <c r="T103" s="76" t="s">
        <v>7</v>
      </c>
      <c r="U103" s="115">
        <v>42818</v>
      </c>
      <c r="V103" s="116">
        <v>42829</v>
      </c>
      <c r="W103" s="121">
        <v>42823</v>
      </c>
    </row>
    <row r="104" spans="1:23" ht="15.75" x14ac:dyDescent="0.25">
      <c r="A104" s="65">
        <v>2</v>
      </c>
      <c r="B104" s="82">
        <v>91</v>
      </c>
      <c r="C104" s="70" t="s">
        <v>503</v>
      </c>
      <c r="D104" s="70" t="s">
        <v>1043</v>
      </c>
      <c r="E104" s="70">
        <v>2560</v>
      </c>
      <c r="F104" s="131" t="s">
        <v>35</v>
      </c>
      <c r="G104" s="131" t="str">
        <f>VLOOKUP(F104,taxno!$A$2:$B$100,2,FALSE)</f>
        <v>0115542000168</v>
      </c>
      <c r="H104" s="131">
        <v>50</v>
      </c>
      <c r="I104" s="131">
        <v>10063099012</v>
      </c>
      <c r="J104" s="156">
        <v>1000</v>
      </c>
      <c r="K104" s="156">
        <f t="shared" si="1"/>
        <v>386000</v>
      </c>
      <c r="L104" s="160">
        <v>40</v>
      </c>
      <c r="M104" s="180" t="s">
        <v>860</v>
      </c>
      <c r="N104" s="178" t="s">
        <v>861</v>
      </c>
      <c r="O104" s="74" t="s">
        <v>1096</v>
      </c>
      <c r="P104" s="151">
        <v>42812</v>
      </c>
      <c r="Q104" s="134" t="s">
        <v>57</v>
      </c>
      <c r="R104" s="169" t="s">
        <v>815</v>
      </c>
      <c r="S104" s="76" t="s">
        <v>6</v>
      </c>
      <c r="T104" s="76" t="s">
        <v>62</v>
      </c>
      <c r="U104" s="115">
        <v>42819</v>
      </c>
      <c r="V104" s="116">
        <v>42833</v>
      </c>
      <c r="W104" s="121">
        <v>42824</v>
      </c>
    </row>
    <row r="105" spans="1:23" ht="15.75" x14ac:dyDescent="0.25">
      <c r="A105" s="65">
        <v>2</v>
      </c>
      <c r="B105" s="82">
        <v>92</v>
      </c>
      <c r="C105" s="70" t="s">
        <v>503</v>
      </c>
      <c r="D105" s="70" t="s">
        <v>1044</v>
      </c>
      <c r="E105" s="70">
        <v>2560</v>
      </c>
      <c r="F105" s="131" t="s">
        <v>45</v>
      </c>
      <c r="G105" s="131" t="str">
        <f>VLOOKUP(F105,taxno!$A$2:$B$100,2,FALSE)</f>
        <v>0105549012340</v>
      </c>
      <c r="H105" s="131">
        <v>50</v>
      </c>
      <c r="I105" s="131">
        <v>10063099012</v>
      </c>
      <c r="J105" s="156">
        <v>1050</v>
      </c>
      <c r="K105" s="156">
        <f t="shared" si="1"/>
        <v>405300</v>
      </c>
      <c r="L105" s="160">
        <v>42</v>
      </c>
      <c r="M105" s="180" t="s">
        <v>862</v>
      </c>
      <c r="N105" s="178" t="s">
        <v>863</v>
      </c>
      <c r="O105" s="74" t="s">
        <v>1096</v>
      </c>
      <c r="P105" s="151">
        <v>42812</v>
      </c>
      <c r="Q105" s="134" t="s">
        <v>644</v>
      </c>
      <c r="R105" s="169" t="s">
        <v>864</v>
      </c>
      <c r="S105" s="76" t="s">
        <v>6</v>
      </c>
      <c r="T105" s="76" t="s">
        <v>26</v>
      </c>
      <c r="U105" s="115">
        <v>42823</v>
      </c>
      <c r="V105" s="116">
        <v>42845</v>
      </c>
      <c r="W105" s="121">
        <v>42829</v>
      </c>
    </row>
    <row r="106" spans="1:23" ht="15.75" x14ac:dyDescent="0.25">
      <c r="A106" s="65">
        <v>2</v>
      </c>
      <c r="B106" s="70">
        <v>93</v>
      </c>
      <c r="C106" s="70" t="s">
        <v>503</v>
      </c>
      <c r="D106" s="70" t="s">
        <v>1045</v>
      </c>
      <c r="E106" s="70">
        <v>2560</v>
      </c>
      <c r="F106" s="131" t="s">
        <v>127</v>
      </c>
      <c r="G106" s="131" t="str">
        <f>VLOOKUP(F106,taxno!$A$2:$B$100,2,FALSE)</f>
        <v>0107536001702</v>
      </c>
      <c r="H106" s="131">
        <v>50</v>
      </c>
      <c r="I106" s="131">
        <v>10063099012</v>
      </c>
      <c r="J106" s="156">
        <v>500</v>
      </c>
      <c r="K106" s="156">
        <f t="shared" si="1"/>
        <v>193000</v>
      </c>
      <c r="L106" s="160">
        <v>20</v>
      </c>
      <c r="M106" s="180" t="s">
        <v>865</v>
      </c>
      <c r="N106" s="178" t="s">
        <v>866</v>
      </c>
      <c r="O106" s="74" t="s">
        <v>1096</v>
      </c>
      <c r="P106" s="151">
        <v>42812</v>
      </c>
      <c r="Q106" s="134" t="s">
        <v>57</v>
      </c>
      <c r="R106" s="169" t="s">
        <v>819</v>
      </c>
      <c r="S106" s="76" t="s">
        <v>11</v>
      </c>
      <c r="T106" s="76" t="s">
        <v>7</v>
      </c>
      <c r="U106" s="115">
        <v>42816</v>
      </c>
      <c r="V106" s="116">
        <v>42822</v>
      </c>
      <c r="W106" s="121">
        <v>42824</v>
      </c>
    </row>
    <row r="107" spans="1:23" ht="15.75" x14ac:dyDescent="0.25">
      <c r="A107" s="65">
        <v>2</v>
      </c>
      <c r="B107" s="82">
        <v>94</v>
      </c>
      <c r="C107" s="70" t="s">
        <v>503</v>
      </c>
      <c r="D107" s="70" t="s">
        <v>1046</v>
      </c>
      <c r="E107" s="70">
        <v>2560</v>
      </c>
      <c r="F107" s="131" t="s">
        <v>324</v>
      </c>
      <c r="G107" s="131" t="str">
        <f>VLOOKUP(F107,taxno!$A$2:$B$100,2,FALSE)</f>
        <v>0105539128876</v>
      </c>
      <c r="H107" s="131">
        <v>50</v>
      </c>
      <c r="I107" s="131">
        <v>10063099012</v>
      </c>
      <c r="J107" s="156">
        <v>725</v>
      </c>
      <c r="K107" s="156">
        <f t="shared" si="1"/>
        <v>279850</v>
      </c>
      <c r="L107" s="160">
        <v>29</v>
      </c>
      <c r="M107" s="180" t="s">
        <v>867</v>
      </c>
      <c r="N107" s="178" t="s">
        <v>868</v>
      </c>
      <c r="O107" s="74" t="s">
        <v>1096</v>
      </c>
      <c r="P107" s="151">
        <v>42812</v>
      </c>
      <c r="Q107" s="134" t="s">
        <v>644</v>
      </c>
      <c r="R107" s="169" t="s">
        <v>673</v>
      </c>
      <c r="S107" s="76" t="s">
        <v>6</v>
      </c>
      <c r="T107" s="76" t="s">
        <v>17</v>
      </c>
      <c r="U107" s="115">
        <v>42818</v>
      </c>
      <c r="V107" s="116">
        <v>42829</v>
      </c>
      <c r="W107" s="121">
        <v>42823</v>
      </c>
    </row>
    <row r="108" spans="1:23" ht="15.75" x14ac:dyDescent="0.25">
      <c r="A108" s="65">
        <v>2</v>
      </c>
      <c r="B108" s="82">
        <v>95</v>
      </c>
      <c r="C108" s="70" t="s">
        <v>503</v>
      </c>
      <c r="D108" s="70" t="s">
        <v>1047</v>
      </c>
      <c r="E108" s="70">
        <v>2560</v>
      </c>
      <c r="F108" s="131" t="s">
        <v>237</v>
      </c>
      <c r="G108" s="131" t="str">
        <f>VLOOKUP(F108,taxno!$A$2:$B$100,2,FALSE)</f>
        <v>0105538021822</v>
      </c>
      <c r="H108" s="131">
        <v>50</v>
      </c>
      <c r="I108" s="131">
        <v>10063099012</v>
      </c>
      <c r="J108" s="156">
        <v>500</v>
      </c>
      <c r="K108" s="156">
        <f t="shared" si="1"/>
        <v>193000</v>
      </c>
      <c r="L108" s="160">
        <v>20</v>
      </c>
      <c r="M108" s="184">
        <v>7130439210</v>
      </c>
      <c r="N108" s="178" t="s">
        <v>869</v>
      </c>
      <c r="O108" s="74" t="s">
        <v>1096</v>
      </c>
      <c r="P108" s="151">
        <v>42812</v>
      </c>
      <c r="Q108" s="134" t="s">
        <v>644</v>
      </c>
      <c r="R108" s="169" t="s">
        <v>673</v>
      </c>
      <c r="S108" s="76" t="s">
        <v>6</v>
      </c>
      <c r="T108" s="76" t="s">
        <v>7</v>
      </c>
      <c r="U108" s="115">
        <v>42818</v>
      </c>
      <c r="V108" s="116">
        <v>42829</v>
      </c>
      <c r="W108" s="121">
        <v>42823</v>
      </c>
    </row>
    <row r="109" spans="1:23" ht="15.75" x14ac:dyDescent="0.25">
      <c r="A109" s="65">
        <v>2</v>
      </c>
      <c r="B109" s="82">
        <v>96</v>
      </c>
      <c r="C109" s="70" t="s">
        <v>503</v>
      </c>
      <c r="D109" s="70" t="s">
        <v>1048</v>
      </c>
      <c r="E109" s="70">
        <v>2560</v>
      </c>
      <c r="F109" s="132" t="s">
        <v>109</v>
      </c>
      <c r="G109" s="131" t="str">
        <f>VLOOKUP(F109,taxno!$A$2:$B$100,2,FALSE)</f>
        <v>0105546152299</v>
      </c>
      <c r="H109" s="131">
        <v>50</v>
      </c>
      <c r="I109" s="131">
        <v>10063099012</v>
      </c>
      <c r="J109" s="156">
        <v>1025</v>
      </c>
      <c r="K109" s="156">
        <f t="shared" si="1"/>
        <v>395650</v>
      </c>
      <c r="L109" s="160">
        <v>41</v>
      </c>
      <c r="M109" s="184">
        <v>7130439570</v>
      </c>
      <c r="N109" s="178" t="s">
        <v>870</v>
      </c>
      <c r="O109" s="74" t="s">
        <v>1096</v>
      </c>
      <c r="P109" s="151">
        <v>42812</v>
      </c>
      <c r="Q109" s="134" t="s">
        <v>644</v>
      </c>
      <c r="R109" s="174" t="s">
        <v>785</v>
      </c>
      <c r="S109" s="76" t="s">
        <v>6</v>
      </c>
      <c r="T109" s="76" t="s">
        <v>17</v>
      </c>
      <c r="U109" s="119">
        <v>42821</v>
      </c>
      <c r="V109" s="119">
        <v>42830</v>
      </c>
      <c r="W109" s="121">
        <v>42829</v>
      </c>
    </row>
    <row r="110" spans="1:23" ht="15.75" x14ac:dyDescent="0.25">
      <c r="A110" s="65">
        <v>2</v>
      </c>
      <c r="B110" s="82">
        <v>97</v>
      </c>
      <c r="C110" s="70" t="s">
        <v>503</v>
      </c>
      <c r="D110" s="70" t="s">
        <v>1049</v>
      </c>
      <c r="E110" s="70">
        <v>2560</v>
      </c>
      <c r="F110" s="131" t="s">
        <v>35</v>
      </c>
      <c r="G110" s="131" t="str">
        <f>VLOOKUP(F110,taxno!$A$2:$B$100,2,FALSE)</f>
        <v>0115542000168</v>
      </c>
      <c r="H110" s="131">
        <v>50</v>
      </c>
      <c r="I110" s="131">
        <v>10063099012</v>
      </c>
      <c r="J110" s="156">
        <v>1250</v>
      </c>
      <c r="K110" s="156">
        <f t="shared" si="1"/>
        <v>482500</v>
      </c>
      <c r="L110" s="160">
        <v>50</v>
      </c>
      <c r="M110" s="184">
        <v>7130439230</v>
      </c>
      <c r="N110" s="131" t="s">
        <v>871</v>
      </c>
      <c r="O110" s="74" t="s">
        <v>1096</v>
      </c>
      <c r="P110" s="151">
        <v>42812</v>
      </c>
      <c r="Q110" s="134" t="s">
        <v>644</v>
      </c>
      <c r="R110" s="169" t="s">
        <v>673</v>
      </c>
      <c r="S110" s="76" t="s">
        <v>6</v>
      </c>
      <c r="T110" s="76" t="s">
        <v>17</v>
      </c>
      <c r="U110" s="115">
        <v>42818</v>
      </c>
      <c r="V110" s="116">
        <v>42829</v>
      </c>
      <c r="W110" s="121">
        <v>42823</v>
      </c>
    </row>
    <row r="111" spans="1:23" ht="15.75" x14ac:dyDescent="0.25">
      <c r="A111" s="65">
        <v>2</v>
      </c>
      <c r="B111" s="82">
        <v>98</v>
      </c>
      <c r="C111" s="70" t="s">
        <v>503</v>
      </c>
      <c r="D111" s="70" t="s">
        <v>1050</v>
      </c>
      <c r="E111" s="70">
        <v>2560</v>
      </c>
      <c r="F111" s="131" t="s">
        <v>190</v>
      </c>
      <c r="G111" s="131" t="str">
        <f>VLOOKUP(F111,taxno!$A$2:$B$100,2,FALSE)</f>
        <v>0105553124599</v>
      </c>
      <c r="H111" s="131">
        <v>50</v>
      </c>
      <c r="I111" s="131">
        <v>10063099012</v>
      </c>
      <c r="J111" s="156">
        <v>500</v>
      </c>
      <c r="K111" s="156">
        <f t="shared" si="1"/>
        <v>193000</v>
      </c>
      <c r="L111" s="160">
        <v>20</v>
      </c>
      <c r="M111" s="180" t="s">
        <v>872</v>
      </c>
      <c r="N111" s="178" t="s">
        <v>873</v>
      </c>
      <c r="O111" s="74" t="s">
        <v>1096</v>
      </c>
      <c r="P111" s="151">
        <v>42814</v>
      </c>
      <c r="Q111" s="134" t="s">
        <v>644</v>
      </c>
      <c r="R111" s="174" t="s">
        <v>874</v>
      </c>
      <c r="S111" s="76" t="s">
        <v>6</v>
      </c>
      <c r="T111" s="76" t="s">
        <v>7</v>
      </c>
      <c r="U111" s="115">
        <v>42823</v>
      </c>
      <c r="V111" s="116">
        <v>42825</v>
      </c>
      <c r="W111" s="121">
        <v>42828</v>
      </c>
    </row>
    <row r="112" spans="1:23" ht="15.75" x14ac:dyDescent="0.25">
      <c r="A112" s="65">
        <v>2</v>
      </c>
      <c r="B112" s="82">
        <v>99</v>
      </c>
      <c r="C112" s="70" t="s">
        <v>503</v>
      </c>
      <c r="D112" s="70" t="s">
        <v>1051</v>
      </c>
      <c r="E112" s="70">
        <v>2560</v>
      </c>
      <c r="F112" s="131" t="s">
        <v>77</v>
      </c>
      <c r="G112" s="131" t="str">
        <f>VLOOKUP(F112,taxno!$A$2:$B$100,2,FALSE)</f>
        <v>0105536048464</v>
      </c>
      <c r="H112" s="131">
        <v>50</v>
      </c>
      <c r="I112" s="131">
        <v>10063099012</v>
      </c>
      <c r="J112" s="156">
        <v>500</v>
      </c>
      <c r="K112" s="156">
        <f t="shared" si="1"/>
        <v>193000</v>
      </c>
      <c r="L112" s="160">
        <v>20</v>
      </c>
      <c r="M112" s="180" t="s">
        <v>875</v>
      </c>
      <c r="N112" s="178" t="s">
        <v>876</v>
      </c>
      <c r="O112" s="74" t="s">
        <v>1096</v>
      </c>
      <c r="P112" s="151">
        <v>42814</v>
      </c>
      <c r="Q112" s="134" t="s">
        <v>57</v>
      </c>
      <c r="R112" s="169" t="s">
        <v>815</v>
      </c>
      <c r="S112" s="76" t="s">
        <v>6</v>
      </c>
      <c r="T112" s="76" t="s">
        <v>65</v>
      </c>
      <c r="U112" s="115">
        <v>42819</v>
      </c>
      <c r="V112" s="116">
        <v>42838</v>
      </c>
      <c r="W112" s="121">
        <v>42824</v>
      </c>
    </row>
    <row r="113" spans="1:23" ht="15.75" x14ac:dyDescent="0.25">
      <c r="A113" s="65">
        <v>2</v>
      </c>
      <c r="B113" s="82">
        <v>100</v>
      </c>
      <c r="C113" s="70" t="s">
        <v>503</v>
      </c>
      <c r="D113" s="70" t="s">
        <v>1052</v>
      </c>
      <c r="E113" s="70">
        <v>2560</v>
      </c>
      <c r="F113" s="131" t="s">
        <v>27</v>
      </c>
      <c r="G113" s="131" t="str">
        <f>VLOOKUP(F113,taxno!$A$2:$B$100,2,FALSE)</f>
        <v>0105525038021</v>
      </c>
      <c r="H113" s="131">
        <v>50</v>
      </c>
      <c r="I113" s="131">
        <v>10063099012</v>
      </c>
      <c r="J113" s="156">
        <v>1000</v>
      </c>
      <c r="K113" s="156">
        <f t="shared" si="1"/>
        <v>386000</v>
      </c>
      <c r="L113" s="160">
        <v>40</v>
      </c>
      <c r="M113" s="180" t="s">
        <v>877</v>
      </c>
      <c r="N113" s="178" t="s">
        <v>878</v>
      </c>
      <c r="O113" s="74" t="s">
        <v>1096</v>
      </c>
      <c r="P113" s="151">
        <v>42814</v>
      </c>
      <c r="Q113" s="134" t="s">
        <v>57</v>
      </c>
      <c r="R113" s="169" t="s">
        <v>879</v>
      </c>
      <c r="S113" s="76" t="s">
        <v>6</v>
      </c>
      <c r="T113" s="76" t="s">
        <v>54</v>
      </c>
      <c r="U113" s="115">
        <v>42822</v>
      </c>
      <c r="V113" s="116">
        <v>42828</v>
      </c>
      <c r="W113" s="121">
        <v>42825</v>
      </c>
    </row>
    <row r="114" spans="1:23" ht="15.75" x14ac:dyDescent="0.25">
      <c r="A114" s="65">
        <v>2</v>
      </c>
      <c r="B114" s="82">
        <v>101</v>
      </c>
      <c r="C114" s="70" t="s">
        <v>503</v>
      </c>
      <c r="D114" s="70" t="s">
        <v>1053</v>
      </c>
      <c r="E114" s="70">
        <v>2560</v>
      </c>
      <c r="F114" s="131" t="s">
        <v>22</v>
      </c>
      <c r="G114" s="131" t="str">
        <f>VLOOKUP(F114,taxno!$A$2:$B$100,2,FALSE)</f>
        <v>0105521008488</v>
      </c>
      <c r="H114" s="131">
        <v>50</v>
      </c>
      <c r="I114" s="131">
        <v>10063099012</v>
      </c>
      <c r="J114" s="156">
        <v>1000</v>
      </c>
      <c r="K114" s="156">
        <f t="shared" si="1"/>
        <v>386000</v>
      </c>
      <c r="L114" s="160">
        <v>40</v>
      </c>
      <c r="M114" s="180" t="s">
        <v>880</v>
      </c>
      <c r="N114" s="131" t="s">
        <v>881</v>
      </c>
      <c r="O114" s="74" t="s">
        <v>1096</v>
      </c>
      <c r="P114" s="151">
        <v>42814</v>
      </c>
      <c r="Q114" s="134" t="s">
        <v>644</v>
      </c>
      <c r="R114" s="169" t="s">
        <v>864</v>
      </c>
      <c r="S114" s="76" t="s">
        <v>6</v>
      </c>
      <c r="T114" s="76" t="s">
        <v>26</v>
      </c>
      <c r="U114" s="115">
        <v>42823</v>
      </c>
      <c r="V114" s="116">
        <v>42843</v>
      </c>
      <c r="W114" s="121">
        <v>42829</v>
      </c>
    </row>
    <row r="115" spans="1:23" ht="15.75" x14ac:dyDescent="0.25">
      <c r="A115" s="65">
        <v>2</v>
      </c>
      <c r="B115" s="82">
        <v>102</v>
      </c>
      <c r="C115" s="70" t="s">
        <v>503</v>
      </c>
      <c r="D115" s="70" t="s">
        <v>1054</v>
      </c>
      <c r="E115" s="70">
        <v>2560</v>
      </c>
      <c r="F115" s="131" t="s">
        <v>35</v>
      </c>
      <c r="G115" s="131" t="str">
        <f>VLOOKUP(F115,taxno!$A$2:$B$100,2,FALSE)</f>
        <v>0115542000168</v>
      </c>
      <c r="H115" s="131">
        <v>50</v>
      </c>
      <c r="I115" s="131">
        <v>10063099012</v>
      </c>
      <c r="J115" s="156">
        <v>500</v>
      </c>
      <c r="K115" s="156">
        <f t="shared" si="1"/>
        <v>193000</v>
      </c>
      <c r="L115" s="160">
        <v>20</v>
      </c>
      <c r="M115" s="180" t="s">
        <v>882</v>
      </c>
      <c r="N115" s="180" t="s">
        <v>882</v>
      </c>
      <c r="O115" s="74" t="s">
        <v>1096</v>
      </c>
      <c r="P115" s="151">
        <v>42814</v>
      </c>
      <c r="Q115" s="134" t="s">
        <v>20</v>
      </c>
      <c r="R115" s="169" t="s">
        <v>874</v>
      </c>
      <c r="S115" s="76" t="s">
        <v>6</v>
      </c>
      <c r="T115" s="76" t="s">
        <v>7</v>
      </c>
      <c r="U115" s="115">
        <v>42823</v>
      </c>
      <c r="V115" s="116">
        <v>42825</v>
      </c>
      <c r="W115" s="121">
        <v>42829</v>
      </c>
    </row>
    <row r="116" spans="1:23" ht="15.75" x14ac:dyDescent="0.25">
      <c r="A116" s="65">
        <v>2</v>
      </c>
      <c r="B116" s="82">
        <v>103</v>
      </c>
      <c r="C116" s="70" t="s">
        <v>503</v>
      </c>
      <c r="D116" s="70" t="s">
        <v>1055</v>
      </c>
      <c r="E116" s="70">
        <v>2560</v>
      </c>
      <c r="F116" s="131" t="s">
        <v>35</v>
      </c>
      <c r="G116" s="131" t="str">
        <f>VLOOKUP(F116,taxno!$A$2:$B$100,2,FALSE)</f>
        <v>0115542000168</v>
      </c>
      <c r="H116" s="131">
        <v>50</v>
      </c>
      <c r="I116" s="131">
        <v>10063099012</v>
      </c>
      <c r="J116" s="156">
        <v>500</v>
      </c>
      <c r="K116" s="156">
        <f t="shared" si="1"/>
        <v>193000</v>
      </c>
      <c r="L116" s="160">
        <v>20</v>
      </c>
      <c r="M116" s="180" t="s">
        <v>883</v>
      </c>
      <c r="N116" s="180" t="s">
        <v>883</v>
      </c>
      <c r="O116" s="74" t="s">
        <v>1096</v>
      </c>
      <c r="P116" s="151">
        <v>42815</v>
      </c>
      <c r="Q116" s="134" t="s">
        <v>57</v>
      </c>
      <c r="R116" s="169" t="s">
        <v>879</v>
      </c>
      <c r="S116" s="76" t="s">
        <v>6</v>
      </c>
      <c r="T116" s="76" t="s">
        <v>87</v>
      </c>
      <c r="U116" s="115">
        <v>42822</v>
      </c>
      <c r="V116" s="116">
        <v>42830</v>
      </c>
      <c r="W116" s="121">
        <v>42828</v>
      </c>
    </row>
    <row r="117" spans="1:23" ht="15.75" x14ac:dyDescent="0.25">
      <c r="A117" s="65">
        <v>2</v>
      </c>
      <c r="B117" s="94">
        <v>104</v>
      </c>
      <c r="C117" s="70" t="s">
        <v>503</v>
      </c>
      <c r="D117" s="70" t="s">
        <v>1056</v>
      </c>
      <c r="E117" s="70">
        <v>2560</v>
      </c>
      <c r="F117" s="132" t="s">
        <v>156</v>
      </c>
      <c r="G117" s="131" t="str">
        <f>VLOOKUP(F117,taxno!$A$2:$B$100,2,FALSE)</f>
        <v>0175558000111</v>
      </c>
      <c r="H117" s="131">
        <v>50</v>
      </c>
      <c r="I117" s="131">
        <v>10063099012</v>
      </c>
      <c r="J117" s="156">
        <v>150</v>
      </c>
      <c r="K117" s="156">
        <f t="shared" si="1"/>
        <v>57900</v>
      </c>
      <c r="L117" s="160">
        <v>6</v>
      </c>
      <c r="M117" s="185" t="s">
        <v>884</v>
      </c>
      <c r="N117" s="185" t="s">
        <v>884</v>
      </c>
      <c r="O117" s="74" t="s">
        <v>1096</v>
      </c>
      <c r="P117" s="153">
        <v>42810</v>
      </c>
      <c r="Q117" s="139" t="s">
        <v>30</v>
      </c>
      <c r="R117" s="170" t="s">
        <v>856</v>
      </c>
      <c r="S117" s="48" t="s">
        <v>6</v>
      </c>
      <c r="T117" s="141" t="s">
        <v>17</v>
      </c>
      <c r="U117" s="191">
        <v>42820</v>
      </c>
      <c r="V117" s="118">
        <v>42831</v>
      </c>
      <c r="W117" s="120">
        <v>42824</v>
      </c>
    </row>
    <row r="118" spans="1:23" ht="15.75" x14ac:dyDescent="0.25">
      <c r="A118" s="65">
        <v>2</v>
      </c>
      <c r="B118" s="94">
        <v>104</v>
      </c>
      <c r="C118" s="70" t="s">
        <v>503</v>
      </c>
      <c r="D118" s="70" t="s">
        <v>1056</v>
      </c>
      <c r="E118" s="70">
        <v>2560</v>
      </c>
      <c r="F118" s="131" t="s">
        <v>151</v>
      </c>
      <c r="G118" s="131" t="str">
        <f>VLOOKUP(F118,taxno!$A$2:$B$100,2,FALSE)</f>
        <v>0195557000207</v>
      </c>
      <c r="H118" s="131">
        <v>50</v>
      </c>
      <c r="I118" s="131">
        <v>10063099012</v>
      </c>
      <c r="J118" s="156">
        <v>400</v>
      </c>
      <c r="K118" s="156">
        <f t="shared" si="1"/>
        <v>154400</v>
      </c>
      <c r="L118" s="160">
        <v>16</v>
      </c>
      <c r="M118" s="185" t="s">
        <v>884</v>
      </c>
      <c r="N118" s="185" t="s">
        <v>884</v>
      </c>
      <c r="O118" s="74" t="s">
        <v>1096</v>
      </c>
      <c r="P118" s="153">
        <v>42810</v>
      </c>
      <c r="Q118" s="139" t="s">
        <v>30</v>
      </c>
      <c r="R118" s="170" t="s">
        <v>856</v>
      </c>
      <c r="S118" s="48" t="s">
        <v>6</v>
      </c>
      <c r="T118" s="141" t="s">
        <v>17</v>
      </c>
      <c r="U118" s="191">
        <v>42820</v>
      </c>
      <c r="V118" s="118">
        <v>42831</v>
      </c>
      <c r="W118" s="120">
        <v>42824</v>
      </c>
    </row>
    <row r="119" spans="1:23" ht="15.75" x14ac:dyDescent="0.25">
      <c r="A119" s="65">
        <v>2</v>
      </c>
      <c r="B119" s="94">
        <v>104</v>
      </c>
      <c r="C119" s="70" t="s">
        <v>503</v>
      </c>
      <c r="D119" s="70" t="s">
        <v>1056</v>
      </c>
      <c r="E119" s="70">
        <v>2560</v>
      </c>
      <c r="F119" s="132" t="s">
        <v>154</v>
      </c>
      <c r="G119" s="131" t="str">
        <f>VLOOKUP(F119,taxno!$A$2:$B$100,2,FALSE)</f>
        <v>0155558000375</v>
      </c>
      <c r="H119" s="131">
        <v>50</v>
      </c>
      <c r="I119" s="131">
        <v>10063099012</v>
      </c>
      <c r="J119" s="156">
        <v>150</v>
      </c>
      <c r="K119" s="156">
        <f t="shared" si="1"/>
        <v>57900</v>
      </c>
      <c r="L119" s="160">
        <v>6</v>
      </c>
      <c r="M119" s="185" t="s">
        <v>884</v>
      </c>
      <c r="N119" s="185" t="s">
        <v>884</v>
      </c>
      <c r="O119" s="74" t="s">
        <v>1096</v>
      </c>
      <c r="P119" s="153">
        <v>42810</v>
      </c>
      <c r="Q119" s="139" t="s">
        <v>30</v>
      </c>
      <c r="R119" s="170" t="s">
        <v>856</v>
      </c>
      <c r="S119" s="48" t="s">
        <v>6</v>
      </c>
      <c r="T119" s="141" t="s">
        <v>17</v>
      </c>
      <c r="U119" s="191">
        <v>42820</v>
      </c>
      <c r="V119" s="118">
        <v>42831</v>
      </c>
      <c r="W119" s="120">
        <v>42824</v>
      </c>
    </row>
    <row r="120" spans="1:23" ht="15.75" x14ac:dyDescent="0.25">
      <c r="A120" s="65">
        <v>2</v>
      </c>
      <c r="B120" s="82">
        <v>105</v>
      </c>
      <c r="C120" s="70" t="s">
        <v>503</v>
      </c>
      <c r="D120" s="70" t="s">
        <v>1057</v>
      </c>
      <c r="E120" s="70">
        <v>2560</v>
      </c>
      <c r="F120" s="131" t="s">
        <v>159</v>
      </c>
      <c r="G120" s="131" t="str">
        <f>VLOOKUP(F120,taxno!$A$2:$B$100,2,FALSE)</f>
        <v>0405523000074</v>
      </c>
      <c r="H120" s="131">
        <v>50</v>
      </c>
      <c r="I120" s="131">
        <v>10063099012</v>
      </c>
      <c r="J120" s="156">
        <v>550</v>
      </c>
      <c r="K120" s="156">
        <f t="shared" si="1"/>
        <v>212300</v>
      </c>
      <c r="L120" s="160">
        <v>22</v>
      </c>
      <c r="M120" s="178" t="s">
        <v>885</v>
      </c>
      <c r="N120" s="178" t="s">
        <v>886</v>
      </c>
      <c r="O120" s="74" t="s">
        <v>1096</v>
      </c>
      <c r="P120" s="151">
        <v>42816</v>
      </c>
      <c r="Q120" s="134" t="s">
        <v>30</v>
      </c>
      <c r="R120" s="169" t="s">
        <v>887</v>
      </c>
      <c r="S120" s="76" t="s">
        <v>11</v>
      </c>
      <c r="T120" s="76" t="s">
        <v>719</v>
      </c>
      <c r="U120" s="115">
        <v>42825</v>
      </c>
      <c r="V120" s="116">
        <v>42838</v>
      </c>
      <c r="W120" s="121">
        <v>42830</v>
      </c>
    </row>
    <row r="121" spans="1:23" ht="15.75" x14ac:dyDescent="0.25">
      <c r="A121" s="65">
        <v>2</v>
      </c>
      <c r="B121" s="126">
        <v>106</v>
      </c>
      <c r="C121" s="70" t="s">
        <v>503</v>
      </c>
      <c r="D121" s="70" t="s">
        <v>1058</v>
      </c>
      <c r="E121" s="70">
        <v>2560</v>
      </c>
      <c r="F121" s="131" t="s">
        <v>66</v>
      </c>
      <c r="G121" s="131" t="str">
        <f>VLOOKUP(F121,taxno!$A$2:$B$100,2,FALSE)</f>
        <v>0135550033851</v>
      </c>
      <c r="H121" s="131">
        <v>50</v>
      </c>
      <c r="I121" s="131">
        <v>10063099012</v>
      </c>
      <c r="J121" s="156">
        <v>725</v>
      </c>
      <c r="K121" s="156">
        <f t="shared" si="1"/>
        <v>279850</v>
      </c>
      <c r="L121" s="160">
        <v>29</v>
      </c>
      <c r="M121" s="186" t="s">
        <v>888</v>
      </c>
      <c r="N121" s="186" t="s">
        <v>888</v>
      </c>
      <c r="O121" s="74" t="s">
        <v>1096</v>
      </c>
      <c r="P121" s="153">
        <v>42816</v>
      </c>
      <c r="Q121" s="139" t="s">
        <v>30</v>
      </c>
      <c r="R121" s="176" t="s">
        <v>889</v>
      </c>
      <c r="S121" s="83" t="s">
        <v>6</v>
      </c>
      <c r="T121" s="83" t="s">
        <v>17</v>
      </c>
      <c r="U121" s="117">
        <v>42825</v>
      </c>
      <c r="V121" s="118">
        <v>42840</v>
      </c>
      <c r="W121" s="121">
        <v>42837</v>
      </c>
    </row>
    <row r="122" spans="1:23" ht="15.75" x14ac:dyDescent="0.25">
      <c r="A122" s="65">
        <v>2</v>
      </c>
      <c r="B122" s="94">
        <v>107</v>
      </c>
      <c r="C122" s="70" t="s">
        <v>503</v>
      </c>
      <c r="D122" s="70" t="s">
        <v>1059</v>
      </c>
      <c r="E122" s="70">
        <v>2560</v>
      </c>
      <c r="F122" s="131" t="s">
        <v>77</v>
      </c>
      <c r="G122" s="131" t="str">
        <f>VLOOKUP(F122,taxno!$A$2:$B$100,2,FALSE)</f>
        <v>0105536048464</v>
      </c>
      <c r="H122" s="131">
        <v>50</v>
      </c>
      <c r="I122" s="131">
        <v>10063099012</v>
      </c>
      <c r="J122" s="156">
        <v>875</v>
      </c>
      <c r="K122" s="156">
        <f t="shared" si="1"/>
        <v>337750</v>
      </c>
      <c r="L122" s="160">
        <v>35</v>
      </c>
      <c r="M122" s="189" t="s">
        <v>890</v>
      </c>
      <c r="N122" s="186" t="s">
        <v>891</v>
      </c>
      <c r="O122" s="74" t="s">
        <v>1096</v>
      </c>
      <c r="P122" s="153">
        <v>42817</v>
      </c>
      <c r="Q122" s="139" t="s">
        <v>30</v>
      </c>
      <c r="R122" s="176" t="s">
        <v>892</v>
      </c>
      <c r="S122" s="79" t="s">
        <v>6</v>
      </c>
      <c r="T122" s="83" t="s">
        <v>719</v>
      </c>
      <c r="U122" s="117">
        <v>42826</v>
      </c>
      <c r="V122" s="118">
        <v>42853</v>
      </c>
      <c r="W122" s="120">
        <v>42830</v>
      </c>
    </row>
    <row r="123" spans="1:23" ht="15.75" x14ac:dyDescent="0.25">
      <c r="A123" s="65">
        <v>2</v>
      </c>
      <c r="B123" s="94">
        <v>107</v>
      </c>
      <c r="C123" s="70" t="s">
        <v>503</v>
      </c>
      <c r="D123" s="70" t="s">
        <v>1059</v>
      </c>
      <c r="E123" s="70">
        <v>2560</v>
      </c>
      <c r="F123" s="131" t="s">
        <v>1093</v>
      </c>
      <c r="G123" s="131" t="str">
        <f>VLOOKUP(F123,taxno!$A$2:$B$100,2,FALSE)</f>
        <v>0175559000018</v>
      </c>
      <c r="H123" s="131">
        <v>50</v>
      </c>
      <c r="I123" s="131">
        <v>10063099012</v>
      </c>
      <c r="J123" s="156">
        <v>50</v>
      </c>
      <c r="K123" s="156">
        <f t="shared" si="1"/>
        <v>19300</v>
      </c>
      <c r="L123" s="160">
        <v>2</v>
      </c>
      <c r="M123" s="189" t="s">
        <v>890</v>
      </c>
      <c r="N123" s="186" t="s">
        <v>891</v>
      </c>
      <c r="O123" s="74" t="s">
        <v>1096</v>
      </c>
      <c r="P123" s="153">
        <v>42817</v>
      </c>
      <c r="Q123" s="139" t="s">
        <v>30</v>
      </c>
      <c r="R123" s="176" t="s">
        <v>892</v>
      </c>
      <c r="S123" s="79" t="s">
        <v>6</v>
      </c>
      <c r="T123" s="83" t="s">
        <v>719</v>
      </c>
      <c r="U123" s="117">
        <v>42826</v>
      </c>
      <c r="V123" s="118">
        <v>42853</v>
      </c>
      <c r="W123" s="120">
        <v>42830</v>
      </c>
    </row>
    <row r="124" spans="1:23" ht="15.75" x14ac:dyDescent="0.25">
      <c r="A124" s="65">
        <v>2</v>
      </c>
      <c r="B124" s="82">
        <v>108</v>
      </c>
      <c r="C124" s="70" t="s">
        <v>503</v>
      </c>
      <c r="D124" s="70" t="s">
        <v>1060</v>
      </c>
      <c r="E124" s="70">
        <v>2560</v>
      </c>
      <c r="F124" s="132" t="s">
        <v>32</v>
      </c>
      <c r="G124" s="131" t="str">
        <f>VLOOKUP(F124,taxno!$A$2:$B$100,2,FALSE)</f>
        <v>0195539000381</v>
      </c>
      <c r="H124" s="131">
        <v>50</v>
      </c>
      <c r="I124" s="131">
        <v>10063099012</v>
      </c>
      <c r="J124" s="156">
        <v>900</v>
      </c>
      <c r="K124" s="156">
        <f t="shared" si="1"/>
        <v>347400</v>
      </c>
      <c r="L124" s="160">
        <v>36</v>
      </c>
      <c r="M124" s="184" t="s">
        <v>893</v>
      </c>
      <c r="N124" s="131" t="s">
        <v>894</v>
      </c>
      <c r="O124" s="74" t="s">
        <v>1096</v>
      </c>
      <c r="P124" s="153">
        <v>42817</v>
      </c>
      <c r="Q124" s="139" t="s">
        <v>30</v>
      </c>
      <c r="R124" s="170" t="s">
        <v>892</v>
      </c>
      <c r="S124" s="138" t="s">
        <v>6</v>
      </c>
      <c r="T124" s="141" t="s">
        <v>719</v>
      </c>
      <c r="U124" s="117">
        <v>42826</v>
      </c>
      <c r="V124" s="118">
        <v>42853</v>
      </c>
      <c r="W124" s="121">
        <v>42830</v>
      </c>
    </row>
    <row r="125" spans="1:23" ht="15.75" x14ac:dyDescent="0.25">
      <c r="A125" s="65">
        <v>2</v>
      </c>
      <c r="B125" s="94">
        <v>109</v>
      </c>
      <c r="C125" s="70" t="s">
        <v>503</v>
      </c>
      <c r="D125" s="70" t="s">
        <v>1061</v>
      </c>
      <c r="E125" s="70">
        <v>2560</v>
      </c>
      <c r="F125" s="131" t="s">
        <v>322</v>
      </c>
      <c r="G125" s="131" t="str">
        <f>VLOOKUP(F125,taxno!$A$2:$B$100,2,FALSE)</f>
        <v>0205548007601</v>
      </c>
      <c r="H125" s="131">
        <v>50</v>
      </c>
      <c r="I125" s="131">
        <v>10063099012</v>
      </c>
      <c r="J125" s="156">
        <v>100</v>
      </c>
      <c r="K125" s="156">
        <f t="shared" si="1"/>
        <v>38600</v>
      </c>
      <c r="L125" s="160">
        <v>4</v>
      </c>
      <c r="M125" s="185" t="s">
        <v>895</v>
      </c>
      <c r="N125" s="186" t="s">
        <v>896</v>
      </c>
      <c r="O125" s="74" t="s">
        <v>1096</v>
      </c>
      <c r="P125" s="153">
        <v>42817</v>
      </c>
      <c r="Q125" s="139" t="s">
        <v>30</v>
      </c>
      <c r="R125" s="170" t="s">
        <v>892</v>
      </c>
      <c r="S125" s="48" t="s">
        <v>6</v>
      </c>
      <c r="T125" s="141" t="s">
        <v>719</v>
      </c>
      <c r="U125" s="117">
        <v>42826</v>
      </c>
      <c r="V125" s="118">
        <v>42853</v>
      </c>
      <c r="W125" s="120">
        <v>42835</v>
      </c>
    </row>
    <row r="126" spans="1:23" ht="15.75" x14ac:dyDescent="0.25">
      <c r="A126" s="65">
        <v>2</v>
      </c>
      <c r="B126" s="94">
        <v>109</v>
      </c>
      <c r="C126" s="70" t="s">
        <v>503</v>
      </c>
      <c r="D126" s="70" t="s">
        <v>1061</v>
      </c>
      <c r="E126" s="70">
        <v>2560</v>
      </c>
      <c r="F126" s="131" t="s">
        <v>897</v>
      </c>
      <c r="G126" s="131" t="str">
        <f>VLOOKUP(F126,taxno!$A$2:$B$100,2,FALSE)</f>
        <v>0115531000021</v>
      </c>
      <c r="H126" s="131">
        <v>50</v>
      </c>
      <c r="I126" s="131">
        <v>10063099012</v>
      </c>
      <c r="J126" s="156">
        <v>150</v>
      </c>
      <c r="K126" s="156">
        <f t="shared" si="1"/>
        <v>57900</v>
      </c>
      <c r="L126" s="160">
        <v>6</v>
      </c>
      <c r="M126" s="188" t="s">
        <v>898</v>
      </c>
      <c r="N126" s="186" t="s">
        <v>896</v>
      </c>
      <c r="O126" s="74" t="s">
        <v>1096</v>
      </c>
      <c r="P126" s="153">
        <v>42817</v>
      </c>
      <c r="Q126" s="139" t="s">
        <v>30</v>
      </c>
      <c r="R126" s="170" t="s">
        <v>892</v>
      </c>
      <c r="S126" s="48" t="s">
        <v>6</v>
      </c>
      <c r="T126" s="141" t="s">
        <v>719</v>
      </c>
      <c r="U126" s="117">
        <v>42826</v>
      </c>
      <c r="V126" s="118">
        <v>42853</v>
      </c>
      <c r="W126" s="120">
        <v>42835</v>
      </c>
    </row>
    <row r="127" spans="1:23" ht="15.75" x14ac:dyDescent="0.25">
      <c r="A127" s="65">
        <v>2</v>
      </c>
      <c r="B127" s="94">
        <v>109</v>
      </c>
      <c r="C127" s="70" t="s">
        <v>503</v>
      </c>
      <c r="D127" s="70" t="s">
        <v>1061</v>
      </c>
      <c r="E127" s="70">
        <v>2560</v>
      </c>
      <c r="F127" s="131" t="s">
        <v>229</v>
      </c>
      <c r="G127" s="131" t="str">
        <f>VLOOKUP(F127,taxno!$A$2:$B$100,2,FALSE)</f>
        <v>0105539045245</v>
      </c>
      <c r="H127" s="131">
        <v>50</v>
      </c>
      <c r="I127" s="131">
        <v>10063099012</v>
      </c>
      <c r="J127" s="156">
        <v>350</v>
      </c>
      <c r="K127" s="156">
        <f t="shared" si="1"/>
        <v>135100</v>
      </c>
      <c r="L127" s="160">
        <v>14</v>
      </c>
      <c r="M127" s="188" t="s">
        <v>899</v>
      </c>
      <c r="N127" s="186" t="s">
        <v>896</v>
      </c>
      <c r="O127" s="74" t="s">
        <v>1096</v>
      </c>
      <c r="P127" s="153">
        <v>42817</v>
      </c>
      <c r="Q127" s="139" t="s">
        <v>30</v>
      </c>
      <c r="R127" s="170" t="s">
        <v>892</v>
      </c>
      <c r="S127" s="48" t="s">
        <v>6</v>
      </c>
      <c r="T127" s="141" t="s">
        <v>719</v>
      </c>
      <c r="U127" s="117">
        <v>42826</v>
      </c>
      <c r="V127" s="118">
        <v>42853</v>
      </c>
      <c r="W127" s="120">
        <v>42835</v>
      </c>
    </row>
    <row r="128" spans="1:23" ht="15.75" x14ac:dyDescent="0.25">
      <c r="A128" s="65">
        <v>2</v>
      </c>
      <c r="B128" s="82">
        <v>110</v>
      </c>
      <c r="C128" s="70" t="s">
        <v>503</v>
      </c>
      <c r="D128" s="70" t="s">
        <v>1062</v>
      </c>
      <c r="E128" s="70">
        <v>2560</v>
      </c>
      <c r="F128" s="131" t="s">
        <v>237</v>
      </c>
      <c r="G128" s="131" t="str">
        <f>VLOOKUP(F128,taxno!$A$2:$B$100,2,FALSE)</f>
        <v>0105538021822</v>
      </c>
      <c r="H128" s="131">
        <v>50</v>
      </c>
      <c r="I128" s="131">
        <v>10063099012</v>
      </c>
      <c r="J128" s="156">
        <v>500</v>
      </c>
      <c r="K128" s="156">
        <f t="shared" si="1"/>
        <v>193000</v>
      </c>
      <c r="L128" s="160">
        <v>20</v>
      </c>
      <c r="M128" s="184" t="s">
        <v>900</v>
      </c>
      <c r="N128" s="187" t="s">
        <v>901</v>
      </c>
      <c r="O128" s="74" t="s">
        <v>1096</v>
      </c>
      <c r="P128" s="151">
        <v>42817</v>
      </c>
      <c r="Q128" s="134" t="s">
        <v>30</v>
      </c>
      <c r="R128" s="172" t="s">
        <v>663</v>
      </c>
      <c r="S128" s="135" t="s">
        <v>11</v>
      </c>
      <c r="T128" s="140" t="s">
        <v>76</v>
      </c>
      <c r="U128" s="115">
        <v>42822</v>
      </c>
      <c r="V128" s="116">
        <v>42837</v>
      </c>
      <c r="W128" s="121">
        <v>42829</v>
      </c>
    </row>
    <row r="129" spans="1:23" ht="15.75" x14ac:dyDescent="0.25">
      <c r="A129" s="65">
        <v>2</v>
      </c>
      <c r="B129" s="82">
        <v>111</v>
      </c>
      <c r="C129" s="70" t="s">
        <v>503</v>
      </c>
      <c r="D129" s="70" t="s">
        <v>1063</v>
      </c>
      <c r="E129" s="70">
        <v>2560</v>
      </c>
      <c r="F129" s="131" t="s">
        <v>206</v>
      </c>
      <c r="G129" s="131" t="str">
        <f>VLOOKUP(F129,taxno!$A$2:$B$100,2,FALSE)</f>
        <v>0125540008145</v>
      </c>
      <c r="H129" s="131">
        <v>50</v>
      </c>
      <c r="I129" s="131">
        <v>10063099012</v>
      </c>
      <c r="J129" s="156">
        <v>600</v>
      </c>
      <c r="K129" s="156">
        <f t="shared" si="1"/>
        <v>231600</v>
      </c>
      <c r="L129" s="160">
        <v>24</v>
      </c>
      <c r="M129" s="184" t="s">
        <v>902</v>
      </c>
      <c r="N129" s="184" t="s">
        <v>902</v>
      </c>
      <c r="O129" s="74" t="s">
        <v>1096</v>
      </c>
      <c r="P129" s="151">
        <v>42817</v>
      </c>
      <c r="Q129" s="134" t="s">
        <v>30</v>
      </c>
      <c r="R129" s="172" t="s">
        <v>889</v>
      </c>
      <c r="S129" s="135" t="s">
        <v>6</v>
      </c>
      <c r="T129" s="140" t="s">
        <v>17</v>
      </c>
      <c r="U129" s="115">
        <v>42825</v>
      </c>
      <c r="V129" s="116">
        <v>42840</v>
      </c>
      <c r="W129" s="121">
        <v>42837</v>
      </c>
    </row>
    <row r="130" spans="1:23" ht="15.75" x14ac:dyDescent="0.25">
      <c r="A130" s="65">
        <v>2</v>
      </c>
      <c r="B130" s="82">
        <v>112</v>
      </c>
      <c r="C130" s="70" t="s">
        <v>503</v>
      </c>
      <c r="D130" s="70" t="s">
        <v>1064</v>
      </c>
      <c r="E130" s="70">
        <v>2560</v>
      </c>
      <c r="F130" s="131" t="s">
        <v>81</v>
      </c>
      <c r="G130" s="131" t="str">
        <f>VLOOKUP(F130,taxno!$A$2:$B$100,2,FALSE)</f>
        <v>0115524000194</v>
      </c>
      <c r="H130" s="131">
        <v>50</v>
      </c>
      <c r="I130" s="131">
        <v>10063099012</v>
      </c>
      <c r="J130" s="156">
        <v>700</v>
      </c>
      <c r="K130" s="156">
        <f t="shared" si="1"/>
        <v>270200</v>
      </c>
      <c r="L130" s="160">
        <v>28</v>
      </c>
      <c r="M130" s="184" t="s">
        <v>903</v>
      </c>
      <c r="N130" s="184" t="s">
        <v>903</v>
      </c>
      <c r="O130" s="74" t="s">
        <v>1096</v>
      </c>
      <c r="P130" s="151">
        <v>42817</v>
      </c>
      <c r="Q130" s="134" t="s">
        <v>30</v>
      </c>
      <c r="R130" s="172" t="s">
        <v>889</v>
      </c>
      <c r="S130" s="135" t="s">
        <v>6</v>
      </c>
      <c r="T130" s="140" t="s">
        <v>17</v>
      </c>
      <c r="U130" s="115">
        <v>42825</v>
      </c>
      <c r="V130" s="116">
        <v>42840</v>
      </c>
      <c r="W130" s="121">
        <v>42837</v>
      </c>
    </row>
    <row r="131" spans="1:23" ht="15.75" x14ac:dyDescent="0.25">
      <c r="A131" s="65">
        <v>2</v>
      </c>
      <c r="B131" s="82">
        <v>113</v>
      </c>
      <c r="C131" s="70" t="s">
        <v>503</v>
      </c>
      <c r="D131" s="70" t="s">
        <v>1065</v>
      </c>
      <c r="E131" s="70">
        <v>2560</v>
      </c>
      <c r="F131" s="131" t="s">
        <v>22</v>
      </c>
      <c r="G131" s="131" t="str">
        <f>VLOOKUP(F131,taxno!$A$2:$B$100,2,FALSE)</f>
        <v>0105521008488</v>
      </c>
      <c r="H131" s="131">
        <v>50</v>
      </c>
      <c r="I131" s="131">
        <v>10063099012</v>
      </c>
      <c r="J131" s="156">
        <v>550</v>
      </c>
      <c r="K131" s="156">
        <f t="shared" ref="K131:K155" si="2">J131*386</f>
        <v>212300</v>
      </c>
      <c r="L131" s="160">
        <v>22</v>
      </c>
      <c r="M131" s="180" t="s">
        <v>904</v>
      </c>
      <c r="N131" s="178" t="s">
        <v>905</v>
      </c>
      <c r="O131" s="74" t="s">
        <v>1096</v>
      </c>
      <c r="P131" s="151">
        <v>42818</v>
      </c>
      <c r="Q131" s="134" t="s">
        <v>30</v>
      </c>
      <c r="R131" s="169" t="s">
        <v>892</v>
      </c>
      <c r="S131" s="76" t="s">
        <v>6</v>
      </c>
      <c r="T131" s="76" t="s">
        <v>719</v>
      </c>
      <c r="U131" s="115">
        <v>42826</v>
      </c>
      <c r="V131" s="116">
        <v>42853</v>
      </c>
      <c r="W131" s="121">
        <v>42832</v>
      </c>
    </row>
    <row r="132" spans="1:23" ht="15.75" x14ac:dyDescent="0.25">
      <c r="A132" s="65">
        <v>2</v>
      </c>
      <c r="B132" s="82">
        <v>114</v>
      </c>
      <c r="C132" s="70" t="s">
        <v>503</v>
      </c>
      <c r="D132" s="70" t="s">
        <v>1066</v>
      </c>
      <c r="E132" s="70">
        <v>2560</v>
      </c>
      <c r="F132" s="131" t="s">
        <v>88</v>
      </c>
      <c r="G132" s="131" t="str">
        <f>VLOOKUP(F132,taxno!$A$2:$B$100,2,FALSE)</f>
        <v>0135553003431</v>
      </c>
      <c r="H132" s="131">
        <v>50</v>
      </c>
      <c r="I132" s="131">
        <v>10063099012</v>
      </c>
      <c r="J132" s="156">
        <v>1000</v>
      </c>
      <c r="K132" s="156">
        <f t="shared" si="2"/>
        <v>386000</v>
      </c>
      <c r="L132" s="160">
        <v>40</v>
      </c>
      <c r="M132" s="180" t="s">
        <v>906</v>
      </c>
      <c r="N132" s="178" t="s">
        <v>907</v>
      </c>
      <c r="O132" s="74" t="s">
        <v>1096</v>
      </c>
      <c r="P132" s="151">
        <v>42818</v>
      </c>
      <c r="Q132" s="134" t="s">
        <v>57</v>
      </c>
      <c r="R132" s="169" t="s">
        <v>908</v>
      </c>
      <c r="S132" s="76" t="s">
        <v>6</v>
      </c>
      <c r="T132" s="76" t="s">
        <v>54</v>
      </c>
      <c r="U132" s="115">
        <v>42829</v>
      </c>
      <c r="V132" s="116">
        <v>42835</v>
      </c>
      <c r="W132" s="121">
        <v>42837</v>
      </c>
    </row>
    <row r="133" spans="1:23" ht="15.75" x14ac:dyDescent="0.25">
      <c r="A133" s="65">
        <v>2</v>
      </c>
      <c r="B133" s="82">
        <v>115</v>
      </c>
      <c r="C133" s="70" t="s">
        <v>503</v>
      </c>
      <c r="D133" s="70" t="s">
        <v>1067</v>
      </c>
      <c r="E133" s="70">
        <v>2560</v>
      </c>
      <c r="F133" s="131" t="s">
        <v>362</v>
      </c>
      <c r="G133" s="131" t="str">
        <f>VLOOKUP(F133,taxno!$A$2:$B$100,2,FALSE)</f>
        <v>0125555010566</v>
      </c>
      <c r="H133" s="131">
        <v>50</v>
      </c>
      <c r="I133" s="131">
        <v>10063099012</v>
      </c>
      <c r="J133" s="156">
        <v>625</v>
      </c>
      <c r="K133" s="156">
        <f t="shared" si="2"/>
        <v>241250</v>
      </c>
      <c r="L133" s="160">
        <v>25</v>
      </c>
      <c r="M133" s="180" t="s">
        <v>909</v>
      </c>
      <c r="N133" s="178" t="s">
        <v>910</v>
      </c>
      <c r="O133" s="74" t="s">
        <v>1096</v>
      </c>
      <c r="P133" s="151">
        <v>42819</v>
      </c>
      <c r="Q133" s="134" t="s">
        <v>644</v>
      </c>
      <c r="R133" s="169" t="s">
        <v>911</v>
      </c>
      <c r="S133" s="76" t="s">
        <v>6</v>
      </c>
      <c r="T133" s="76" t="s">
        <v>17</v>
      </c>
      <c r="U133" s="115">
        <v>42825</v>
      </c>
      <c r="V133" s="116">
        <v>42836</v>
      </c>
      <c r="W133" s="121">
        <v>42835</v>
      </c>
    </row>
    <row r="134" spans="1:23" ht="15.75" x14ac:dyDescent="0.25">
      <c r="A134" s="65">
        <v>2</v>
      </c>
      <c r="B134" s="94">
        <v>116</v>
      </c>
      <c r="C134" s="70" t="s">
        <v>503</v>
      </c>
      <c r="D134" s="70" t="s">
        <v>1068</v>
      </c>
      <c r="E134" s="70">
        <v>2560</v>
      </c>
      <c r="F134" s="131" t="s">
        <v>0</v>
      </c>
      <c r="G134" s="131" t="str">
        <f>VLOOKUP(F134,taxno!$A$2:$B$100,2,FALSE)</f>
        <v>0185555000021</v>
      </c>
      <c r="H134" s="131">
        <v>50</v>
      </c>
      <c r="I134" s="131">
        <v>10063099012</v>
      </c>
      <c r="J134" s="156">
        <v>875</v>
      </c>
      <c r="K134" s="156">
        <f t="shared" si="2"/>
        <v>337750</v>
      </c>
      <c r="L134" s="160">
        <v>35</v>
      </c>
      <c r="M134" s="189" t="s">
        <v>912</v>
      </c>
      <c r="N134" s="186" t="s">
        <v>913</v>
      </c>
      <c r="O134" s="74" t="s">
        <v>1096</v>
      </c>
      <c r="P134" s="153">
        <v>42819</v>
      </c>
      <c r="Q134" s="139" t="s">
        <v>644</v>
      </c>
      <c r="R134" s="176" t="s">
        <v>911</v>
      </c>
      <c r="S134" s="79" t="s">
        <v>6</v>
      </c>
      <c r="T134" s="83" t="s">
        <v>17</v>
      </c>
      <c r="U134" s="117">
        <v>42825</v>
      </c>
      <c r="V134" s="118">
        <v>42836</v>
      </c>
      <c r="W134" s="120">
        <v>42830</v>
      </c>
    </row>
    <row r="135" spans="1:23" ht="15.75" x14ac:dyDescent="0.25">
      <c r="A135" s="65">
        <v>2</v>
      </c>
      <c r="B135" s="94">
        <v>116</v>
      </c>
      <c r="C135" s="70" t="s">
        <v>503</v>
      </c>
      <c r="D135" s="70" t="s">
        <v>1068</v>
      </c>
      <c r="E135" s="70">
        <v>2560</v>
      </c>
      <c r="F135" s="131" t="s">
        <v>914</v>
      </c>
      <c r="G135" s="131" t="str">
        <f>VLOOKUP(F135,taxno!$A$2:$B$100,2,FALSE)</f>
        <v>0625555000205</v>
      </c>
      <c r="H135" s="131">
        <v>50</v>
      </c>
      <c r="I135" s="131">
        <v>10063099012</v>
      </c>
      <c r="J135" s="156">
        <v>250</v>
      </c>
      <c r="K135" s="156">
        <f t="shared" si="2"/>
        <v>96500</v>
      </c>
      <c r="L135" s="160">
        <v>10</v>
      </c>
      <c r="M135" s="189" t="s">
        <v>912</v>
      </c>
      <c r="N135" s="186" t="s">
        <v>913</v>
      </c>
      <c r="O135" s="74" t="s">
        <v>1096</v>
      </c>
      <c r="P135" s="153">
        <v>42819</v>
      </c>
      <c r="Q135" s="139" t="s">
        <v>644</v>
      </c>
      <c r="R135" s="176" t="s">
        <v>911</v>
      </c>
      <c r="S135" s="79" t="s">
        <v>6</v>
      </c>
      <c r="T135" s="83" t="s">
        <v>17</v>
      </c>
      <c r="U135" s="117">
        <v>42825</v>
      </c>
      <c r="V135" s="118">
        <v>42836</v>
      </c>
      <c r="W135" s="120">
        <v>42830</v>
      </c>
    </row>
    <row r="136" spans="1:23" ht="15.75" x14ac:dyDescent="0.25">
      <c r="A136" s="65">
        <v>2</v>
      </c>
      <c r="B136" s="82">
        <v>117</v>
      </c>
      <c r="C136" s="70" t="s">
        <v>503</v>
      </c>
      <c r="D136" s="70" t="s">
        <v>1069</v>
      </c>
      <c r="E136" s="70">
        <v>2560</v>
      </c>
      <c r="F136" s="131" t="s">
        <v>163</v>
      </c>
      <c r="G136" s="131" t="str">
        <f>VLOOKUP(F136,taxno!$A$2:$B$100,2,FALSE)</f>
        <v>0105511005125</v>
      </c>
      <c r="H136" s="131">
        <v>50</v>
      </c>
      <c r="I136" s="131">
        <v>10063099012</v>
      </c>
      <c r="J136" s="156">
        <v>750</v>
      </c>
      <c r="K136" s="156">
        <f t="shared" si="2"/>
        <v>289500</v>
      </c>
      <c r="L136" s="160">
        <v>30</v>
      </c>
      <c r="M136" s="180" t="s">
        <v>915</v>
      </c>
      <c r="N136" s="180" t="s">
        <v>915</v>
      </c>
      <c r="O136" s="74" t="s">
        <v>1096</v>
      </c>
      <c r="P136" s="151">
        <v>42821</v>
      </c>
      <c r="Q136" s="134" t="s">
        <v>30</v>
      </c>
      <c r="R136" s="169" t="s">
        <v>916</v>
      </c>
      <c r="S136" s="76" t="s">
        <v>6</v>
      </c>
      <c r="T136" s="76" t="s">
        <v>80</v>
      </c>
      <c r="U136" s="115">
        <v>42826</v>
      </c>
      <c r="V136" s="116">
        <v>42833</v>
      </c>
      <c r="W136" s="121">
        <v>42832</v>
      </c>
    </row>
    <row r="137" spans="1:23" ht="15.75" x14ac:dyDescent="0.25">
      <c r="A137" s="65">
        <v>2</v>
      </c>
      <c r="B137" s="82">
        <v>118</v>
      </c>
      <c r="C137" s="70" t="s">
        <v>503</v>
      </c>
      <c r="D137" s="70" t="s">
        <v>1070</v>
      </c>
      <c r="E137" s="70">
        <v>2560</v>
      </c>
      <c r="F137" s="131" t="s">
        <v>206</v>
      </c>
      <c r="G137" s="131" t="str">
        <f>VLOOKUP(F137,taxno!$A$2:$B$100,2,FALSE)</f>
        <v>0125540008145</v>
      </c>
      <c r="H137" s="131">
        <v>50</v>
      </c>
      <c r="I137" s="131">
        <v>10063099012</v>
      </c>
      <c r="J137" s="156">
        <v>500</v>
      </c>
      <c r="K137" s="156">
        <f t="shared" si="2"/>
        <v>193000</v>
      </c>
      <c r="L137" s="160">
        <v>20</v>
      </c>
      <c r="M137" s="180" t="s">
        <v>917</v>
      </c>
      <c r="N137" s="178" t="s">
        <v>918</v>
      </c>
      <c r="O137" s="74" t="s">
        <v>1096</v>
      </c>
      <c r="P137" s="151">
        <v>42821</v>
      </c>
      <c r="Q137" s="134" t="s">
        <v>30</v>
      </c>
      <c r="R137" s="169" t="s">
        <v>919</v>
      </c>
      <c r="S137" s="76" t="s">
        <v>11</v>
      </c>
      <c r="T137" s="76" t="s">
        <v>17</v>
      </c>
      <c r="U137" s="115">
        <v>42827</v>
      </c>
      <c r="V137" s="116">
        <v>42835</v>
      </c>
      <c r="W137" s="121">
        <v>42836</v>
      </c>
    </row>
    <row r="138" spans="1:23" ht="15.75" x14ac:dyDescent="0.25">
      <c r="A138" s="65">
        <v>2</v>
      </c>
      <c r="B138" s="82">
        <v>119</v>
      </c>
      <c r="C138" s="70" t="s">
        <v>503</v>
      </c>
      <c r="D138" s="70" t="s">
        <v>1071</v>
      </c>
      <c r="E138" s="70">
        <v>2560</v>
      </c>
      <c r="F138" s="131" t="s">
        <v>35</v>
      </c>
      <c r="G138" s="131" t="str">
        <f>VLOOKUP(F138,taxno!$A$2:$B$100,2,FALSE)</f>
        <v>0115542000168</v>
      </c>
      <c r="H138" s="131">
        <v>50</v>
      </c>
      <c r="I138" s="131">
        <v>10063099012</v>
      </c>
      <c r="J138" s="156">
        <v>800</v>
      </c>
      <c r="K138" s="156">
        <f t="shared" si="2"/>
        <v>308800</v>
      </c>
      <c r="L138" s="160">
        <v>32</v>
      </c>
      <c r="M138" s="184" t="s">
        <v>920</v>
      </c>
      <c r="N138" s="178" t="s">
        <v>920</v>
      </c>
      <c r="O138" s="74" t="s">
        <v>1096</v>
      </c>
      <c r="P138" s="151">
        <v>42822</v>
      </c>
      <c r="Q138" s="134" t="s">
        <v>30</v>
      </c>
      <c r="R138" s="172" t="s">
        <v>921</v>
      </c>
      <c r="S138" s="135" t="s">
        <v>11</v>
      </c>
      <c r="T138" s="140" t="s">
        <v>17</v>
      </c>
      <c r="U138" s="115">
        <v>42827</v>
      </c>
      <c r="V138" s="116">
        <v>42841</v>
      </c>
      <c r="W138" s="121">
        <v>42836</v>
      </c>
    </row>
    <row r="139" spans="1:23" ht="15.75" x14ac:dyDescent="0.25">
      <c r="A139" s="65">
        <v>2</v>
      </c>
      <c r="B139" s="82">
        <v>120</v>
      </c>
      <c r="C139" s="70" t="s">
        <v>503</v>
      </c>
      <c r="D139" s="70" t="s">
        <v>1072</v>
      </c>
      <c r="E139" s="70">
        <v>2560</v>
      </c>
      <c r="F139" s="131" t="s">
        <v>237</v>
      </c>
      <c r="G139" s="131" t="str">
        <f>VLOOKUP(F139,taxno!$A$2:$B$100,2,FALSE)</f>
        <v>0105538021822</v>
      </c>
      <c r="H139" s="131">
        <v>50</v>
      </c>
      <c r="I139" s="131">
        <v>10063099012</v>
      </c>
      <c r="J139" s="156">
        <v>500</v>
      </c>
      <c r="K139" s="156">
        <f t="shared" si="2"/>
        <v>193000</v>
      </c>
      <c r="L139" s="160">
        <v>20</v>
      </c>
      <c r="M139" s="184" t="s">
        <v>922</v>
      </c>
      <c r="N139" s="178" t="s">
        <v>923</v>
      </c>
      <c r="O139" s="74" t="s">
        <v>1096</v>
      </c>
      <c r="P139" s="151">
        <v>42824</v>
      </c>
      <c r="Q139" s="134" t="s">
        <v>30</v>
      </c>
      <c r="R139" s="169" t="s">
        <v>737</v>
      </c>
      <c r="S139" s="76" t="s">
        <v>11</v>
      </c>
      <c r="T139" s="76" t="s">
        <v>76</v>
      </c>
      <c r="U139" s="115">
        <v>42829</v>
      </c>
      <c r="V139" s="116">
        <v>42844</v>
      </c>
      <c r="W139" s="121">
        <v>42835</v>
      </c>
    </row>
    <row r="140" spans="1:23" ht="15.75" x14ac:dyDescent="0.25">
      <c r="A140" s="65">
        <v>2</v>
      </c>
      <c r="B140" s="82">
        <v>121</v>
      </c>
      <c r="C140" s="70" t="s">
        <v>503</v>
      </c>
      <c r="D140" s="70" t="s">
        <v>1073</v>
      </c>
      <c r="E140" s="70">
        <v>2560</v>
      </c>
      <c r="F140" s="131" t="s">
        <v>81</v>
      </c>
      <c r="G140" s="131" t="str">
        <f>VLOOKUP(F140,taxno!$A$2:$B$100,2,FALSE)</f>
        <v>0115524000194</v>
      </c>
      <c r="H140" s="131">
        <v>50</v>
      </c>
      <c r="I140" s="131">
        <v>10063099012</v>
      </c>
      <c r="J140" s="156">
        <v>525</v>
      </c>
      <c r="K140" s="156">
        <f t="shared" si="2"/>
        <v>202650</v>
      </c>
      <c r="L140" s="160">
        <v>21</v>
      </c>
      <c r="M140" s="184" t="s">
        <v>924</v>
      </c>
      <c r="N140" s="178" t="s">
        <v>925</v>
      </c>
      <c r="O140" s="74" t="s">
        <v>1096</v>
      </c>
      <c r="P140" s="151">
        <v>42824</v>
      </c>
      <c r="Q140" s="134" t="s">
        <v>30</v>
      </c>
      <c r="R140" s="169" t="s">
        <v>926</v>
      </c>
      <c r="S140" s="76" t="s">
        <v>11</v>
      </c>
      <c r="T140" s="76" t="s">
        <v>719</v>
      </c>
      <c r="U140" s="115">
        <v>42832</v>
      </c>
      <c r="V140" s="116">
        <v>42846</v>
      </c>
      <c r="W140" s="121">
        <v>42837</v>
      </c>
    </row>
    <row r="141" spans="1:23" ht="15.75" x14ac:dyDescent="0.25">
      <c r="A141" s="65">
        <v>2</v>
      </c>
      <c r="B141" s="82">
        <v>122</v>
      </c>
      <c r="C141" s="70" t="s">
        <v>503</v>
      </c>
      <c r="D141" s="70" t="s">
        <v>1074</v>
      </c>
      <c r="E141" s="70">
        <v>2560</v>
      </c>
      <c r="F141" s="131" t="s">
        <v>35</v>
      </c>
      <c r="G141" s="131" t="str">
        <f>VLOOKUP(F141,taxno!$A$2:$B$100,2,FALSE)</f>
        <v>0115542000168</v>
      </c>
      <c r="H141" s="131">
        <v>50</v>
      </c>
      <c r="I141" s="131">
        <v>10063099012</v>
      </c>
      <c r="J141" s="156">
        <v>1000</v>
      </c>
      <c r="K141" s="156">
        <f t="shared" si="2"/>
        <v>386000</v>
      </c>
      <c r="L141" s="160">
        <v>40</v>
      </c>
      <c r="M141" s="184">
        <v>7130440590</v>
      </c>
      <c r="N141" s="131" t="s">
        <v>927</v>
      </c>
      <c r="O141" s="74" t="s">
        <v>1096</v>
      </c>
      <c r="P141" s="151">
        <v>42824</v>
      </c>
      <c r="Q141" s="134" t="s">
        <v>644</v>
      </c>
      <c r="R141" s="169" t="s">
        <v>928</v>
      </c>
      <c r="S141" s="76" t="s">
        <v>6</v>
      </c>
      <c r="T141" s="76" t="s">
        <v>26</v>
      </c>
      <c r="U141" s="115">
        <v>42830</v>
      </c>
      <c r="V141" s="116">
        <v>42851</v>
      </c>
      <c r="W141" s="121">
        <v>42836</v>
      </c>
    </row>
    <row r="142" spans="1:23" ht="15.75" x14ac:dyDescent="0.25">
      <c r="A142" s="65">
        <v>2</v>
      </c>
      <c r="B142" s="82">
        <v>123</v>
      </c>
      <c r="C142" s="70" t="s">
        <v>503</v>
      </c>
      <c r="D142" s="70" t="s">
        <v>1075</v>
      </c>
      <c r="E142" s="70">
        <v>2560</v>
      </c>
      <c r="F142" s="131" t="s">
        <v>0</v>
      </c>
      <c r="G142" s="131" t="str">
        <f>VLOOKUP(F142,taxno!$A$2:$B$100,2,FALSE)</f>
        <v>0185555000021</v>
      </c>
      <c r="H142" s="131">
        <v>50</v>
      </c>
      <c r="I142" s="131">
        <v>10063099012</v>
      </c>
      <c r="J142" s="156">
        <v>750</v>
      </c>
      <c r="K142" s="156">
        <f t="shared" si="2"/>
        <v>289500</v>
      </c>
      <c r="L142" s="160">
        <v>30</v>
      </c>
      <c r="M142" s="184" t="s">
        <v>929</v>
      </c>
      <c r="N142" s="178" t="s">
        <v>930</v>
      </c>
      <c r="O142" s="74" t="s">
        <v>1096</v>
      </c>
      <c r="P142" s="151">
        <v>42824</v>
      </c>
      <c r="Q142" s="134" t="s">
        <v>1365</v>
      </c>
      <c r="R142" s="169" t="s">
        <v>931</v>
      </c>
      <c r="S142" s="76" t="s">
        <v>11</v>
      </c>
      <c r="T142" s="76" t="s">
        <v>54</v>
      </c>
      <c r="U142" s="115">
        <v>42829</v>
      </c>
      <c r="V142" s="116">
        <v>42837</v>
      </c>
      <c r="W142" s="121">
        <v>42837</v>
      </c>
    </row>
    <row r="143" spans="1:23" ht="15.75" x14ac:dyDescent="0.25">
      <c r="A143" s="65">
        <v>2</v>
      </c>
      <c r="B143" s="82">
        <v>124</v>
      </c>
      <c r="C143" s="70" t="s">
        <v>503</v>
      </c>
      <c r="D143" s="70" t="s">
        <v>1076</v>
      </c>
      <c r="E143" s="70">
        <v>2560</v>
      </c>
      <c r="F143" s="131" t="s">
        <v>84</v>
      </c>
      <c r="G143" s="131" t="str">
        <f>VLOOKUP(F143,taxno!$A$2:$B$100,2,FALSE)</f>
        <v>0105516011352</v>
      </c>
      <c r="H143" s="131">
        <v>50</v>
      </c>
      <c r="I143" s="131">
        <v>10063099012</v>
      </c>
      <c r="J143" s="156">
        <v>1000</v>
      </c>
      <c r="K143" s="156">
        <f t="shared" si="2"/>
        <v>386000</v>
      </c>
      <c r="L143" s="160">
        <v>40</v>
      </c>
      <c r="M143" s="184">
        <v>7130441350</v>
      </c>
      <c r="N143" s="131" t="s">
        <v>932</v>
      </c>
      <c r="O143" s="74" t="s">
        <v>1096</v>
      </c>
      <c r="P143" s="151">
        <v>42825</v>
      </c>
      <c r="Q143" s="134" t="s">
        <v>644</v>
      </c>
      <c r="R143" s="169" t="s">
        <v>928</v>
      </c>
      <c r="S143" s="76" t="s">
        <v>6</v>
      </c>
      <c r="T143" s="76" t="s">
        <v>76</v>
      </c>
      <c r="U143" s="115">
        <v>42830</v>
      </c>
      <c r="V143" s="116">
        <v>42850</v>
      </c>
      <c r="W143" s="121">
        <v>42836</v>
      </c>
    </row>
    <row r="144" spans="1:23" ht="15.75" x14ac:dyDescent="0.25">
      <c r="A144" s="65">
        <v>2</v>
      </c>
      <c r="B144" s="82">
        <v>125</v>
      </c>
      <c r="C144" s="70" t="s">
        <v>503</v>
      </c>
      <c r="D144" s="70" t="s">
        <v>1077</v>
      </c>
      <c r="E144" s="70">
        <v>2560</v>
      </c>
      <c r="F144" s="131" t="s">
        <v>92</v>
      </c>
      <c r="G144" s="131" t="str">
        <f>VLOOKUP(F144,taxno!$A$2:$B$100,2,FALSE)</f>
        <v>0105522018355</v>
      </c>
      <c r="H144" s="131">
        <v>50</v>
      </c>
      <c r="I144" s="131">
        <v>10063099012</v>
      </c>
      <c r="J144" s="156">
        <v>1000</v>
      </c>
      <c r="K144" s="156">
        <f t="shared" si="2"/>
        <v>386000</v>
      </c>
      <c r="L144" s="160">
        <v>40</v>
      </c>
      <c r="M144" s="184">
        <v>7130440990</v>
      </c>
      <c r="N144" s="131" t="s">
        <v>933</v>
      </c>
      <c r="O144" s="74" t="s">
        <v>1096</v>
      </c>
      <c r="P144" s="151">
        <v>42826</v>
      </c>
      <c r="Q144" s="134" t="s">
        <v>644</v>
      </c>
      <c r="R144" s="169" t="s">
        <v>934</v>
      </c>
      <c r="S144" s="76" t="s">
        <v>6</v>
      </c>
      <c r="T144" s="76" t="s">
        <v>17</v>
      </c>
      <c r="U144" s="115">
        <v>42832</v>
      </c>
      <c r="V144" s="116">
        <v>42852</v>
      </c>
      <c r="W144" s="121">
        <v>42837</v>
      </c>
    </row>
    <row r="145" spans="1:23" ht="15.75" x14ac:dyDescent="0.25">
      <c r="A145" s="65">
        <v>2</v>
      </c>
      <c r="B145" s="82">
        <v>126</v>
      </c>
      <c r="C145" s="70" t="s">
        <v>503</v>
      </c>
      <c r="D145" s="70" t="s">
        <v>1078</v>
      </c>
      <c r="E145" s="70">
        <v>2560</v>
      </c>
      <c r="F145" s="131" t="s">
        <v>35</v>
      </c>
      <c r="G145" s="131" t="str">
        <f>VLOOKUP(F145,taxno!$A$2:$B$100,2,FALSE)</f>
        <v>0115542000168</v>
      </c>
      <c r="H145" s="131">
        <v>50</v>
      </c>
      <c r="I145" s="131">
        <v>10063099012</v>
      </c>
      <c r="J145" s="156">
        <v>900</v>
      </c>
      <c r="K145" s="156">
        <f t="shared" si="2"/>
        <v>347400</v>
      </c>
      <c r="L145" s="160">
        <v>36</v>
      </c>
      <c r="M145" s="184">
        <v>7130440600</v>
      </c>
      <c r="N145" s="131" t="s">
        <v>935</v>
      </c>
      <c r="O145" s="74" t="s">
        <v>1096</v>
      </c>
      <c r="P145" s="151">
        <v>42826</v>
      </c>
      <c r="Q145" s="134" t="s">
        <v>644</v>
      </c>
      <c r="R145" s="169" t="s">
        <v>934</v>
      </c>
      <c r="S145" s="76" t="s">
        <v>6</v>
      </c>
      <c r="T145" s="76" t="s">
        <v>17</v>
      </c>
      <c r="U145" s="115">
        <v>42832</v>
      </c>
      <c r="V145" s="116">
        <v>42852</v>
      </c>
      <c r="W145" s="121">
        <v>42836</v>
      </c>
    </row>
    <row r="146" spans="1:23" ht="15.75" x14ac:dyDescent="0.25">
      <c r="A146" s="65">
        <v>2</v>
      </c>
      <c r="B146" s="82">
        <v>127</v>
      </c>
      <c r="C146" s="70" t="s">
        <v>503</v>
      </c>
      <c r="D146" s="70" t="s">
        <v>1079</v>
      </c>
      <c r="E146" s="70">
        <v>2560</v>
      </c>
      <c r="F146" s="131" t="s">
        <v>35</v>
      </c>
      <c r="G146" s="131" t="str">
        <f>VLOOKUP(F146,taxno!$A$2:$B$100,2,FALSE)</f>
        <v>0115542000168</v>
      </c>
      <c r="H146" s="131">
        <v>50</v>
      </c>
      <c r="I146" s="131">
        <v>10063099012</v>
      </c>
      <c r="J146" s="156">
        <v>500</v>
      </c>
      <c r="K146" s="156">
        <f t="shared" si="2"/>
        <v>193000</v>
      </c>
      <c r="L146" s="160">
        <v>20</v>
      </c>
      <c r="M146" s="184" t="s">
        <v>936</v>
      </c>
      <c r="N146" s="178" t="s">
        <v>937</v>
      </c>
      <c r="O146" s="74" t="s">
        <v>1096</v>
      </c>
      <c r="P146" s="151">
        <v>42828</v>
      </c>
      <c r="Q146" s="134" t="s">
        <v>30</v>
      </c>
      <c r="R146" s="174" t="s">
        <v>938</v>
      </c>
      <c r="S146" s="76" t="s">
        <v>11</v>
      </c>
      <c r="T146" s="76" t="s">
        <v>17</v>
      </c>
      <c r="U146" s="119">
        <v>42841</v>
      </c>
      <c r="V146" s="119">
        <v>42830</v>
      </c>
      <c r="W146" s="121">
        <v>42845</v>
      </c>
    </row>
    <row r="147" spans="1:23" ht="15.75" x14ac:dyDescent="0.25">
      <c r="A147" s="65">
        <v>2</v>
      </c>
      <c r="B147" s="82">
        <v>128</v>
      </c>
      <c r="C147" s="70" t="s">
        <v>503</v>
      </c>
      <c r="D147" s="70" t="s">
        <v>1080</v>
      </c>
      <c r="E147" s="70">
        <v>2560</v>
      </c>
      <c r="F147" s="131" t="s">
        <v>81</v>
      </c>
      <c r="G147" s="131" t="str">
        <f>VLOOKUP(F147,taxno!$A$2:$B$100,2,FALSE)</f>
        <v>0115524000194</v>
      </c>
      <c r="H147" s="131">
        <v>50</v>
      </c>
      <c r="I147" s="131">
        <v>10063099012</v>
      </c>
      <c r="J147" s="156">
        <v>2000</v>
      </c>
      <c r="K147" s="156">
        <f t="shared" si="2"/>
        <v>772000</v>
      </c>
      <c r="L147" s="160">
        <v>80</v>
      </c>
      <c r="M147" s="184">
        <v>7130445960</v>
      </c>
      <c r="N147" s="131" t="s">
        <v>939</v>
      </c>
      <c r="O147" s="74" t="s">
        <v>1096</v>
      </c>
      <c r="P147" s="151">
        <v>42829</v>
      </c>
      <c r="Q147" s="134" t="s">
        <v>644</v>
      </c>
      <c r="R147" s="169" t="s">
        <v>940</v>
      </c>
      <c r="S147" s="76" t="s">
        <v>6</v>
      </c>
      <c r="T147" s="76" t="s">
        <v>17</v>
      </c>
      <c r="U147" s="115">
        <v>42837</v>
      </c>
      <c r="V147" s="116">
        <v>42848</v>
      </c>
      <c r="W147" s="121">
        <v>42845</v>
      </c>
    </row>
    <row r="148" spans="1:23" ht="15.75" x14ac:dyDescent="0.25">
      <c r="A148" s="65">
        <v>2</v>
      </c>
      <c r="B148" s="82">
        <v>129</v>
      </c>
      <c r="C148" s="70" t="s">
        <v>503</v>
      </c>
      <c r="D148" s="70" t="s">
        <v>1081</v>
      </c>
      <c r="E148" s="70">
        <v>2560</v>
      </c>
      <c r="F148" s="131" t="s">
        <v>81</v>
      </c>
      <c r="G148" s="131" t="str">
        <f>VLOOKUP(F148,taxno!$A$2:$B$100,2,FALSE)</f>
        <v>0115524000194</v>
      </c>
      <c r="H148" s="131">
        <v>50</v>
      </c>
      <c r="I148" s="131">
        <v>10063099012</v>
      </c>
      <c r="J148" s="156">
        <v>1000</v>
      </c>
      <c r="K148" s="156">
        <f t="shared" si="2"/>
        <v>386000</v>
      </c>
      <c r="L148" s="160">
        <v>40</v>
      </c>
      <c r="M148" s="184">
        <v>7130445970</v>
      </c>
      <c r="N148" s="131" t="s">
        <v>941</v>
      </c>
      <c r="O148" s="74" t="s">
        <v>1096</v>
      </c>
      <c r="P148" s="151">
        <v>42829</v>
      </c>
      <c r="Q148" s="134" t="s">
        <v>644</v>
      </c>
      <c r="R148" s="169" t="s">
        <v>940</v>
      </c>
      <c r="S148" s="76" t="s">
        <v>6</v>
      </c>
      <c r="T148" s="76" t="s">
        <v>17</v>
      </c>
      <c r="U148" s="115">
        <v>42837</v>
      </c>
      <c r="V148" s="116">
        <v>42848</v>
      </c>
      <c r="W148" s="121">
        <v>42845</v>
      </c>
    </row>
    <row r="149" spans="1:23" ht="15.75" x14ac:dyDescent="0.25">
      <c r="A149" s="65">
        <v>2</v>
      </c>
      <c r="B149" s="82">
        <v>130</v>
      </c>
      <c r="C149" s="70" t="s">
        <v>503</v>
      </c>
      <c r="D149" s="70" t="s">
        <v>1082</v>
      </c>
      <c r="E149" s="70">
        <v>2560</v>
      </c>
      <c r="F149" s="131" t="s">
        <v>92</v>
      </c>
      <c r="G149" s="131" t="str">
        <f>VLOOKUP(F149,taxno!$A$2:$B$100,2,FALSE)</f>
        <v>0105522018355</v>
      </c>
      <c r="H149" s="131">
        <v>50</v>
      </c>
      <c r="I149" s="131">
        <v>10063099012</v>
      </c>
      <c r="J149" s="156">
        <v>1000</v>
      </c>
      <c r="K149" s="156">
        <f t="shared" si="2"/>
        <v>386000</v>
      </c>
      <c r="L149" s="160">
        <v>40</v>
      </c>
      <c r="M149" s="180" t="s">
        <v>942</v>
      </c>
      <c r="N149" s="178" t="s">
        <v>943</v>
      </c>
      <c r="O149" s="74" t="s">
        <v>1096</v>
      </c>
      <c r="P149" s="151">
        <v>42830</v>
      </c>
      <c r="Q149" s="134" t="s">
        <v>30</v>
      </c>
      <c r="R149" s="169" t="s">
        <v>944</v>
      </c>
      <c r="S149" s="76" t="s">
        <v>11</v>
      </c>
      <c r="T149" s="76" t="s">
        <v>76</v>
      </c>
      <c r="U149" s="115">
        <v>42836</v>
      </c>
      <c r="V149" s="116">
        <v>42851</v>
      </c>
      <c r="W149" s="121">
        <v>42844</v>
      </c>
    </row>
    <row r="150" spans="1:23" ht="15.75" x14ac:dyDescent="0.25">
      <c r="A150" s="65">
        <v>2</v>
      </c>
      <c r="B150" s="82">
        <v>131</v>
      </c>
      <c r="C150" s="70" t="s">
        <v>503</v>
      </c>
      <c r="D150" s="70" t="s">
        <v>1083</v>
      </c>
      <c r="E150" s="70">
        <v>2560</v>
      </c>
      <c r="F150" s="131" t="s">
        <v>186</v>
      </c>
      <c r="G150" s="131" t="str">
        <f>VLOOKUP(F150,taxno!$A$2:$B$100,2,FALSE)</f>
        <v>0105536101675</v>
      </c>
      <c r="H150" s="131">
        <v>50</v>
      </c>
      <c r="I150" s="131">
        <v>10063099012</v>
      </c>
      <c r="J150" s="156">
        <v>750</v>
      </c>
      <c r="K150" s="156">
        <f t="shared" si="2"/>
        <v>289500</v>
      </c>
      <c r="L150" s="160">
        <v>30</v>
      </c>
      <c r="M150" s="180" t="s">
        <v>945</v>
      </c>
      <c r="N150" s="178" t="s">
        <v>946</v>
      </c>
      <c r="O150" s="74" t="s">
        <v>1096</v>
      </c>
      <c r="P150" s="151">
        <v>42830</v>
      </c>
      <c r="Q150" s="134" t="s">
        <v>1365</v>
      </c>
      <c r="R150" s="169" t="s">
        <v>944</v>
      </c>
      <c r="S150" s="76" t="s">
        <v>11</v>
      </c>
      <c r="T150" s="76" t="s">
        <v>54</v>
      </c>
      <c r="U150" s="115">
        <v>42836</v>
      </c>
      <c r="V150" s="116">
        <v>42844</v>
      </c>
      <c r="W150" s="121">
        <v>42844</v>
      </c>
    </row>
    <row r="151" spans="1:23" ht="15.75" x14ac:dyDescent="0.25">
      <c r="A151" s="65">
        <v>2</v>
      </c>
      <c r="B151" s="82">
        <v>132</v>
      </c>
      <c r="C151" s="70" t="s">
        <v>503</v>
      </c>
      <c r="D151" s="70" t="s">
        <v>1084</v>
      </c>
      <c r="E151" s="70">
        <v>2560</v>
      </c>
      <c r="F151" s="131" t="s">
        <v>35</v>
      </c>
      <c r="G151" s="131" t="str">
        <f>VLOOKUP(F151,taxno!$A$2:$B$100,2,FALSE)</f>
        <v>0115542000168</v>
      </c>
      <c r="H151" s="131">
        <v>50</v>
      </c>
      <c r="I151" s="131">
        <v>10063099012</v>
      </c>
      <c r="J151" s="156">
        <v>1500</v>
      </c>
      <c r="K151" s="156">
        <f t="shared" si="2"/>
        <v>579000</v>
      </c>
      <c r="L151" s="160">
        <v>60</v>
      </c>
      <c r="M151" s="180" t="s">
        <v>947</v>
      </c>
      <c r="N151" s="178" t="s">
        <v>948</v>
      </c>
      <c r="O151" s="74" t="s">
        <v>1096</v>
      </c>
      <c r="P151" s="151">
        <v>42843</v>
      </c>
      <c r="Q151" s="134" t="s">
        <v>289</v>
      </c>
      <c r="R151" s="169" t="s">
        <v>949</v>
      </c>
      <c r="S151" s="76" t="s">
        <v>11</v>
      </c>
      <c r="T151" s="76" t="s">
        <v>7</v>
      </c>
      <c r="U151" s="119">
        <v>42852</v>
      </c>
      <c r="V151" s="119">
        <v>42859</v>
      </c>
      <c r="W151" s="121">
        <v>42852</v>
      </c>
    </row>
    <row r="152" spans="1:23" ht="15.75" x14ac:dyDescent="0.25">
      <c r="A152" s="65">
        <v>2</v>
      </c>
      <c r="B152" s="82">
        <v>133</v>
      </c>
      <c r="C152" s="70" t="s">
        <v>503</v>
      </c>
      <c r="D152" s="145" t="s">
        <v>1086</v>
      </c>
      <c r="E152" s="70">
        <v>2560</v>
      </c>
      <c r="F152" s="131" t="s">
        <v>81</v>
      </c>
      <c r="G152" s="131" t="str">
        <f>VLOOKUP(F152,taxno!$A$2:$B$100,2,FALSE)</f>
        <v>0115524000194</v>
      </c>
      <c r="H152" s="131">
        <v>50</v>
      </c>
      <c r="I152" s="131">
        <v>10063099012</v>
      </c>
      <c r="J152" s="156">
        <v>500</v>
      </c>
      <c r="K152" s="156">
        <f t="shared" si="2"/>
        <v>193000</v>
      </c>
      <c r="L152" s="160">
        <v>20</v>
      </c>
      <c r="M152" s="184" t="s">
        <v>950</v>
      </c>
      <c r="N152" s="131" t="s">
        <v>951</v>
      </c>
      <c r="O152" s="74" t="s">
        <v>1096</v>
      </c>
      <c r="P152" s="151">
        <v>42875</v>
      </c>
      <c r="Q152" s="134" t="s">
        <v>57</v>
      </c>
      <c r="R152" s="169" t="s">
        <v>952</v>
      </c>
      <c r="S152" s="76" t="s">
        <v>6</v>
      </c>
      <c r="T152" s="76" t="s">
        <v>65</v>
      </c>
      <c r="U152" s="115">
        <v>42882</v>
      </c>
      <c r="V152" s="115">
        <v>42900</v>
      </c>
      <c r="W152" s="121">
        <v>42893</v>
      </c>
    </row>
    <row r="153" spans="1:23" ht="15.75" x14ac:dyDescent="0.25">
      <c r="A153" s="65">
        <v>2</v>
      </c>
      <c r="B153" s="82">
        <v>134</v>
      </c>
      <c r="C153" s="70" t="s">
        <v>503</v>
      </c>
      <c r="D153" s="145" t="s">
        <v>1085</v>
      </c>
      <c r="E153" s="70">
        <v>2560</v>
      </c>
      <c r="F153" s="131" t="s">
        <v>81</v>
      </c>
      <c r="G153" s="131" t="str">
        <f>VLOOKUP(F153,taxno!$A$2:$B$100,2,FALSE)</f>
        <v>0115524000194</v>
      </c>
      <c r="H153" s="131">
        <v>50</v>
      </c>
      <c r="I153" s="131">
        <v>10063099012</v>
      </c>
      <c r="J153" s="156">
        <v>525</v>
      </c>
      <c r="K153" s="156">
        <f t="shared" si="2"/>
        <v>202650</v>
      </c>
      <c r="L153" s="160">
        <v>21</v>
      </c>
      <c r="M153" s="184">
        <v>7130463240</v>
      </c>
      <c r="N153" s="131" t="s">
        <v>953</v>
      </c>
      <c r="O153" s="74" t="s">
        <v>1096</v>
      </c>
      <c r="P153" s="151">
        <v>42872</v>
      </c>
      <c r="Q153" s="134" t="s">
        <v>644</v>
      </c>
      <c r="R153" s="169" t="s">
        <v>954</v>
      </c>
      <c r="S153" s="76" t="s">
        <v>6</v>
      </c>
      <c r="T153" s="76" t="s">
        <v>65</v>
      </c>
      <c r="U153" s="115">
        <v>42879</v>
      </c>
      <c r="V153" s="115">
        <v>42899</v>
      </c>
      <c r="W153" s="121">
        <v>42881</v>
      </c>
    </row>
    <row r="154" spans="1:23" ht="31.5" x14ac:dyDescent="0.25">
      <c r="A154" s="65">
        <v>2</v>
      </c>
      <c r="B154" s="82">
        <v>135</v>
      </c>
      <c r="C154" s="70" t="s">
        <v>503</v>
      </c>
      <c r="D154" s="145" t="s">
        <v>1087</v>
      </c>
      <c r="E154" s="70">
        <v>2560</v>
      </c>
      <c r="F154" s="131" t="s">
        <v>81</v>
      </c>
      <c r="G154" s="131" t="str">
        <f>VLOOKUP(F154,taxno!$A$2:$B$100,2,FALSE)</f>
        <v>0115524000194</v>
      </c>
      <c r="H154" s="131">
        <v>50</v>
      </c>
      <c r="I154" s="131">
        <v>10063099012</v>
      </c>
      <c r="J154" s="156">
        <v>500</v>
      </c>
      <c r="K154" s="156">
        <f t="shared" si="2"/>
        <v>193000</v>
      </c>
      <c r="L154" s="160">
        <v>20</v>
      </c>
      <c r="M154" s="184">
        <v>7130463360</v>
      </c>
      <c r="N154" s="234" t="s">
        <v>1507</v>
      </c>
      <c r="O154" s="74" t="s">
        <v>1096</v>
      </c>
      <c r="P154" s="151">
        <v>42878</v>
      </c>
      <c r="Q154" s="235" t="s">
        <v>644</v>
      </c>
      <c r="R154" s="237" t="s">
        <v>1508</v>
      </c>
      <c r="S154" s="236" t="s">
        <v>6</v>
      </c>
      <c r="T154" s="236" t="s">
        <v>12</v>
      </c>
      <c r="U154" s="201">
        <v>42891</v>
      </c>
      <c r="V154" s="201">
        <v>41818</v>
      </c>
      <c r="W154" s="121">
        <v>42895</v>
      </c>
    </row>
    <row r="155" spans="1:23" ht="15.75" x14ac:dyDescent="0.25">
      <c r="A155" s="65">
        <v>2</v>
      </c>
      <c r="B155" s="163">
        <v>136</v>
      </c>
      <c r="C155" s="126" t="s">
        <v>503</v>
      </c>
      <c r="D155" s="231" t="s">
        <v>1088</v>
      </c>
      <c r="E155" s="70">
        <v>2560</v>
      </c>
      <c r="F155" s="131" t="s">
        <v>81</v>
      </c>
      <c r="G155" s="131" t="str">
        <f>VLOOKUP(F155,taxno!$A$2:$B$100,2,FALSE)</f>
        <v>0115524000194</v>
      </c>
      <c r="H155" s="131">
        <v>50</v>
      </c>
      <c r="I155" s="131">
        <v>10063099012</v>
      </c>
      <c r="J155" s="156">
        <v>500</v>
      </c>
      <c r="K155" s="156">
        <f t="shared" si="2"/>
        <v>193000</v>
      </c>
      <c r="L155" s="160">
        <v>20</v>
      </c>
      <c r="M155" s="233">
        <v>7130467190</v>
      </c>
      <c r="N155" s="234" t="s">
        <v>1506</v>
      </c>
      <c r="O155" s="74" t="s">
        <v>1096</v>
      </c>
      <c r="P155" s="151">
        <v>42882</v>
      </c>
      <c r="Q155" s="235" t="s">
        <v>644</v>
      </c>
      <c r="R155" s="236" t="s">
        <v>1509</v>
      </c>
      <c r="S155" s="236" t="s">
        <v>11</v>
      </c>
      <c r="T155" s="236" t="s">
        <v>21</v>
      </c>
      <c r="U155" s="115">
        <v>42888</v>
      </c>
      <c r="V155" s="116">
        <v>42900</v>
      </c>
      <c r="W155" s="121">
        <v>42895</v>
      </c>
    </row>
  </sheetData>
  <autoFilter ref="B1:AB154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G81" zoomScale="70" zoomScaleNormal="70" workbookViewId="0">
      <selection activeCell="M99" sqref="M99"/>
    </sheetView>
  </sheetViews>
  <sheetFormatPr defaultRowHeight="15" x14ac:dyDescent="0.25"/>
  <cols>
    <col min="1" max="1" width="6.7109375" style="65" bestFit="1" customWidth="1"/>
    <col min="2" max="2" width="15.42578125" style="163" bestFit="1" customWidth="1"/>
    <col min="3" max="3" width="20.140625" style="163" bestFit="1" customWidth="1"/>
    <col min="4" max="4" width="18.28515625" style="230" bestFit="1" customWidth="1"/>
    <col min="5" max="5" width="20" style="163" bestFit="1" customWidth="1"/>
    <col min="6" max="6" width="50.140625" style="65" bestFit="1" customWidth="1"/>
    <col min="7" max="7" width="19.7109375" style="65" bestFit="1" customWidth="1"/>
    <col min="8" max="8" width="15" style="65" bestFit="1" customWidth="1"/>
    <col min="9" max="9" width="19.7109375" style="65" bestFit="1" customWidth="1"/>
    <col min="10" max="10" width="15.42578125" style="114" bestFit="1" customWidth="1"/>
    <col min="11" max="11" width="12" style="114" bestFit="1" customWidth="1"/>
    <col min="12" max="12" width="22.140625" style="114" bestFit="1" customWidth="1"/>
    <col min="13" max="13" width="21.7109375" style="226" bestFit="1" customWidth="1"/>
    <col min="14" max="14" width="22.140625" style="226" bestFit="1" customWidth="1"/>
    <col min="15" max="15" width="20.7109375" style="163" bestFit="1" customWidth="1"/>
    <col min="16" max="16" width="20.28515625" style="166" bestFit="1" customWidth="1"/>
    <col min="17" max="17" width="21.7109375" style="163" bestFit="1" customWidth="1"/>
    <col min="18" max="18" width="55.7109375" style="163" bestFit="1" customWidth="1"/>
    <col min="19" max="19" width="28.5703125" style="163" bestFit="1" customWidth="1"/>
    <col min="20" max="20" width="26" style="163" bestFit="1" customWidth="1"/>
    <col min="21" max="21" width="16.42578125" style="166" bestFit="1" customWidth="1"/>
    <col min="22" max="23" width="16.28515625" style="166" bestFit="1" customWidth="1"/>
    <col min="24" max="16384" width="9.140625" style="65"/>
  </cols>
  <sheetData>
    <row r="1" spans="1:23" ht="15.75" x14ac:dyDescent="0.25">
      <c r="A1" s="65" t="s">
        <v>500</v>
      </c>
      <c r="B1" s="227" t="s">
        <v>501</v>
      </c>
      <c r="C1" s="228" t="s">
        <v>502</v>
      </c>
      <c r="D1" s="229" t="s">
        <v>426</v>
      </c>
      <c r="E1" s="228" t="s">
        <v>504</v>
      </c>
      <c r="F1" s="196" t="s">
        <v>427</v>
      </c>
      <c r="G1" s="196" t="s">
        <v>425</v>
      </c>
      <c r="H1" s="196" t="s">
        <v>368</v>
      </c>
      <c r="I1" s="196" t="s">
        <v>428</v>
      </c>
      <c r="J1" s="197" t="s">
        <v>636</v>
      </c>
      <c r="K1" s="197" t="s">
        <v>639</v>
      </c>
      <c r="L1" s="197" t="s">
        <v>429</v>
      </c>
      <c r="M1" s="215" t="s">
        <v>430</v>
      </c>
      <c r="N1" s="215" t="s">
        <v>431</v>
      </c>
      <c r="O1" s="213" t="s">
        <v>432</v>
      </c>
      <c r="P1" s="210" t="s">
        <v>433</v>
      </c>
      <c r="Q1" s="214" t="s">
        <v>637</v>
      </c>
      <c r="R1" s="162" t="s">
        <v>434</v>
      </c>
      <c r="S1" s="253" t="s">
        <v>1379</v>
      </c>
      <c r="T1" s="254" t="s">
        <v>1380</v>
      </c>
      <c r="U1" s="210" t="s">
        <v>435</v>
      </c>
      <c r="V1" s="210" t="s">
        <v>436</v>
      </c>
      <c r="W1" s="211" t="s">
        <v>638</v>
      </c>
    </row>
    <row r="2" spans="1:23" ht="15.75" x14ac:dyDescent="0.25">
      <c r="A2" s="65">
        <v>3</v>
      </c>
      <c r="B2" s="70">
        <v>1</v>
      </c>
      <c r="C2" s="70" t="s">
        <v>503</v>
      </c>
      <c r="D2" s="209" t="s">
        <v>1381</v>
      </c>
      <c r="E2" s="70">
        <v>2560</v>
      </c>
      <c r="F2" s="131" t="s">
        <v>81</v>
      </c>
      <c r="G2" s="131" t="str">
        <f>VLOOKUP(F2,taxno!$A$2:$B$100,2,FALSE)</f>
        <v>0115524000194</v>
      </c>
      <c r="H2" s="131">
        <v>50</v>
      </c>
      <c r="I2" s="133">
        <v>10063099012</v>
      </c>
      <c r="J2" s="160">
        <f>25*38</f>
        <v>950</v>
      </c>
      <c r="K2" s="160">
        <f>J2*386</f>
        <v>366700</v>
      </c>
      <c r="L2" s="160">
        <f t="shared" ref="L2:L60" si="0">J2/25</f>
        <v>38</v>
      </c>
      <c r="M2" s="216" t="s">
        <v>1097</v>
      </c>
      <c r="N2" s="216" t="s">
        <v>1097</v>
      </c>
      <c r="O2" s="74" t="s">
        <v>1098</v>
      </c>
      <c r="P2" s="206">
        <v>42808</v>
      </c>
      <c r="Q2" s="70" t="s">
        <v>1099</v>
      </c>
      <c r="R2" s="74" t="s">
        <v>755</v>
      </c>
      <c r="S2" s="74" t="s">
        <v>6</v>
      </c>
      <c r="T2" s="74" t="s">
        <v>17</v>
      </c>
      <c r="U2" s="199">
        <v>42815</v>
      </c>
      <c r="V2" s="200">
        <v>42825</v>
      </c>
      <c r="W2" s="115">
        <v>42818</v>
      </c>
    </row>
    <row r="3" spans="1:23" ht="15.75" x14ac:dyDescent="0.25">
      <c r="A3" s="65">
        <v>3</v>
      </c>
      <c r="B3" s="70">
        <v>2</v>
      </c>
      <c r="C3" s="70" t="s">
        <v>503</v>
      </c>
      <c r="D3" s="209" t="s">
        <v>1382</v>
      </c>
      <c r="E3" s="70">
        <v>2560</v>
      </c>
      <c r="F3" s="132" t="s">
        <v>109</v>
      </c>
      <c r="G3" s="131" t="str">
        <f>VLOOKUP(F3,taxno!$A$2:$B$100,2,FALSE)</f>
        <v>0105546152299</v>
      </c>
      <c r="H3" s="131">
        <v>50</v>
      </c>
      <c r="I3" s="133">
        <v>10063099012</v>
      </c>
      <c r="J3" s="160">
        <f>25*42</f>
        <v>1050</v>
      </c>
      <c r="K3" s="160">
        <f t="shared" ref="K3:K66" si="1">J3*386</f>
        <v>405300</v>
      </c>
      <c r="L3" s="160">
        <f t="shared" si="0"/>
        <v>42</v>
      </c>
      <c r="M3" s="216" t="s">
        <v>1100</v>
      </c>
      <c r="N3" s="216" t="s">
        <v>1100</v>
      </c>
      <c r="O3" s="74" t="s">
        <v>1098</v>
      </c>
      <c r="P3" s="206">
        <v>42808</v>
      </c>
      <c r="Q3" s="70" t="s">
        <v>1099</v>
      </c>
      <c r="R3" s="74" t="s">
        <v>755</v>
      </c>
      <c r="S3" s="74" t="s">
        <v>6</v>
      </c>
      <c r="T3" s="74" t="s">
        <v>17</v>
      </c>
      <c r="U3" s="199">
        <v>42815</v>
      </c>
      <c r="V3" s="200">
        <v>42825</v>
      </c>
      <c r="W3" s="115">
        <v>42821</v>
      </c>
    </row>
    <row r="4" spans="1:23" ht="15.75" x14ac:dyDescent="0.25">
      <c r="A4" s="65">
        <v>3</v>
      </c>
      <c r="B4" s="70">
        <v>3</v>
      </c>
      <c r="C4" s="70" t="s">
        <v>503</v>
      </c>
      <c r="D4" s="209" t="s">
        <v>1383</v>
      </c>
      <c r="E4" s="70">
        <v>2560</v>
      </c>
      <c r="F4" s="131" t="s">
        <v>92</v>
      </c>
      <c r="G4" s="131" t="str">
        <f>VLOOKUP(F4,taxno!$A$2:$B$100,2,FALSE)</f>
        <v>0105522018355</v>
      </c>
      <c r="H4" s="131">
        <v>50</v>
      </c>
      <c r="I4" s="133">
        <v>10063099012</v>
      </c>
      <c r="J4" s="160">
        <f>25*56</f>
        <v>1400</v>
      </c>
      <c r="K4" s="160">
        <f t="shared" si="1"/>
        <v>540400</v>
      </c>
      <c r="L4" s="160">
        <f t="shared" si="0"/>
        <v>56</v>
      </c>
      <c r="M4" s="216" t="s">
        <v>1101</v>
      </c>
      <c r="N4" s="216" t="s">
        <v>1102</v>
      </c>
      <c r="O4" s="74" t="s">
        <v>1098</v>
      </c>
      <c r="P4" s="206">
        <v>42811</v>
      </c>
      <c r="Q4" s="70" t="s">
        <v>644</v>
      </c>
      <c r="R4" s="74" t="s">
        <v>785</v>
      </c>
      <c r="S4" s="74" t="s">
        <v>6</v>
      </c>
      <c r="T4" s="74" t="s">
        <v>26</v>
      </c>
      <c r="U4" s="199">
        <v>42816</v>
      </c>
      <c r="V4" s="200">
        <v>42836</v>
      </c>
      <c r="W4" s="251">
        <v>42824</v>
      </c>
    </row>
    <row r="5" spans="1:23" ht="15.75" x14ac:dyDescent="0.25">
      <c r="A5" s="65">
        <v>3</v>
      </c>
      <c r="B5" s="70">
        <v>4</v>
      </c>
      <c r="C5" s="70" t="s">
        <v>503</v>
      </c>
      <c r="D5" s="209" t="s">
        <v>1384</v>
      </c>
      <c r="E5" s="70">
        <v>2560</v>
      </c>
      <c r="F5" s="131" t="s">
        <v>81</v>
      </c>
      <c r="G5" s="131" t="str">
        <f>VLOOKUP(F5,taxno!$A$2:$B$100,2,FALSE)</f>
        <v>0115524000194</v>
      </c>
      <c r="H5" s="131">
        <v>50</v>
      </c>
      <c r="I5" s="133">
        <v>10063099012</v>
      </c>
      <c r="J5" s="160">
        <f>25*40</f>
        <v>1000</v>
      </c>
      <c r="K5" s="160">
        <f t="shared" si="1"/>
        <v>386000</v>
      </c>
      <c r="L5" s="160">
        <f t="shared" si="0"/>
        <v>40</v>
      </c>
      <c r="M5" s="216" t="s">
        <v>1103</v>
      </c>
      <c r="N5" s="216" t="s">
        <v>1104</v>
      </c>
      <c r="O5" s="74" t="s">
        <v>1098</v>
      </c>
      <c r="P5" s="206">
        <v>42812</v>
      </c>
      <c r="Q5" s="70" t="s">
        <v>644</v>
      </c>
      <c r="R5" s="74" t="s">
        <v>673</v>
      </c>
      <c r="S5" s="74" t="s">
        <v>6</v>
      </c>
      <c r="T5" s="74" t="s">
        <v>7</v>
      </c>
      <c r="U5" s="199">
        <v>42818</v>
      </c>
      <c r="V5" s="200">
        <v>42829</v>
      </c>
      <c r="W5" s="232">
        <v>42824</v>
      </c>
    </row>
    <row r="6" spans="1:23" ht="15.75" x14ac:dyDescent="0.25">
      <c r="A6" s="65">
        <v>3</v>
      </c>
      <c r="B6" s="70">
        <v>5</v>
      </c>
      <c r="C6" s="70" t="s">
        <v>503</v>
      </c>
      <c r="D6" s="209" t="s">
        <v>1385</v>
      </c>
      <c r="E6" s="70">
        <v>2560</v>
      </c>
      <c r="F6" s="131" t="s">
        <v>69</v>
      </c>
      <c r="G6" s="131" t="str">
        <f>VLOOKUP(F6,taxno!$A$2:$B$100,2,FALSE)</f>
        <v>0105511002525</v>
      </c>
      <c r="H6" s="131">
        <v>50</v>
      </c>
      <c r="I6" s="133">
        <v>10063099012</v>
      </c>
      <c r="J6" s="160">
        <f>25*45</f>
        <v>1125</v>
      </c>
      <c r="K6" s="160">
        <f t="shared" si="1"/>
        <v>434250</v>
      </c>
      <c r="L6" s="160">
        <f>J6/25</f>
        <v>45</v>
      </c>
      <c r="M6" s="216" t="s">
        <v>1105</v>
      </c>
      <c r="N6" s="216" t="s">
        <v>1106</v>
      </c>
      <c r="O6" s="74" t="s">
        <v>1098</v>
      </c>
      <c r="P6" s="206">
        <v>42819</v>
      </c>
      <c r="Q6" s="70" t="s">
        <v>644</v>
      </c>
      <c r="R6" s="74" t="s">
        <v>911</v>
      </c>
      <c r="S6" s="74" t="s">
        <v>6</v>
      </c>
      <c r="T6" s="74" t="s">
        <v>17</v>
      </c>
      <c r="U6" s="201">
        <v>42825</v>
      </c>
      <c r="V6" s="201">
        <v>42836</v>
      </c>
      <c r="W6" s="232">
        <v>42829</v>
      </c>
    </row>
    <row r="7" spans="1:23" ht="15.75" x14ac:dyDescent="0.25">
      <c r="A7" s="65">
        <v>3</v>
      </c>
      <c r="B7" s="70">
        <v>6</v>
      </c>
      <c r="C7" s="70" t="s">
        <v>503</v>
      </c>
      <c r="D7" s="209" t="s">
        <v>1386</v>
      </c>
      <c r="E7" s="70">
        <v>2560</v>
      </c>
      <c r="F7" s="131" t="s">
        <v>294</v>
      </c>
      <c r="G7" s="131" t="str">
        <f>VLOOKUP(F7,taxno!$A$2:$B$100,2,FALSE)</f>
        <v>0625551000081</v>
      </c>
      <c r="H7" s="131">
        <v>50</v>
      </c>
      <c r="I7" s="133">
        <v>10063099012</v>
      </c>
      <c r="J7" s="160">
        <f>25*62</f>
        <v>1550</v>
      </c>
      <c r="K7" s="160">
        <f t="shared" si="1"/>
        <v>598300</v>
      </c>
      <c r="L7" s="160">
        <f t="shared" si="0"/>
        <v>62</v>
      </c>
      <c r="M7" s="216" t="s">
        <v>1107</v>
      </c>
      <c r="N7" s="216" t="s">
        <v>1108</v>
      </c>
      <c r="O7" s="74" t="s">
        <v>1098</v>
      </c>
      <c r="P7" s="206">
        <v>42812</v>
      </c>
      <c r="Q7" s="70" t="s">
        <v>644</v>
      </c>
      <c r="R7" s="74" t="s">
        <v>673</v>
      </c>
      <c r="S7" s="74" t="s">
        <v>6</v>
      </c>
      <c r="T7" s="74" t="s">
        <v>17</v>
      </c>
      <c r="U7" s="199">
        <v>42818</v>
      </c>
      <c r="V7" s="200">
        <v>42829</v>
      </c>
      <c r="W7" s="232">
        <v>42824</v>
      </c>
    </row>
    <row r="8" spans="1:23" ht="15.75" x14ac:dyDescent="0.25">
      <c r="A8" s="65">
        <v>3</v>
      </c>
      <c r="B8" s="70">
        <v>7</v>
      </c>
      <c r="C8" s="70" t="s">
        <v>503</v>
      </c>
      <c r="D8" s="209" t="s">
        <v>1387</v>
      </c>
      <c r="E8" s="70">
        <v>2560</v>
      </c>
      <c r="F8" s="131" t="s">
        <v>88</v>
      </c>
      <c r="G8" s="131" t="str">
        <f>VLOOKUP(F8,taxno!$A$2:$B$100,2,FALSE)</f>
        <v>0135553003431</v>
      </c>
      <c r="H8" s="131">
        <v>50</v>
      </c>
      <c r="I8" s="133">
        <v>10063099012</v>
      </c>
      <c r="J8" s="161">
        <v>500</v>
      </c>
      <c r="K8" s="160">
        <f t="shared" si="1"/>
        <v>193000</v>
      </c>
      <c r="L8" s="161">
        <f t="shared" si="0"/>
        <v>20</v>
      </c>
      <c r="M8" s="216" t="s">
        <v>1109</v>
      </c>
      <c r="N8" s="216" t="s">
        <v>1110</v>
      </c>
      <c r="O8" s="74" t="s">
        <v>1098</v>
      </c>
      <c r="P8" s="206">
        <v>42812</v>
      </c>
      <c r="Q8" s="70" t="s">
        <v>644</v>
      </c>
      <c r="R8" s="74" t="s">
        <v>673</v>
      </c>
      <c r="S8" s="74" t="s">
        <v>6</v>
      </c>
      <c r="T8" s="74" t="s">
        <v>7</v>
      </c>
      <c r="U8" s="199">
        <v>42818</v>
      </c>
      <c r="V8" s="200">
        <v>42829</v>
      </c>
      <c r="W8" s="115">
        <v>42824</v>
      </c>
    </row>
    <row r="9" spans="1:23" ht="15.75" x14ac:dyDescent="0.25">
      <c r="A9" s="65">
        <v>3</v>
      </c>
      <c r="B9" s="70">
        <v>8</v>
      </c>
      <c r="C9" s="70" t="s">
        <v>503</v>
      </c>
      <c r="D9" s="209" t="s">
        <v>1388</v>
      </c>
      <c r="E9" s="70">
        <v>2560</v>
      </c>
      <c r="F9" s="131" t="s">
        <v>92</v>
      </c>
      <c r="G9" s="131" t="str">
        <f>VLOOKUP(F9,taxno!$A$2:$B$100,2,FALSE)</f>
        <v>0105522018355</v>
      </c>
      <c r="H9" s="131">
        <v>50</v>
      </c>
      <c r="I9" s="133">
        <v>10063099012</v>
      </c>
      <c r="J9" s="160">
        <f>25*30</f>
        <v>750</v>
      </c>
      <c r="K9" s="160">
        <f t="shared" si="1"/>
        <v>289500</v>
      </c>
      <c r="L9" s="160">
        <f>J9/25</f>
        <v>30</v>
      </c>
      <c r="M9" s="216" t="s">
        <v>1111</v>
      </c>
      <c r="N9" s="216" t="s">
        <v>1112</v>
      </c>
      <c r="O9" s="74" t="s">
        <v>1098</v>
      </c>
      <c r="P9" s="206">
        <v>42812</v>
      </c>
      <c r="Q9" s="70" t="s">
        <v>644</v>
      </c>
      <c r="R9" s="74" t="s">
        <v>785</v>
      </c>
      <c r="S9" s="74" t="s">
        <v>6</v>
      </c>
      <c r="T9" s="74" t="s">
        <v>50</v>
      </c>
      <c r="U9" s="199">
        <v>42816</v>
      </c>
      <c r="V9" s="200">
        <v>42837</v>
      </c>
      <c r="W9" s="115">
        <v>42824</v>
      </c>
    </row>
    <row r="10" spans="1:23" ht="15.75" x14ac:dyDescent="0.25">
      <c r="A10" s="65">
        <v>3</v>
      </c>
      <c r="B10" s="70">
        <v>9</v>
      </c>
      <c r="C10" s="70" t="s">
        <v>503</v>
      </c>
      <c r="D10" s="209" t="s">
        <v>1389</v>
      </c>
      <c r="E10" s="70">
        <v>2560</v>
      </c>
      <c r="F10" s="131" t="s">
        <v>92</v>
      </c>
      <c r="G10" s="131" t="str">
        <f>VLOOKUP(F10,taxno!$A$2:$B$100,2,FALSE)</f>
        <v>0105522018355</v>
      </c>
      <c r="H10" s="131">
        <v>50</v>
      </c>
      <c r="I10" s="133">
        <v>10063099012</v>
      </c>
      <c r="J10" s="160">
        <f>25*20</f>
        <v>500</v>
      </c>
      <c r="K10" s="160">
        <f t="shared" si="1"/>
        <v>193000</v>
      </c>
      <c r="L10" s="160">
        <f>J10/25</f>
        <v>20</v>
      </c>
      <c r="M10" s="216" t="s">
        <v>1113</v>
      </c>
      <c r="N10" s="216" t="s">
        <v>1113</v>
      </c>
      <c r="O10" s="74" t="s">
        <v>1098</v>
      </c>
      <c r="P10" s="206">
        <v>42814</v>
      </c>
      <c r="Q10" s="70" t="s">
        <v>1099</v>
      </c>
      <c r="R10" s="74" t="s">
        <v>1114</v>
      </c>
      <c r="S10" s="74" t="s">
        <v>6</v>
      </c>
      <c r="T10" s="74" t="s">
        <v>17</v>
      </c>
      <c r="U10" s="199">
        <v>42822</v>
      </c>
      <c r="V10" s="200">
        <v>42832</v>
      </c>
      <c r="W10" s="115">
        <v>42828</v>
      </c>
    </row>
    <row r="11" spans="1:23" ht="15.75" x14ac:dyDescent="0.25">
      <c r="A11" s="65">
        <v>3</v>
      </c>
      <c r="B11" s="70">
        <v>10</v>
      </c>
      <c r="C11" s="70" t="s">
        <v>503</v>
      </c>
      <c r="D11" s="209" t="s">
        <v>1390</v>
      </c>
      <c r="E11" s="70">
        <v>2560</v>
      </c>
      <c r="F11" s="131" t="s">
        <v>71</v>
      </c>
      <c r="G11" s="131" t="str">
        <f>VLOOKUP(F11,taxno!$A$2:$B$100,2,FALSE)</f>
        <v>0105545077081</v>
      </c>
      <c r="H11" s="131">
        <v>50</v>
      </c>
      <c r="I11" s="133">
        <v>10063099012</v>
      </c>
      <c r="J11" s="160">
        <f>25*20</f>
        <v>500</v>
      </c>
      <c r="K11" s="160">
        <f t="shared" si="1"/>
        <v>193000</v>
      </c>
      <c r="L11" s="160">
        <f t="shared" si="0"/>
        <v>20</v>
      </c>
      <c r="M11" s="216" t="s">
        <v>1115</v>
      </c>
      <c r="N11" s="216" t="s">
        <v>1116</v>
      </c>
      <c r="O11" s="147" t="s">
        <v>1098</v>
      </c>
      <c r="P11" s="206">
        <v>42814</v>
      </c>
      <c r="Q11" s="70" t="s">
        <v>1117</v>
      </c>
      <c r="R11" s="74" t="s">
        <v>1118</v>
      </c>
      <c r="S11" s="74" t="s">
        <v>11</v>
      </c>
      <c r="T11" s="74" t="s">
        <v>1551</v>
      </c>
      <c r="U11" s="199">
        <v>42821</v>
      </c>
      <c r="V11" s="200">
        <v>42833</v>
      </c>
      <c r="W11" s="251">
        <v>42829</v>
      </c>
    </row>
    <row r="12" spans="1:23" ht="15.75" x14ac:dyDescent="0.25">
      <c r="A12" s="65">
        <v>3</v>
      </c>
      <c r="B12" s="70">
        <v>11</v>
      </c>
      <c r="C12" s="70" t="s">
        <v>503</v>
      </c>
      <c r="D12" s="209" t="s">
        <v>1391</v>
      </c>
      <c r="E12" s="70">
        <v>2560</v>
      </c>
      <c r="F12" s="131" t="s">
        <v>81</v>
      </c>
      <c r="G12" s="131" t="str">
        <f>VLOOKUP(F12,taxno!$A$2:$B$100,2,FALSE)</f>
        <v>0115524000194</v>
      </c>
      <c r="H12" s="131">
        <v>50</v>
      </c>
      <c r="I12" s="133">
        <v>10063099012</v>
      </c>
      <c r="J12" s="160">
        <f>25*30</f>
        <v>750</v>
      </c>
      <c r="K12" s="160">
        <f t="shared" si="1"/>
        <v>289500</v>
      </c>
      <c r="L12" s="160">
        <f t="shared" si="0"/>
        <v>30</v>
      </c>
      <c r="M12" s="216" t="s">
        <v>1119</v>
      </c>
      <c r="N12" s="216" t="s">
        <v>1120</v>
      </c>
      <c r="O12" s="147" t="s">
        <v>1098</v>
      </c>
      <c r="P12" s="206">
        <v>42814</v>
      </c>
      <c r="Q12" s="70" t="s">
        <v>644</v>
      </c>
      <c r="R12" s="74" t="s">
        <v>864</v>
      </c>
      <c r="S12" s="74" t="s">
        <v>6</v>
      </c>
      <c r="T12" s="74" t="s">
        <v>50</v>
      </c>
      <c r="U12" s="199">
        <v>42823</v>
      </c>
      <c r="V12" s="200">
        <v>42843</v>
      </c>
      <c r="W12" s="251">
        <v>42829</v>
      </c>
    </row>
    <row r="13" spans="1:23" ht="15.75" x14ac:dyDescent="0.25">
      <c r="A13" s="65">
        <v>3</v>
      </c>
      <c r="B13" s="70">
        <v>12</v>
      </c>
      <c r="C13" s="70" t="s">
        <v>503</v>
      </c>
      <c r="D13" s="209" t="s">
        <v>1392</v>
      </c>
      <c r="E13" s="70">
        <v>2560</v>
      </c>
      <c r="F13" s="131" t="s">
        <v>77</v>
      </c>
      <c r="G13" s="131" t="str">
        <f>VLOOKUP(F13,taxno!$A$2:$B$100,2,FALSE)</f>
        <v>0105536048464</v>
      </c>
      <c r="H13" s="131">
        <v>50</v>
      </c>
      <c r="I13" s="133">
        <v>10063099012</v>
      </c>
      <c r="J13" s="160">
        <f>25*40</f>
        <v>1000</v>
      </c>
      <c r="K13" s="160">
        <f t="shared" si="1"/>
        <v>386000</v>
      </c>
      <c r="L13" s="160">
        <f t="shared" si="0"/>
        <v>40</v>
      </c>
      <c r="M13" s="216" t="s">
        <v>1121</v>
      </c>
      <c r="N13" s="216" t="s">
        <v>1122</v>
      </c>
      <c r="O13" s="147" t="s">
        <v>1098</v>
      </c>
      <c r="P13" s="206">
        <v>42814</v>
      </c>
      <c r="Q13" s="70" t="s">
        <v>644</v>
      </c>
      <c r="R13" s="74" t="s">
        <v>911</v>
      </c>
      <c r="S13" s="74" t="s">
        <v>6</v>
      </c>
      <c r="T13" s="74" t="s">
        <v>7</v>
      </c>
      <c r="U13" s="199">
        <v>42825</v>
      </c>
      <c r="V13" s="200">
        <v>42836</v>
      </c>
      <c r="W13" s="251">
        <v>42829</v>
      </c>
    </row>
    <row r="14" spans="1:23" ht="15.75" x14ac:dyDescent="0.25">
      <c r="A14" s="65">
        <v>3</v>
      </c>
      <c r="B14" s="238">
        <v>13</v>
      </c>
      <c r="C14" s="70" t="s">
        <v>503</v>
      </c>
      <c r="D14" s="209" t="s">
        <v>1393</v>
      </c>
      <c r="E14" s="70">
        <v>2560</v>
      </c>
      <c r="F14" s="131" t="s">
        <v>0</v>
      </c>
      <c r="G14" s="131" t="str">
        <f>VLOOKUP(F14,taxno!$A$2:$B$100,2,FALSE)</f>
        <v>0185555000021</v>
      </c>
      <c r="H14" s="131">
        <v>50</v>
      </c>
      <c r="I14" s="133">
        <v>10063099012</v>
      </c>
      <c r="J14" s="160">
        <f>25*40</f>
        <v>1000</v>
      </c>
      <c r="K14" s="160">
        <f t="shared" si="1"/>
        <v>386000</v>
      </c>
      <c r="L14" s="160">
        <f t="shared" si="0"/>
        <v>40</v>
      </c>
      <c r="M14" s="217" t="s">
        <v>1123</v>
      </c>
      <c r="N14" s="217" t="s">
        <v>1124</v>
      </c>
      <c r="O14" s="74" t="s">
        <v>1098</v>
      </c>
      <c r="P14" s="207">
        <v>42814</v>
      </c>
      <c r="Q14" s="94" t="s">
        <v>644</v>
      </c>
      <c r="R14" s="147" t="s">
        <v>864</v>
      </c>
      <c r="S14" s="147" t="s">
        <v>6</v>
      </c>
      <c r="T14" s="147" t="s">
        <v>76</v>
      </c>
      <c r="U14" s="202">
        <v>42823</v>
      </c>
      <c r="V14" s="203">
        <v>42843</v>
      </c>
      <c r="W14" s="115">
        <v>42829</v>
      </c>
    </row>
    <row r="15" spans="1:23" ht="15.75" x14ac:dyDescent="0.25">
      <c r="A15" s="65">
        <v>3</v>
      </c>
      <c r="B15" s="244">
        <v>14</v>
      </c>
      <c r="C15" s="70" t="s">
        <v>503</v>
      </c>
      <c r="D15" s="209" t="s">
        <v>1394</v>
      </c>
      <c r="E15" s="70">
        <v>2560</v>
      </c>
      <c r="F15" s="131" t="s">
        <v>0</v>
      </c>
      <c r="G15" s="131" t="str">
        <f>VLOOKUP(F15,taxno!$A$2:$B$100,2,FALSE)</f>
        <v>0185555000021</v>
      </c>
      <c r="H15" s="131">
        <v>50</v>
      </c>
      <c r="I15" s="133">
        <v>10063099012</v>
      </c>
      <c r="J15" s="160">
        <f>25*40</f>
        <v>1000</v>
      </c>
      <c r="K15" s="160">
        <f t="shared" si="1"/>
        <v>386000</v>
      </c>
      <c r="L15" s="160">
        <f>J15/25</f>
        <v>40</v>
      </c>
      <c r="M15" s="217" t="s">
        <v>1125</v>
      </c>
      <c r="N15" s="217" t="s">
        <v>1126</v>
      </c>
      <c r="O15" s="74" t="s">
        <v>1098</v>
      </c>
      <c r="P15" s="207">
        <v>42814</v>
      </c>
      <c r="Q15" s="94" t="s">
        <v>644</v>
      </c>
      <c r="R15" s="147" t="s">
        <v>864</v>
      </c>
      <c r="S15" s="147" t="s">
        <v>6</v>
      </c>
      <c r="T15" s="147" t="s">
        <v>26</v>
      </c>
      <c r="U15" s="202">
        <v>42823</v>
      </c>
      <c r="V15" s="203">
        <v>42843</v>
      </c>
      <c r="W15" s="115">
        <v>42829</v>
      </c>
    </row>
    <row r="16" spans="1:23" ht="15.75" x14ac:dyDescent="0.25">
      <c r="A16" s="65">
        <v>3</v>
      </c>
      <c r="B16" s="244">
        <v>15</v>
      </c>
      <c r="C16" s="70" t="s">
        <v>503</v>
      </c>
      <c r="D16" s="209" t="s">
        <v>1395</v>
      </c>
      <c r="E16" s="70">
        <v>2560</v>
      </c>
      <c r="F16" s="131" t="s">
        <v>137</v>
      </c>
      <c r="G16" s="131" t="str">
        <f>VLOOKUP(F16,taxno!$A$2:$B$100,2,FALSE)</f>
        <v>0105549002271</v>
      </c>
      <c r="H16" s="131">
        <v>50</v>
      </c>
      <c r="I16" s="133">
        <v>10063099012</v>
      </c>
      <c r="J16" s="160">
        <f>25*27</f>
        <v>675</v>
      </c>
      <c r="K16" s="160">
        <f t="shared" si="1"/>
        <v>260550</v>
      </c>
      <c r="L16" s="160">
        <f>J16/25</f>
        <v>27</v>
      </c>
      <c r="M16" s="217" t="s">
        <v>1127</v>
      </c>
      <c r="N16" s="217" t="s">
        <v>1128</v>
      </c>
      <c r="O16" s="74" t="s">
        <v>1098</v>
      </c>
      <c r="P16" s="207">
        <v>42814</v>
      </c>
      <c r="Q16" s="94" t="s">
        <v>644</v>
      </c>
      <c r="R16" s="147" t="s">
        <v>673</v>
      </c>
      <c r="S16" s="147" t="s">
        <v>6</v>
      </c>
      <c r="T16" s="147" t="s">
        <v>17</v>
      </c>
      <c r="U16" s="202">
        <v>42818</v>
      </c>
      <c r="V16" s="202">
        <v>42829</v>
      </c>
      <c r="W16" s="115">
        <v>42824</v>
      </c>
    </row>
    <row r="17" spans="1:23" ht="15.75" x14ac:dyDescent="0.25">
      <c r="A17" s="65">
        <v>3</v>
      </c>
      <c r="B17" s="249">
        <v>16</v>
      </c>
      <c r="C17" s="70" t="s">
        <v>503</v>
      </c>
      <c r="D17" s="209" t="s">
        <v>1396</v>
      </c>
      <c r="E17" s="70">
        <v>2560</v>
      </c>
      <c r="F17" s="131" t="s">
        <v>22</v>
      </c>
      <c r="G17" s="131" t="str">
        <f>VLOOKUP(F17,taxno!$A$2:$B$100,2,FALSE)</f>
        <v>0105521008488</v>
      </c>
      <c r="H17" s="131">
        <v>50</v>
      </c>
      <c r="I17" s="133">
        <v>10063099012</v>
      </c>
      <c r="J17" s="160">
        <f>25*20</f>
        <v>500</v>
      </c>
      <c r="K17" s="160">
        <f t="shared" si="1"/>
        <v>193000</v>
      </c>
      <c r="L17" s="160">
        <f>J17/25</f>
        <v>20</v>
      </c>
      <c r="M17" s="217" t="s">
        <v>1129</v>
      </c>
      <c r="N17" s="217" t="s">
        <v>1130</v>
      </c>
      <c r="O17" s="74" t="s">
        <v>1098</v>
      </c>
      <c r="P17" s="207">
        <v>42814</v>
      </c>
      <c r="Q17" s="94" t="s">
        <v>644</v>
      </c>
      <c r="R17" s="147" t="s">
        <v>864</v>
      </c>
      <c r="S17" s="147" t="s">
        <v>6</v>
      </c>
      <c r="T17" s="147" t="s">
        <v>26</v>
      </c>
      <c r="U17" s="202">
        <v>42823</v>
      </c>
      <c r="V17" s="202">
        <v>42843</v>
      </c>
      <c r="W17" s="115">
        <v>42829</v>
      </c>
    </row>
    <row r="18" spans="1:23" ht="15.75" x14ac:dyDescent="0.25">
      <c r="A18" s="65">
        <v>3</v>
      </c>
      <c r="B18" s="243">
        <v>17</v>
      </c>
      <c r="C18" s="70" t="s">
        <v>503</v>
      </c>
      <c r="D18" s="209" t="s">
        <v>1397</v>
      </c>
      <c r="E18" s="70">
        <v>2560</v>
      </c>
      <c r="F18" s="132" t="s">
        <v>156</v>
      </c>
      <c r="G18" s="131" t="str">
        <f>VLOOKUP(F18,taxno!$A$2:$B$100,2,FALSE)</f>
        <v>0175558000111</v>
      </c>
      <c r="H18" s="131">
        <v>50</v>
      </c>
      <c r="I18" s="133">
        <v>10063099012</v>
      </c>
      <c r="J18" s="160">
        <f>25*6</f>
        <v>150</v>
      </c>
      <c r="K18" s="160">
        <f t="shared" si="1"/>
        <v>57900</v>
      </c>
      <c r="L18" s="160">
        <f t="shared" si="0"/>
        <v>6</v>
      </c>
      <c r="M18" s="218" t="s">
        <v>1131</v>
      </c>
      <c r="N18" s="218" t="s">
        <v>1131</v>
      </c>
      <c r="O18" s="147" t="s">
        <v>1098</v>
      </c>
      <c r="P18" s="207">
        <v>42815</v>
      </c>
      <c r="Q18" s="94" t="s">
        <v>1099</v>
      </c>
      <c r="R18" s="94" t="s">
        <v>1114</v>
      </c>
      <c r="S18" s="212" t="s">
        <v>6</v>
      </c>
      <c r="T18" s="243" t="s">
        <v>17</v>
      </c>
      <c r="U18" s="202">
        <v>42822</v>
      </c>
      <c r="V18" s="203">
        <v>42832</v>
      </c>
      <c r="W18" s="117">
        <v>42829</v>
      </c>
    </row>
    <row r="19" spans="1:23" ht="15.75" x14ac:dyDescent="0.25">
      <c r="A19" s="65">
        <v>3</v>
      </c>
      <c r="B19" s="243">
        <v>17</v>
      </c>
      <c r="C19" s="70" t="s">
        <v>503</v>
      </c>
      <c r="D19" s="209" t="s">
        <v>1397</v>
      </c>
      <c r="E19" s="70">
        <v>2560</v>
      </c>
      <c r="F19" s="131" t="s">
        <v>151</v>
      </c>
      <c r="G19" s="131" t="str">
        <f>VLOOKUP(F19,taxno!$A$2:$B$100,2,FALSE)</f>
        <v>0195557000207</v>
      </c>
      <c r="H19" s="131">
        <v>50</v>
      </c>
      <c r="I19" s="133">
        <v>10063099012</v>
      </c>
      <c r="J19" s="160">
        <f>25*16</f>
        <v>400</v>
      </c>
      <c r="K19" s="160">
        <f t="shared" si="1"/>
        <v>154400</v>
      </c>
      <c r="L19" s="160">
        <f t="shared" si="0"/>
        <v>16</v>
      </c>
      <c r="M19" s="218" t="s">
        <v>1131</v>
      </c>
      <c r="N19" s="218" t="s">
        <v>1131</v>
      </c>
      <c r="O19" s="147" t="s">
        <v>1098</v>
      </c>
      <c r="P19" s="207">
        <v>42815</v>
      </c>
      <c r="Q19" s="94" t="s">
        <v>1099</v>
      </c>
      <c r="R19" s="94" t="s">
        <v>1114</v>
      </c>
      <c r="S19" s="212" t="s">
        <v>6</v>
      </c>
      <c r="T19" s="243" t="s">
        <v>17</v>
      </c>
      <c r="U19" s="202">
        <v>42822</v>
      </c>
      <c r="V19" s="203">
        <v>42832</v>
      </c>
      <c r="W19" s="117">
        <v>42829</v>
      </c>
    </row>
    <row r="20" spans="1:23" ht="15.75" x14ac:dyDescent="0.25">
      <c r="A20" s="65">
        <v>3</v>
      </c>
      <c r="B20" s="243">
        <v>17</v>
      </c>
      <c r="C20" s="70" t="s">
        <v>503</v>
      </c>
      <c r="D20" s="209" t="s">
        <v>1397</v>
      </c>
      <c r="E20" s="70">
        <v>2560</v>
      </c>
      <c r="F20" s="132" t="s">
        <v>154</v>
      </c>
      <c r="G20" s="131" t="str">
        <f>VLOOKUP(F20,taxno!$A$2:$B$100,2,FALSE)</f>
        <v>0155558000375</v>
      </c>
      <c r="H20" s="131">
        <v>50</v>
      </c>
      <c r="I20" s="133">
        <v>10063099012</v>
      </c>
      <c r="J20" s="160">
        <f>25*6</f>
        <v>150</v>
      </c>
      <c r="K20" s="160">
        <f t="shared" si="1"/>
        <v>57900</v>
      </c>
      <c r="L20" s="160">
        <f t="shared" si="0"/>
        <v>6</v>
      </c>
      <c r="M20" s="218" t="s">
        <v>1131</v>
      </c>
      <c r="N20" s="218" t="s">
        <v>1131</v>
      </c>
      <c r="O20" s="147" t="s">
        <v>1098</v>
      </c>
      <c r="P20" s="207">
        <v>42815</v>
      </c>
      <c r="Q20" s="94" t="s">
        <v>1099</v>
      </c>
      <c r="R20" s="94" t="s">
        <v>1114</v>
      </c>
      <c r="S20" s="212" t="s">
        <v>6</v>
      </c>
      <c r="T20" s="243" t="s">
        <v>17</v>
      </c>
      <c r="U20" s="202">
        <v>42822</v>
      </c>
      <c r="V20" s="203">
        <v>42832</v>
      </c>
      <c r="W20" s="117">
        <v>42829</v>
      </c>
    </row>
    <row r="21" spans="1:23" ht="15.75" x14ac:dyDescent="0.25">
      <c r="A21" s="65">
        <v>3</v>
      </c>
      <c r="B21" s="244">
        <v>18</v>
      </c>
      <c r="C21" s="70" t="s">
        <v>503</v>
      </c>
      <c r="D21" s="209" t="s">
        <v>1398</v>
      </c>
      <c r="E21" s="70">
        <v>2560</v>
      </c>
      <c r="F21" s="131" t="s">
        <v>92</v>
      </c>
      <c r="G21" s="131" t="str">
        <f>VLOOKUP(F21,taxno!$A$2:$B$100,2,FALSE)</f>
        <v>0105522018355</v>
      </c>
      <c r="H21" s="131">
        <v>50</v>
      </c>
      <c r="I21" s="133">
        <v>10063099012</v>
      </c>
      <c r="J21" s="198">
        <f>25*20</f>
        <v>500</v>
      </c>
      <c r="K21" s="160">
        <f t="shared" si="1"/>
        <v>193000</v>
      </c>
      <c r="L21" s="198">
        <f t="shared" si="0"/>
        <v>20</v>
      </c>
      <c r="M21" s="219" t="s">
        <v>1132</v>
      </c>
      <c r="N21" s="220" t="s">
        <v>1133</v>
      </c>
      <c r="O21" s="74" t="s">
        <v>1098</v>
      </c>
      <c r="P21" s="206">
        <v>42815</v>
      </c>
      <c r="Q21" s="70" t="s">
        <v>289</v>
      </c>
      <c r="R21" s="70" t="s">
        <v>1134</v>
      </c>
      <c r="S21" s="195" t="s">
        <v>11</v>
      </c>
      <c r="T21" s="238" t="s">
        <v>7</v>
      </c>
      <c r="U21" s="199">
        <v>42822</v>
      </c>
      <c r="V21" s="200">
        <v>42827</v>
      </c>
      <c r="W21" s="121">
        <v>42828</v>
      </c>
    </row>
    <row r="22" spans="1:23" ht="15.75" x14ac:dyDescent="0.25">
      <c r="A22" s="65">
        <v>3</v>
      </c>
      <c r="B22" s="244">
        <v>19</v>
      </c>
      <c r="C22" s="70" t="s">
        <v>503</v>
      </c>
      <c r="D22" s="209" t="s">
        <v>1399</v>
      </c>
      <c r="E22" s="70">
        <v>2560</v>
      </c>
      <c r="F22" s="131" t="s">
        <v>0</v>
      </c>
      <c r="G22" s="131" t="str">
        <f>VLOOKUP(F22,taxno!$A$2:$B$100,2,FALSE)</f>
        <v>0185555000021</v>
      </c>
      <c r="H22" s="131">
        <v>50</v>
      </c>
      <c r="I22" s="133">
        <v>10063099012</v>
      </c>
      <c r="J22" s="160">
        <v>800</v>
      </c>
      <c r="K22" s="160">
        <f t="shared" si="1"/>
        <v>308800</v>
      </c>
      <c r="L22" s="160">
        <v>32</v>
      </c>
      <c r="M22" s="220" t="s">
        <v>1135</v>
      </c>
      <c r="N22" s="220" t="s">
        <v>1135</v>
      </c>
      <c r="O22" s="74" t="s">
        <v>1098</v>
      </c>
      <c r="P22" s="206">
        <v>42815</v>
      </c>
      <c r="Q22" s="70" t="s">
        <v>1099</v>
      </c>
      <c r="R22" s="70" t="s">
        <v>1114</v>
      </c>
      <c r="S22" s="195" t="s">
        <v>6</v>
      </c>
      <c r="T22" s="238" t="s">
        <v>17</v>
      </c>
      <c r="U22" s="199">
        <v>42822</v>
      </c>
      <c r="V22" s="200">
        <v>42832</v>
      </c>
      <c r="W22" s="121">
        <v>42829</v>
      </c>
    </row>
    <row r="23" spans="1:23" ht="15.75" x14ac:dyDescent="0.25">
      <c r="A23" s="65">
        <v>3</v>
      </c>
      <c r="B23" s="244">
        <v>20</v>
      </c>
      <c r="C23" s="70" t="s">
        <v>503</v>
      </c>
      <c r="D23" s="209" t="s">
        <v>1400</v>
      </c>
      <c r="E23" s="70">
        <v>2560</v>
      </c>
      <c r="F23" s="131" t="s">
        <v>81</v>
      </c>
      <c r="G23" s="131" t="str">
        <f>VLOOKUP(F23,taxno!$A$2:$B$100,2,FALSE)</f>
        <v>0115524000194</v>
      </c>
      <c r="H23" s="131">
        <v>50</v>
      </c>
      <c r="I23" s="133">
        <v>10063099012</v>
      </c>
      <c r="J23" s="160">
        <v>1400</v>
      </c>
      <c r="K23" s="160">
        <f t="shared" si="1"/>
        <v>540400</v>
      </c>
      <c r="L23" s="160">
        <v>56</v>
      </c>
      <c r="M23" s="219">
        <v>7130439790</v>
      </c>
      <c r="N23" s="220" t="s">
        <v>1136</v>
      </c>
      <c r="O23" s="74" t="s">
        <v>1098</v>
      </c>
      <c r="P23" s="206">
        <v>42816</v>
      </c>
      <c r="Q23" s="70" t="s">
        <v>644</v>
      </c>
      <c r="R23" s="70" t="s">
        <v>864</v>
      </c>
      <c r="S23" s="195" t="s">
        <v>6</v>
      </c>
      <c r="T23" s="238" t="s">
        <v>26</v>
      </c>
      <c r="U23" s="199">
        <v>42823</v>
      </c>
      <c r="V23" s="200">
        <v>42843</v>
      </c>
      <c r="W23" s="121">
        <v>42828</v>
      </c>
    </row>
    <row r="24" spans="1:23" ht="15.75" x14ac:dyDescent="0.25">
      <c r="A24" s="65">
        <v>3</v>
      </c>
      <c r="B24" s="238">
        <v>21</v>
      </c>
      <c r="C24" s="70" t="s">
        <v>503</v>
      </c>
      <c r="D24" s="209" t="s">
        <v>1401</v>
      </c>
      <c r="E24" s="70">
        <v>2560</v>
      </c>
      <c r="F24" s="131" t="s">
        <v>116</v>
      </c>
      <c r="G24" s="131" t="str">
        <f>VLOOKUP(F24,taxno!$A$2:$B$100,2,FALSE)</f>
        <v>0105555002407</v>
      </c>
      <c r="H24" s="131">
        <v>50</v>
      </c>
      <c r="I24" s="133">
        <v>10063099012</v>
      </c>
      <c r="J24" s="160">
        <f>25*29</f>
        <v>725</v>
      </c>
      <c r="K24" s="160">
        <f t="shared" si="1"/>
        <v>279850</v>
      </c>
      <c r="L24" s="160">
        <f t="shared" si="0"/>
        <v>29</v>
      </c>
      <c r="M24" s="216" t="s">
        <v>1137</v>
      </c>
      <c r="N24" s="216" t="s">
        <v>1138</v>
      </c>
      <c r="O24" s="74" t="s">
        <v>1098</v>
      </c>
      <c r="P24" s="206">
        <v>42759</v>
      </c>
      <c r="Q24" s="70" t="s">
        <v>644</v>
      </c>
      <c r="R24" s="74" t="s">
        <v>911</v>
      </c>
      <c r="S24" s="74" t="s">
        <v>6</v>
      </c>
      <c r="T24" s="74" t="s">
        <v>17</v>
      </c>
      <c r="U24" s="199">
        <v>42825</v>
      </c>
      <c r="V24" s="200">
        <v>42836</v>
      </c>
      <c r="W24" s="121">
        <v>42829</v>
      </c>
    </row>
    <row r="25" spans="1:23" ht="15.75" x14ac:dyDescent="0.25">
      <c r="A25" s="65">
        <v>3</v>
      </c>
      <c r="B25" s="243">
        <v>22</v>
      </c>
      <c r="C25" s="70" t="s">
        <v>503</v>
      </c>
      <c r="D25" s="209" t="s">
        <v>1402</v>
      </c>
      <c r="E25" s="70">
        <v>2560</v>
      </c>
      <c r="F25" s="133" t="s">
        <v>38</v>
      </c>
      <c r="G25" s="131" t="str">
        <f>VLOOKUP(F25,taxno!$A$2:$B$100,2,FALSE)</f>
        <v>0105552103105</v>
      </c>
      <c r="H25" s="131">
        <v>50</v>
      </c>
      <c r="I25" s="133">
        <v>10063099012</v>
      </c>
      <c r="J25" s="160">
        <f>25*9</f>
        <v>225</v>
      </c>
      <c r="K25" s="160">
        <f t="shared" si="1"/>
        <v>86850</v>
      </c>
      <c r="L25" s="160">
        <f t="shared" si="0"/>
        <v>9</v>
      </c>
      <c r="M25" s="218">
        <v>7130440380</v>
      </c>
      <c r="N25" s="221" t="s">
        <v>1139</v>
      </c>
      <c r="O25" s="147" t="s">
        <v>1098</v>
      </c>
      <c r="P25" s="207">
        <v>42818</v>
      </c>
      <c r="Q25" s="94" t="s">
        <v>644</v>
      </c>
      <c r="R25" s="94" t="s">
        <v>911</v>
      </c>
      <c r="S25" s="212" t="s">
        <v>6</v>
      </c>
      <c r="T25" s="243" t="s">
        <v>17</v>
      </c>
      <c r="U25" s="202">
        <v>42825</v>
      </c>
      <c r="V25" s="203">
        <v>42835</v>
      </c>
      <c r="W25" s="117">
        <v>42830</v>
      </c>
    </row>
    <row r="26" spans="1:23" ht="15.75" x14ac:dyDescent="0.25">
      <c r="A26" s="65">
        <v>3</v>
      </c>
      <c r="B26" s="243">
        <v>22</v>
      </c>
      <c r="C26" s="70" t="s">
        <v>503</v>
      </c>
      <c r="D26" s="209" t="s">
        <v>1402</v>
      </c>
      <c r="E26" s="70">
        <v>2560</v>
      </c>
      <c r="F26" s="131" t="s">
        <v>40</v>
      </c>
      <c r="G26" s="131" t="str">
        <f>VLOOKUP(F26,taxno!$A$2:$B$100,2,FALSE)</f>
        <v>0305546001264</v>
      </c>
      <c r="H26" s="131">
        <v>50</v>
      </c>
      <c r="I26" s="133">
        <v>10063099012</v>
      </c>
      <c r="J26" s="160">
        <f>25*8</f>
        <v>200</v>
      </c>
      <c r="K26" s="160">
        <f t="shared" si="1"/>
        <v>77200</v>
      </c>
      <c r="L26" s="160">
        <f t="shared" si="0"/>
        <v>8</v>
      </c>
      <c r="M26" s="218">
        <v>7130440380</v>
      </c>
      <c r="N26" s="221" t="s">
        <v>1139</v>
      </c>
      <c r="O26" s="147" t="s">
        <v>1098</v>
      </c>
      <c r="P26" s="207">
        <v>42818</v>
      </c>
      <c r="Q26" s="94" t="s">
        <v>644</v>
      </c>
      <c r="R26" s="94" t="s">
        <v>911</v>
      </c>
      <c r="S26" s="212" t="s">
        <v>6</v>
      </c>
      <c r="T26" s="243" t="s">
        <v>17</v>
      </c>
      <c r="U26" s="202">
        <v>42825</v>
      </c>
      <c r="V26" s="203">
        <v>42835</v>
      </c>
      <c r="W26" s="117">
        <v>42830</v>
      </c>
    </row>
    <row r="27" spans="1:23" ht="15.75" x14ac:dyDescent="0.25">
      <c r="A27" s="65">
        <v>3</v>
      </c>
      <c r="B27" s="243">
        <v>22</v>
      </c>
      <c r="C27" s="70" t="s">
        <v>503</v>
      </c>
      <c r="D27" s="209" t="s">
        <v>1402</v>
      </c>
      <c r="E27" s="70">
        <v>2560</v>
      </c>
      <c r="F27" s="131" t="s">
        <v>322</v>
      </c>
      <c r="G27" s="131" t="str">
        <f>VLOOKUP(F27,taxno!$A$2:$B$100,2,FALSE)</f>
        <v>0205548007601</v>
      </c>
      <c r="H27" s="131">
        <v>50</v>
      </c>
      <c r="I27" s="133">
        <v>10063099012</v>
      </c>
      <c r="J27" s="160">
        <f>25*4</f>
        <v>100</v>
      </c>
      <c r="K27" s="160">
        <f t="shared" si="1"/>
        <v>38600</v>
      </c>
      <c r="L27" s="160">
        <f t="shared" si="0"/>
        <v>4</v>
      </c>
      <c r="M27" s="218">
        <v>7130440380</v>
      </c>
      <c r="N27" s="221" t="s">
        <v>1139</v>
      </c>
      <c r="O27" s="147" t="s">
        <v>1098</v>
      </c>
      <c r="P27" s="207">
        <v>42818</v>
      </c>
      <c r="Q27" s="94" t="s">
        <v>644</v>
      </c>
      <c r="R27" s="94" t="s">
        <v>911</v>
      </c>
      <c r="S27" s="212" t="s">
        <v>6</v>
      </c>
      <c r="T27" s="243" t="s">
        <v>17</v>
      </c>
      <c r="U27" s="202">
        <v>42825</v>
      </c>
      <c r="V27" s="203">
        <v>42835</v>
      </c>
      <c r="W27" s="117">
        <v>42830</v>
      </c>
    </row>
    <row r="28" spans="1:23" ht="15.75" x14ac:dyDescent="0.25">
      <c r="A28" s="65">
        <v>3</v>
      </c>
      <c r="B28" s="82">
        <v>23</v>
      </c>
      <c r="C28" s="70" t="s">
        <v>503</v>
      </c>
      <c r="D28" s="209" t="s">
        <v>1403</v>
      </c>
      <c r="E28" s="70">
        <v>2560</v>
      </c>
      <c r="F28" s="131" t="s">
        <v>22</v>
      </c>
      <c r="G28" s="131" t="str">
        <f>VLOOKUP(F28,taxno!$A$2:$B$100,2,FALSE)</f>
        <v>0105521008488</v>
      </c>
      <c r="H28" s="131">
        <v>50</v>
      </c>
      <c r="I28" s="133">
        <v>10063099012</v>
      </c>
      <c r="J28" s="160">
        <v>500</v>
      </c>
      <c r="K28" s="160">
        <f t="shared" si="1"/>
        <v>193000</v>
      </c>
      <c r="L28" s="160">
        <v>20</v>
      </c>
      <c r="M28" s="217" t="s">
        <v>1140</v>
      </c>
      <c r="N28" s="222" t="s">
        <v>1141</v>
      </c>
      <c r="O28" s="74" t="s">
        <v>1098</v>
      </c>
      <c r="P28" s="207">
        <v>42821</v>
      </c>
      <c r="Q28" s="94" t="s">
        <v>43</v>
      </c>
      <c r="R28" s="70" t="s">
        <v>1142</v>
      </c>
      <c r="S28" s="74" t="s">
        <v>11</v>
      </c>
      <c r="T28" s="74" t="s">
        <v>7</v>
      </c>
      <c r="U28" s="199">
        <v>42827</v>
      </c>
      <c r="V28" s="200">
        <v>42833</v>
      </c>
      <c r="W28" s="121">
        <v>42845</v>
      </c>
    </row>
    <row r="29" spans="1:23" ht="15.75" x14ac:dyDescent="0.25">
      <c r="A29" s="65">
        <v>3</v>
      </c>
      <c r="B29" s="244">
        <v>24</v>
      </c>
      <c r="C29" s="70" t="s">
        <v>503</v>
      </c>
      <c r="D29" s="209" t="s">
        <v>1404</v>
      </c>
      <c r="E29" s="70">
        <v>2560</v>
      </c>
      <c r="F29" s="131" t="s">
        <v>127</v>
      </c>
      <c r="G29" s="131" t="str">
        <f>VLOOKUP(F29,taxno!$A$2:$B$100,2,FALSE)</f>
        <v>0107536001702</v>
      </c>
      <c r="H29" s="131">
        <v>50</v>
      </c>
      <c r="I29" s="133">
        <v>10063099012</v>
      </c>
      <c r="J29" s="160">
        <v>500</v>
      </c>
      <c r="K29" s="160">
        <f t="shared" si="1"/>
        <v>193000</v>
      </c>
      <c r="L29" s="160">
        <v>20</v>
      </c>
      <c r="M29" s="220" t="s">
        <v>1143</v>
      </c>
      <c r="N29" s="220" t="s">
        <v>1144</v>
      </c>
      <c r="O29" s="74" t="s">
        <v>1098</v>
      </c>
      <c r="P29" s="206">
        <v>42821</v>
      </c>
      <c r="Q29" s="70" t="s">
        <v>644</v>
      </c>
      <c r="R29" s="70" t="s">
        <v>911</v>
      </c>
      <c r="S29" s="195" t="s">
        <v>6</v>
      </c>
      <c r="T29" s="238" t="s">
        <v>26</v>
      </c>
      <c r="U29" s="199">
        <v>42825</v>
      </c>
      <c r="V29" s="200">
        <v>42844</v>
      </c>
      <c r="W29" s="121">
        <v>42830</v>
      </c>
    </row>
    <row r="30" spans="1:23" ht="15.75" x14ac:dyDescent="0.25">
      <c r="A30" s="65">
        <v>3</v>
      </c>
      <c r="B30" s="244">
        <v>25</v>
      </c>
      <c r="C30" s="70" t="s">
        <v>503</v>
      </c>
      <c r="D30" s="209" t="s">
        <v>1405</v>
      </c>
      <c r="E30" s="70">
        <v>2560</v>
      </c>
      <c r="F30" s="131" t="s">
        <v>81</v>
      </c>
      <c r="G30" s="131" t="str">
        <f>VLOOKUP(F30,taxno!$A$2:$B$100,2,FALSE)</f>
        <v>0115524000194</v>
      </c>
      <c r="H30" s="131">
        <v>50</v>
      </c>
      <c r="I30" s="133">
        <v>10063099012</v>
      </c>
      <c r="J30" s="160">
        <v>500</v>
      </c>
      <c r="K30" s="160">
        <f t="shared" si="1"/>
        <v>193000</v>
      </c>
      <c r="L30" s="160">
        <v>20</v>
      </c>
      <c r="M30" s="219" t="s">
        <v>1145</v>
      </c>
      <c r="N30" s="220" t="s">
        <v>1146</v>
      </c>
      <c r="O30" s="147" t="s">
        <v>1098</v>
      </c>
      <c r="P30" s="206">
        <v>42822</v>
      </c>
      <c r="Q30" s="70" t="s">
        <v>289</v>
      </c>
      <c r="R30" s="70" t="s">
        <v>1147</v>
      </c>
      <c r="S30" s="195" t="s">
        <v>11</v>
      </c>
      <c r="T30" s="238" t="s">
        <v>7</v>
      </c>
      <c r="U30" s="199">
        <v>42829</v>
      </c>
      <c r="V30" s="200">
        <v>42834</v>
      </c>
      <c r="W30" s="121">
        <v>42830</v>
      </c>
    </row>
    <row r="31" spans="1:23" ht="15.75" x14ac:dyDescent="0.25">
      <c r="A31" s="65">
        <v>3</v>
      </c>
      <c r="B31" s="244">
        <v>26</v>
      </c>
      <c r="C31" s="70" t="s">
        <v>503</v>
      </c>
      <c r="D31" s="209" t="s">
        <v>1406</v>
      </c>
      <c r="E31" s="70">
        <v>2560</v>
      </c>
      <c r="F31" s="131" t="s">
        <v>88</v>
      </c>
      <c r="G31" s="131" t="str">
        <f>VLOOKUP(F31,taxno!$A$2:$B$100,2,FALSE)</f>
        <v>0135553003431</v>
      </c>
      <c r="H31" s="131">
        <v>50</v>
      </c>
      <c r="I31" s="133">
        <v>10063099012</v>
      </c>
      <c r="J31" s="160">
        <v>500</v>
      </c>
      <c r="K31" s="160">
        <f t="shared" si="1"/>
        <v>193000</v>
      </c>
      <c r="L31" s="160">
        <v>20</v>
      </c>
      <c r="M31" s="219">
        <v>7130444670</v>
      </c>
      <c r="N31" s="220" t="s">
        <v>1148</v>
      </c>
      <c r="O31" s="147" t="s">
        <v>1098</v>
      </c>
      <c r="P31" s="206">
        <v>42818</v>
      </c>
      <c r="Q31" s="70" t="s">
        <v>644</v>
      </c>
      <c r="R31" s="70" t="s">
        <v>864</v>
      </c>
      <c r="S31" s="195" t="s">
        <v>6</v>
      </c>
      <c r="T31" s="238" t="s">
        <v>7</v>
      </c>
      <c r="U31" s="199">
        <v>42823</v>
      </c>
      <c r="V31" s="200">
        <v>42833</v>
      </c>
      <c r="W31" s="26">
        <v>42829</v>
      </c>
    </row>
    <row r="32" spans="1:23" ht="15.75" x14ac:dyDescent="0.25">
      <c r="A32" s="65">
        <v>3</v>
      </c>
      <c r="B32" s="244">
        <v>27</v>
      </c>
      <c r="C32" s="70" t="s">
        <v>503</v>
      </c>
      <c r="D32" s="209" t="s">
        <v>1407</v>
      </c>
      <c r="E32" s="70">
        <v>2560</v>
      </c>
      <c r="F32" s="131" t="s">
        <v>77</v>
      </c>
      <c r="G32" s="131" t="str">
        <f>VLOOKUP(F32,taxno!$A$2:$B$100,2,FALSE)</f>
        <v>0105536048464</v>
      </c>
      <c r="H32" s="131">
        <v>50</v>
      </c>
      <c r="I32" s="133">
        <v>10063099012</v>
      </c>
      <c r="J32" s="160">
        <v>1000</v>
      </c>
      <c r="K32" s="160">
        <f t="shared" si="1"/>
        <v>386000</v>
      </c>
      <c r="L32" s="160">
        <v>40</v>
      </c>
      <c r="M32" s="219">
        <v>7130440930</v>
      </c>
      <c r="N32" s="220" t="s">
        <v>1149</v>
      </c>
      <c r="O32" s="147" t="s">
        <v>1098</v>
      </c>
      <c r="P32" s="206">
        <v>41727</v>
      </c>
      <c r="Q32" s="70" t="s">
        <v>644</v>
      </c>
      <c r="R32" s="70" t="s">
        <v>928</v>
      </c>
      <c r="S32" s="195" t="s">
        <v>6</v>
      </c>
      <c r="T32" s="238" t="s">
        <v>76</v>
      </c>
      <c r="U32" s="199">
        <v>42830</v>
      </c>
      <c r="V32" s="200">
        <v>42851</v>
      </c>
      <c r="W32" s="121">
        <v>42837</v>
      </c>
    </row>
    <row r="33" spans="1:23" ht="15.75" x14ac:dyDescent="0.25">
      <c r="A33" s="65">
        <v>3</v>
      </c>
      <c r="B33" s="243">
        <v>28</v>
      </c>
      <c r="C33" s="70" t="s">
        <v>503</v>
      </c>
      <c r="D33" s="209" t="s">
        <v>1408</v>
      </c>
      <c r="E33" s="70">
        <v>2560</v>
      </c>
      <c r="F33" s="131" t="s">
        <v>312</v>
      </c>
      <c r="G33" s="131" t="str">
        <f>VLOOKUP(F33,taxno!$A$2:$B$100,2,FALSE)</f>
        <v>0345551000157</v>
      </c>
      <c r="H33" s="131">
        <v>50</v>
      </c>
      <c r="I33" s="133">
        <v>10063099012</v>
      </c>
      <c r="J33" s="160">
        <f>25*16</f>
        <v>400</v>
      </c>
      <c r="K33" s="160">
        <f t="shared" si="1"/>
        <v>154400</v>
      </c>
      <c r="L33" s="160">
        <f>J33/25</f>
        <v>16</v>
      </c>
      <c r="M33" s="218">
        <v>7130440920</v>
      </c>
      <c r="N33" s="221" t="s">
        <v>1150</v>
      </c>
      <c r="O33" s="147" t="s">
        <v>1098</v>
      </c>
      <c r="P33" s="207">
        <v>42823</v>
      </c>
      <c r="Q33" s="94" t="s">
        <v>644</v>
      </c>
      <c r="R33" s="94" t="s">
        <v>928</v>
      </c>
      <c r="S33" s="212" t="s">
        <v>6</v>
      </c>
      <c r="T33" s="243" t="s">
        <v>26</v>
      </c>
      <c r="U33" s="202">
        <v>42830</v>
      </c>
      <c r="V33" s="203">
        <v>42851</v>
      </c>
      <c r="W33" s="255">
        <v>42843</v>
      </c>
    </row>
    <row r="34" spans="1:23" ht="15.75" x14ac:dyDescent="0.25">
      <c r="A34" s="65">
        <v>3</v>
      </c>
      <c r="B34" s="243">
        <v>28</v>
      </c>
      <c r="C34" s="70" t="s">
        <v>503</v>
      </c>
      <c r="D34" s="209" t="s">
        <v>1408</v>
      </c>
      <c r="E34" s="70">
        <v>2560</v>
      </c>
      <c r="F34" s="131" t="s">
        <v>232</v>
      </c>
      <c r="G34" s="131" t="str">
        <f>VLOOKUP(F34,taxno!$A$2:$B$100,2,FALSE)</f>
        <v>0605557001098</v>
      </c>
      <c r="H34" s="131">
        <v>50</v>
      </c>
      <c r="I34" s="133">
        <v>10063099012</v>
      </c>
      <c r="J34" s="160">
        <f>25*15</f>
        <v>375</v>
      </c>
      <c r="K34" s="160">
        <f t="shared" si="1"/>
        <v>144750</v>
      </c>
      <c r="L34" s="160">
        <f>J34/25</f>
        <v>15</v>
      </c>
      <c r="M34" s="218">
        <v>7130440920</v>
      </c>
      <c r="N34" s="221" t="s">
        <v>1150</v>
      </c>
      <c r="O34" s="147" t="s">
        <v>1098</v>
      </c>
      <c r="P34" s="207">
        <v>42823</v>
      </c>
      <c r="Q34" s="94" t="s">
        <v>644</v>
      </c>
      <c r="R34" s="94" t="s">
        <v>928</v>
      </c>
      <c r="S34" s="212" t="s">
        <v>6</v>
      </c>
      <c r="T34" s="243" t="s">
        <v>26</v>
      </c>
      <c r="U34" s="202">
        <v>42830</v>
      </c>
      <c r="V34" s="203">
        <v>42851</v>
      </c>
      <c r="W34" s="255">
        <v>42843</v>
      </c>
    </row>
    <row r="35" spans="1:23" ht="15.75" x14ac:dyDescent="0.25">
      <c r="A35" s="65">
        <v>3</v>
      </c>
      <c r="B35" s="243">
        <v>28</v>
      </c>
      <c r="C35" s="70" t="s">
        <v>503</v>
      </c>
      <c r="D35" s="209" t="s">
        <v>1408</v>
      </c>
      <c r="E35" s="70">
        <v>2560</v>
      </c>
      <c r="F35" s="133" t="s">
        <v>1093</v>
      </c>
      <c r="G35" s="131" t="str">
        <f>VLOOKUP(F35,taxno!$A$2:$B$100,2,FALSE)</f>
        <v>0175559000018</v>
      </c>
      <c r="H35" s="131">
        <v>50</v>
      </c>
      <c r="I35" s="133">
        <v>10063099012</v>
      </c>
      <c r="J35" s="160">
        <f>25*2</f>
        <v>50</v>
      </c>
      <c r="K35" s="160">
        <f t="shared" si="1"/>
        <v>19300</v>
      </c>
      <c r="L35" s="160">
        <f>J35/25</f>
        <v>2</v>
      </c>
      <c r="M35" s="218">
        <v>7130440920</v>
      </c>
      <c r="N35" s="221" t="s">
        <v>1150</v>
      </c>
      <c r="O35" s="147" t="s">
        <v>1098</v>
      </c>
      <c r="P35" s="207">
        <v>42823</v>
      </c>
      <c r="Q35" s="94" t="s">
        <v>644</v>
      </c>
      <c r="R35" s="94" t="s">
        <v>928</v>
      </c>
      <c r="S35" s="212" t="s">
        <v>6</v>
      </c>
      <c r="T35" s="243" t="s">
        <v>26</v>
      </c>
      <c r="U35" s="202">
        <v>42830</v>
      </c>
      <c r="V35" s="203">
        <v>42851</v>
      </c>
      <c r="W35" s="255">
        <v>42843</v>
      </c>
    </row>
    <row r="36" spans="1:23" ht="15.75" x14ac:dyDescent="0.25">
      <c r="A36" s="65">
        <v>3</v>
      </c>
      <c r="B36" s="244">
        <v>29</v>
      </c>
      <c r="C36" s="70" t="s">
        <v>503</v>
      </c>
      <c r="D36" s="209" t="s">
        <v>1409</v>
      </c>
      <c r="E36" s="70">
        <v>2560</v>
      </c>
      <c r="F36" s="131" t="s">
        <v>88</v>
      </c>
      <c r="G36" s="131" t="str">
        <f>VLOOKUP(F36,taxno!$A$2:$B$100,2,FALSE)</f>
        <v>0135553003431</v>
      </c>
      <c r="H36" s="131">
        <v>50</v>
      </c>
      <c r="I36" s="133">
        <v>10063099012</v>
      </c>
      <c r="J36" s="160">
        <f>25*20</f>
        <v>500</v>
      </c>
      <c r="K36" s="160">
        <f t="shared" si="1"/>
        <v>193000</v>
      </c>
      <c r="L36" s="160">
        <f>J36/25</f>
        <v>20</v>
      </c>
      <c r="M36" s="219" t="s">
        <v>1151</v>
      </c>
      <c r="N36" s="220" t="s">
        <v>1152</v>
      </c>
      <c r="O36" s="147" t="s">
        <v>1098</v>
      </c>
      <c r="P36" s="206">
        <v>42821</v>
      </c>
      <c r="Q36" s="70" t="s">
        <v>733</v>
      </c>
      <c r="R36" s="70" t="s">
        <v>1153</v>
      </c>
      <c r="S36" s="195" t="s">
        <v>6</v>
      </c>
      <c r="T36" s="238" t="s">
        <v>17</v>
      </c>
      <c r="U36" s="199">
        <v>42828</v>
      </c>
      <c r="V36" s="200">
        <v>42836</v>
      </c>
      <c r="W36" s="121">
        <v>42835</v>
      </c>
    </row>
    <row r="37" spans="1:23" ht="15.75" x14ac:dyDescent="0.25">
      <c r="A37" s="65">
        <v>3</v>
      </c>
      <c r="B37" s="244">
        <v>30</v>
      </c>
      <c r="C37" s="70" t="s">
        <v>503</v>
      </c>
      <c r="D37" s="209" t="s">
        <v>1410</v>
      </c>
      <c r="E37" s="70">
        <v>2560</v>
      </c>
      <c r="F37" s="131" t="s">
        <v>81</v>
      </c>
      <c r="G37" s="131" t="str">
        <f>VLOOKUP(F37,taxno!$A$2:$B$100,2,FALSE)</f>
        <v>0115524000194</v>
      </c>
      <c r="H37" s="131">
        <v>50</v>
      </c>
      <c r="I37" s="133">
        <v>10063099012</v>
      </c>
      <c r="J37" s="160">
        <f>25*42</f>
        <v>1050</v>
      </c>
      <c r="K37" s="160">
        <f t="shared" si="1"/>
        <v>405300</v>
      </c>
      <c r="L37" s="160">
        <f>J37/25</f>
        <v>42</v>
      </c>
      <c r="M37" s="219">
        <v>7130439780</v>
      </c>
      <c r="N37" s="220" t="s">
        <v>1154</v>
      </c>
      <c r="O37" s="147" t="s">
        <v>1098</v>
      </c>
      <c r="P37" s="206">
        <v>42819</v>
      </c>
      <c r="Q37" s="70" t="s">
        <v>644</v>
      </c>
      <c r="R37" s="70" t="s">
        <v>911</v>
      </c>
      <c r="S37" s="195" t="s">
        <v>6</v>
      </c>
      <c r="T37" s="238" t="s">
        <v>17</v>
      </c>
      <c r="U37" s="199">
        <v>42825</v>
      </c>
      <c r="V37" s="200">
        <v>42836</v>
      </c>
      <c r="W37" s="121">
        <v>42835</v>
      </c>
    </row>
    <row r="38" spans="1:23" ht="15.75" x14ac:dyDescent="0.25">
      <c r="A38" s="65">
        <v>3</v>
      </c>
      <c r="B38" s="82">
        <v>31</v>
      </c>
      <c r="C38" s="70" t="s">
        <v>503</v>
      </c>
      <c r="D38" s="209" t="s">
        <v>1411</v>
      </c>
      <c r="E38" s="70">
        <v>2560</v>
      </c>
      <c r="F38" s="131" t="s">
        <v>237</v>
      </c>
      <c r="G38" s="131" t="str">
        <f>VLOOKUP(F38,taxno!$A$2:$B$100,2,FALSE)</f>
        <v>0105538021822</v>
      </c>
      <c r="H38" s="131">
        <v>50</v>
      </c>
      <c r="I38" s="133">
        <v>10063099012</v>
      </c>
      <c r="J38" s="160">
        <f>25*40</f>
        <v>1000</v>
      </c>
      <c r="K38" s="160">
        <f t="shared" si="1"/>
        <v>386000</v>
      </c>
      <c r="L38" s="160">
        <f t="shared" si="0"/>
        <v>40</v>
      </c>
      <c r="M38" s="216" t="s">
        <v>1155</v>
      </c>
      <c r="N38" s="216" t="s">
        <v>1156</v>
      </c>
      <c r="O38" s="147" t="s">
        <v>1098</v>
      </c>
      <c r="P38" s="206">
        <v>42824</v>
      </c>
      <c r="Q38" s="70" t="s">
        <v>644</v>
      </c>
      <c r="R38" s="74" t="s">
        <v>934</v>
      </c>
      <c r="S38" s="74" t="s">
        <v>6</v>
      </c>
      <c r="T38" s="74" t="s">
        <v>76</v>
      </c>
      <c r="U38" s="199">
        <v>42832</v>
      </c>
      <c r="V38" s="200">
        <v>42852</v>
      </c>
      <c r="W38" s="121">
        <v>42837</v>
      </c>
    </row>
    <row r="39" spans="1:23" ht="15.75" x14ac:dyDescent="0.25">
      <c r="A39" s="65">
        <v>3</v>
      </c>
      <c r="B39" s="82">
        <v>32</v>
      </c>
      <c r="C39" s="70" t="s">
        <v>503</v>
      </c>
      <c r="D39" s="209" t="s">
        <v>1412</v>
      </c>
      <c r="E39" s="70">
        <v>2560</v>
      </c>
      <c r="F39" s="131" t="s">
        <v>81</v>
      </c>
      <c r="G39" s="131" t="str">
        <f>VLOOKUP(F39,taxno!$A$2:$B$100,2,FALSE)</f>
        <v>0115524000194</v>
      </c>
      <c r="H39" s="131">
        <v>50</v>
      </c>
      <c r="I39" s="133">
        <v>10063099012</v>
      </c>
      <c r="J39" s="160">
        <v>500</v>
      </c>
      <c r="K39" s="160">
        <f t="shared" si="1"/>
        <v>193000</v>
      </c>
      <c r="L39" s="160">
        <v>20</v>
      </c>
      <c r="M39" s="219" t="s">
        <v>1157</v>
      </c>
      <c r="N39" s="216" t="s">
        <v>1158</v>
      </c>
      <c r="O39" s="147" t="s">
        <v>1098</v>
      </c>
      <c r="P39" s="206">
        <v>42821</v>
      </c>
      <c r="Q39" s="70" t="s">
        <v>733</v>
      </c>
      <c r="R39" s="70" t="s">
        <v>1153</v>
      </c>
      <c r="S39" s="195" t="s">
        <v>6</v>
      </c>
      <c r="T39" s="238" t="s">
        <v>21</v>
      </c>
      <c r="U39" s="199">
        <v>42828</v>
      </c>
      <c r="V39" s="200">
        <v>42833</v>
      </c>
      <c r="W39" s="121">
        <v>42830</v>
      </c>
    </row>
    <row r="40" spans="1:23" ht="15.75" x14ac:dyDescent="0.25">
      <c r="A40" s="65">
        <v>3</v>
      </c>
      <c r="B40" s="82">
        <v>33</v>
      </c>
      <c r="C40" s="70" t="s">
        <v>503</v>
      </c>
      <c r="D40" s="209" t="s">
        <v>1413</v>
      </c>
      <c r="E40" s="70">
        <v>2560</v>
      </c>
      <c r="F40" s="131" t="s">
        <v>92</v>
      </c>
      <c r="G40" s="131" t="str">
        <f>VLOOKUP(F40,taxno!$A$2:$B$100,2,FALSE)</f>
        <v>0105522018355</v>
      </c>
      <c r="H40" s="131">
        <v>50</v>
      </c>
      <c r="I40" s="133">
        <v>10063099012</v>
      </c>
      <c r="J40" s="160">
        <v>1000</v>
      </c>
      <c r="K40" s="160">
        <f t="shared" si="1"/>
        <v>386000</v>
      </c>
      <c r="L40" s="160">
        <v>40</v>
      </c>
      <c r="M40" s="219" t="s">
        <v>1159</v>
      </c>
      <c r="N40" s="220" t="s">
        <v>1160</v>
      </c>
      <c r="O40" s="147" t="s">
        <v>1098</v>
      </c>
      <c r="P40" s="206">
        <v>42821</v>
      </c>
      <c r="Q40" s="70" t="s">
        <v>57</v>
      </c>
      <c r="R40" s="70" t="s">
        <v>892</v>
      </c>
      <c r="S40" s="195" t="s">
        <v>6</v>
      </c>
      <c r="T40" s="238" t="s">
        <v>62</v>
      </c>
      <c r="U40" s="199">
        <v>42826</v>
      </c>
      <c r="V40" s="200">
        <v>42839</v>
      </c>
      <c r="W40" s="121">
        <v>42830</v>
      </c>
    </row>
    <row r="41" spans="1:23" ht="15.75" x14ac:dyDescent="0.25">
      <c r="A41" s="65">
        <v>3</v>
      </c>
      <c r="B41" s="244">
        <v>34</v>
      </c>
      <c r="C41" s="70" t="s">
        <v>503</v>
      </c>
      <c r="D41" s="209" t="s">
        <v>1414</v>
      </c>
      <c r="E41" s="70">
        <v>2560</v>
      </c>
      <c r="F41" s="131" t="s">
        <v>27</v>
      </c>
      <c r="G41" s="131" t="str">
        <f>VLOOKUP(F41,taxno!$A$2:$B$100,2,FALSE)</f>
        <v>0105525038021</v>
      </c>
      <c r="H41" s="131">
        <v>50</v>
      </c>
      <c r="I41" s="133">
        <v>10063099012</v>
      </c>
      <c r="J41" s="160">
        <v>600</v>
      </c>
      <c r="K41" s="160">
        <f t="shared" si="1"/>
        <v>231600</v>
      </c>
      <c r="L41" s="160">
        <v>24</v>
      </c>
      <c r="M41" s="216" t="s">
        <v>1161</v>
      </c>
      <c r="N41" s="216" t="s">
        <v>1162</v>
      </c>
      <c r="O41" s="147" t="s">
        <v>1098</v>
      </c>
      <c r="P41" s="206">
        <v>42826</v>
      </c>
      <c r="Q41" s="70" t="s">
        <v>644</v>
      </c>
      <c r="R41" s="74" t="s">
        <v>934</v>
      </c>
      <c r="S41" s="74" t="s">
        <v>6</v>
      </c>
      <c r="T41" s="74" t="s">
        <v>17</v>
      </c>
      <c r="U41" s="199">
        <v>42832</v>
      </c>
      <c r="V41" s="200">
        <v>42852</v>
      </c>
      <c r="W41" s="121">
        <v>42837</v>
      </c>
    </row>
    <row r="42" spans="1:23" ht="15.75" x14ac:dyDescent="0.25">
      <c r="A42" s="65">
        <v>3</v>
      </c>
      <c r="B42" s="244">
        <v>35</v>
      </c>
      <c r="C42" s="70" t="s">
        <v>503</v>
      </c>
      <c r="D42" s="209" t="s">
        <v>1415</v>
      </c>
      <c r="E42" s="70">
        <v>2560</v>
      </c>
      <c r="F42" s="131" t="s">
        <v>148</v>
      </c>
      <c r="G42" s="131" t="str">
        <f>VLOOKUP(F42,taxno!$A$2:$B$100,2,FALSE)</f>
        <v>0105552046349</v>
      </c>
      <c r="H42" s="131">
        <v>50</v>
      </c>
      <c r="I42" s="133">
        <v>10063099012</v>
      </c>
      <c r="J42" s="160">
        <v>750</v>
      </c>
      <c r="K42" s="160">
        <f t="shared" si="1"/>
        <v>289500</v>
      </c>
      <c r="L42" s="160">
        <v>30</v>
      </c>
      <c r="M42" s="216" t="s">
        <v>1163</v>
      </c>
      <c r="N42" s="216" t="s">
        <v>1164</v>
      </c>
      <c r="O42" s="147" t="s">
        <v>1098</v>
      </c>
      <c r="P42" s="206">
        <v>42826</v>
      </c>
      <c r="Q42" s="70" t="s">
        <v>644</v>
      </c>
      <c r="R42" s="74" t="s">
        <v>934</v>
      </c>
      <c r="S42" s="74" t="s">
        <v>6</v>
      </c>
      <c r="T42" s="74" t="s">
        <v>50</v>
      </c>
      <c r="U42" s="199">
        <v>42832</v>
      </c>
      <c r="V42" s="200">
        <v>42851</v>
      </c>
      <c r="W42" s="121">
        <v>42843</v>
      </c>
    </row>
    <row r="43" spans="1:23" ht="15.75" x14ac:dyDescent="0.25">
      <c r="A43" s="65">
        <v>3</v>
      </c>
      <c r="B43" s="244">
        <v>36</v>
      </c>
      <c r="C43" s="70" t="s">
        <v>503</v>
      </c>
      <c r="D43" s="209" t="s">
        <v>1416</v>
      </c>
      <c r="E43" s="70">
        <v>2560</v>
      </c>
      <c r="F43" s="131" t="s">
        <v>35</v>
      </c>
      <c r="G43" s="131" t="str">
        <f>VLOOKUP(F43,taxno!$A$2:$B$100,2,FALSE)</f>
        <v>0115542000168</v>
      </c>
      <c r="H43" s="131">
        <v>50</v>
      </c>
      <c r="I43" s="133">
        <v>10063099012</v>
      </c>
      <c r="J43" s="160">
        <v>750</v>
      </c>
      <c r="K43" s="160">
        <f t="shared" si="1"/>
        <v>289500</v>
      </c>
      <c r="L43" s="160">
        <v>30</v>
      </c>
      <c r="M43" s="220" t="s">
        <v>1165</v>
      </c>
      <c r="N43" s="220" t="s">
        <v>1166</v>
      </c>
      <c r="O43" s="147" t="s">
        <v>1098</v>
      </c>
      <c r="P43" s="206">
        <v>42826</v>
      </c>
      <c r="Q43" s="70" t="s">
        <v>1117</v>
      </c>
      <c r="R43" s="74" t="s">
        <v>1167</v>
      </c>
      <c r="S43" s="74" t="s">
        <v>6</v>
      </c>
      <c r="T43" s="74" t="s">
        <v>80</v>
      </c>
      <c r="U43" s="199">
        <v>42835</v>
      </c>
      <c r="V43" s="200">
        <v>42843</v>
      </c>
      <c r="W43" s="121">
        <v>42843</v>
      </c>
    </row>
    <row r="44" spans="1:23" ht="15.75" x14ac:dyDescent="0.25">
      <c r="A44" s="65">
        <v>3</v>
      </c>
      <c r="B44" s="82">
        <v>37</v>
      </c>
      <c r="C44" s="70" t="s">
        <v>503</v>
      </c>
      <c r="D44" s="209" t="s">
        <v>1417</v>
      </c>
      <c r="E44" s="70">
        <v>2560</v>
      </c>
      <c r="F44" s="131" t="s">
        <v>22</v>
      </c>
      <c r="G44" s="131" t="str">
        <f>VLOOKUP(F44,taxno!$A$2:$B$100,2,FALSE)</f>
        <v>0105521008488</v>
      </c>
      <c r="H44" s="131">
        <v>50</v>
      </c>
      <c r="I44" s="133">
        <v>10063099012</v>
      </c>
      <c r="J44" s="160">
        <v>500</v>
      </c>
      <c r="K44" s="160">
        <f t="shared" si="1"/>
        <v>193000</v>
      </c>
      <c r="L44" s="160">
        <v>20</v>
      </c>
      <c r="M44" s="217" t="s">
        <v>1168</v>
      </c>
      <c r="N44" s="222" t="s">
        <v>1169</v>
      </c>
      <c r="O44" s="147" t="s">
        <v>1098</v>
      </c>
      <c r="P44" s="207">
        <v>42826</v>
      </c>
      <c r="Q44" s="94" t="s">
        <v>772</v>
      </c>
      <c r="R44" s="74" t="s">
        <v>1170</v>
      </c>
      <c r="S44" s="74" t="s">
        <v>6</v>
      </c>
      <c r="T44" s="74" t="s">
        <v>7</v>
      </c>
      <c r="U44" s="199">
        <v>42833</v>
      </c>
      <c r="V44" s="200">
        <v>42838</v>
      </c>
      <c r="W44" s="121">
        <v>42845</v>
      </c>
    </row>
    <row r="45" spans="1:23" ht="15.75" x14ac:dyDescent="0.25">
      <c r="A45" s="65">
        <v>3</v>
      </c>
      <c r="B45" s="94">
        <v>38</v>
      </c>
      <c r="C45" s="70" t="s">
        <v>503</v>
      </c>
      <c r="D45" s="209" t="s">
        <v>1418</v>
      </c>
      <c r="E45" s="70">
        <v>2560</v>
      </c>
      <c r="F45" s="131" t="s">
        <v>192</v>
      </c>
      <c r="G45" s="131" t="str">
        <f>VLOOKUP(F45,taxno!$A$2:$B$100,2,FALSE)</f>
        <v>0725546000469</v>
      </c>
      <c r="H45" s="131">
        <v>50</v>
      </c>
      <c r="I45" s="133">
        <v>10063099012</v>
      </c>
      <c r="J45" s="160">
        <f>25*5</f>
        <v>125</v>
      </c>
      <c r="K45" s="160">
        <f t="shared" si="1"/>
        <v>48250</v>
      </c>
      <c r="L45" s="160">
        <f t="shared" ref="L45:L48" si="2">J45/25</f>
        <v>5</v>
      </c>
      <c r="M45" s="218">
        <v>7130445470</v>
      </c>
      <c r="N45" s="221" t="s">
        <v>1171</v>
      </c>
      <c r="O45" s="147" t="s">
        <v>1098</v>
      </c>
      <c r="P45" s="207">
        <v>42826</v>
      </c>
      <c r="Q45" s="94" t="s">
        <v>644</v>
      </c>
      <c r="R45" s="94" t="s">
        <v>934</v>
      </c>
      <c r="S45" s="212" t="s">
        <v>6</v>
      </c>
      <c r="T45" s="243" t="s">
        <v>7</v>
      </c>
      <c r="U45" s="202">
        <v>42832</v>
      </c>
      <c r="V45" s="203">
        <v>42852</v>
      </c>
      <c r="W45" s="255">
        <v>42849</v>
      </c>
    </row>
    <row r="46" spans="1:23" ht="15.75" x14ac:dyDescent="0.25">
      <c r="A46" s="65">
        <v>3</v>
      </c>
      <c r="B46" s="94">
        <v>38</v>
      </c>
      <c r="C46" s="70" t="s">
        <v>503</v>
      </c>
      <c r="D46" s="209" t="s">
        <v>1418</v>
      </c>
      <c r="E46" s="70">
        <v>2560</v>
      </c>
      <c r="F46" s="131" t="s">
        <v>199</v>
      </c>
      <c r="G46" s="131" t="str">
        <f>VLOOKUP(F46,taxno!$A$2:$B$100,2,FALSE)</f>
        <v>0105541048825</v>
      </c>
      <c r="H46" s="131">
        <v>50</v>
      </c>
      <c r="I46" s="133">
        <v>10063099012</v>
      </c>
      <c r="J46" s="160">
        <f>25*4</f>
        <v>100</v>
      </c>
      <c r="K46" s="160">
        <f t="shared" si="1"/>
        <v>38600</v>
      </c>
      <c r="L46" s="160">
        <f t="shared" si="2"/>
        <v>4</v>
      </c>
      <c r="M46" s="218">
        <v>7130445470</v>
      </c>
      <c r="N46" s="221" t="s">
        <v>1171</v>
      </c>
      <c r="O46" s="147" t="s">
        <v>1098</v>
      </c>
      <c r="P46" s="207">
        <v>42826</v>
      </c>
      <c r="Q46" s="94" t="s">
        <v>644</v>
      </c>
      <c r="R46" s="94" t="s">
        <v>934</v>
      </c>
      <c r="S46" s="212" t="s">
        <v>6</v>
      </c>
      <c r="T46" s="243" t="s">
        <v>7</v>
      </c>
      <c r="U46" s="202">
        <v>42832</v>
      </c>
      <c r="V46" s="203">
        <v>42852</v>
      </c>
      <c r="W46" s="255">
        <v>42849</v>
      </c>
    </row>
    <row r="47" spans="1:23" ht="15.75" x14ac:dyDescent="0.25">
      <c r="A47" s="65">
        <v>3</v>
      </c>
      <c r="B47" s="94">
        <v>38</v>
      </c>
      <c r="C47" s="70" t="s">
        <v>503</v>
      </c>
      <c r="D47" s="209" t="s">
        <v>1418</v>
      </c>
      <c r="E47" s="70">
        <v>2560</v>
      </c>
      <c r="F47" s="131" t="s">
        <v>197</v>
      </c>
      <c r="G47" s="131" t="str">
        <f>VLOOKUP(F47,taxno!$A$2:$B$100,2,FALSE)</f>
        <v>0105544066565</v>
      </c>
      <c r="H47" s="131">
        <v>50</v>
      </c>
      <c r="I47" s="133">
        <v>10063099012</v>
      </c>
      <c r="J47" s="160">
        <f>25*5</f>
        <v>125</v>
      </c>
      <c r="K47" s="160">
        <f t="shared" si="1"/>
        <v>48250</v>
      </c>
      <c r="L47" s="160">
        <f t="shared" si="2"/>
        <v>5</v>
      </c>
      <c r="M47" s="218">
        <v>7130445470</v>
      </c>
      <c r="N47" s="221" t="s">
        <v>1171</v>
      </c>
      <c r="O47" s="147" t="s">
        <v>1098</v>
      </c>
      <c r="P47" s="207">
        <v>42826</v>
      </c>
      <c r="Q47" s="94" t="s">
        <v>644</v>
      </c>
      <c r="R47" s="94" t="s">
        <v>934</v>
      </c>
      <c r="S47" s="212" t="s">
        <v>6</v>
      </c>
      <c r="T47" s="243" t="s">
        <v>7</v>
      </c>
      <c r="U47" s="202">
        <v>42832</v>
      </c>
      <c r="V47" s="203">
        <v>42852</v>
      </c>
      <c r="W47" s="255">
        <v>42849</v>
      </c>
    </row>
    <row r="48" spans="1:23" ht="15.75" x14ac:dyDescent="0.25">
      <c r="A48" s="65">
        <v>3</v>
      </c>
      <c r="B48" s="94">
        <v>38</v>
      </c>
      <c r="C48" s="70" t="s">
        <v>503</v>
      </c>
      <c r="D48" s="209" t="s">
        <v>1418</v>
      </c>
      <c r="E48" s="70">
        <v>2560</v>
      </c>
      <c r="F48" s="133" t="s">
        <v>195</v>
      </c>
      <c r="G48" s="131" t="str">
        <f>VLOOKUP(F48,taxno!$A$2:$B$100,2,FALSE)</f>
        <v>0305544000651</v>
      </c>
      <c r="H48" s="131">
        <v>50</v>
      </c>
      <c r="I48" s="133">
        <v>10063099012</v>
      </c>
      <c r="J48" s="160">
        <f>25*5</f>
        <v>125</v>
      </c>
      <c r="K48" s="160">
        <f t="shared" si="1"/>
        <v>48250</v>
      </c>
      <c r="L48" s="160">
        <f t="shared" si="2"/>
        <v>5</v>
      </c>
      <c r="M48" s="218">
        <v>7130445470</v>
      </c>
      <c r="N48" s="221" t="s">
        <v>1171</v>
      </c>
      <c r="O48" s="147" t="s">
        <v>1098</v>
      </c>
      <c r="P48" s="207">
        <v>42826</v>
      </c>
      <c r="Q48" s="94" t="s">
        <v>644</v>
      </c>
      <c r="R48" s="94" t="s">
        <v>934</v>
      </c>
      <c r="S48" s="212" t="s">
        <v>6</v>
      </c>
      <c r="T48" s="243" t="s">
        <v>7</v>
      </c>
      <c r="U48" s="202">
        <v>42832</v>
      </c>
      <c r="V48" s="203">
        <v>42852</v>
      </c>
      <c r="W48" s="255">
        <v>42849</v>
      </c>
    </row>
    <row r="49" spans="1:23" ht="15.75" x14ac:dyDescent="0.25">
      <c r="A49" s="65">
        <v>3</v>
      </c>
      <c r="B49" s="82">
        <v>39</v>
      </c>
      <c r="C49" s="70" t="s">
        <v>503</v>
      </c>
      <c r="D49" s="209" t="s">
        <v>1419</v>
      </c>
      <c r="E49" s="70">
        <v>2560</v>
      </c>
      <c r="F49" s="131" t="s">
        <v>22</v>
      </c>
      <c r="G49" s="131" t="str">
        <f>VLOOKUP(F49,taxno!$A$2:$B$100,2,FALSE)</f>
        <v>0105521008488</v>
      </c>
      <c r="H49" s="131">
        <v>50</v>
      </c>
      <c r="I49" s="133">
        <v>10063099012</v>
      </c>
      <c r="J49" s="160">
        <v>500</v>
      </c>
      <c r="K49" s="160">
        <f t="shared" si="1"/>
        <v>193000</v>
      </c>
      <c r="L49" s="160">
        <v>20</v>
      </c>
      <c r="M49" s="217" t="s">
        <v>1172</v>
      </c>
      <c r="N49" s="222" t="s">
        <v>1173</v>
      </c>
      <c r="O49" s="147" t="s">
        <v>1098</v>
      </c>
      <c r="P49" s="207">
        <v>42828</v>
      </c>
      <c r="Q49" s="94" t="s">
        <v>43</v>
      </c>
      <c r="R49" s="74" t="s">
        <v>1142</v>
      </c>
      <c r="S49" s="74" t="s">
        <v>11</v>
      </c>
      <c r="T49" s="74" t="s">
        <v>7</v>
      </c>
      <c r="U49" s="199">
        <v>42834</v>
      </c>
      <c r="V49" s="200">
        <v>42840</v>
      </c>
      <c r="W49" s="121">
        <v>42845</v>
      </c>
    </row>
    <row r="50" spans="1:23" ht="15.75" x14ac:dyDescent="0.25">
      <c r="A50" s="65">
        <v>3</v>
      </c>
      <c r="B50" s="244">
        <v>40</v>
      </c>
      <c r="C50" s="70" t="s">
        <v>503</v>
      </c>
      <c r="D50" s="209" t="s">
        <v>1420</v>
      </c>
      <c r="E50" s="70">
        <v>2560</v>
      </c>
      <c r="F50" s="131" t="s">
        <v>92</v>
      </c>
      <c r="G50" s="131" t="str">
        <f>VLOOKUP(F50,taxno!$A$2:$B$100,2,FALSE)</f>
        <v>0105522018355</v>
      </c>
      <c r="H50" s="131">
        <v>50</v>
      </c>
      <c r="I50" s="133">
        <v>10063099012</v>
      </c>
      <c r="J50" s="160">
        <f>25*20</f>
        <v>500</v>
      </c>
      <c r="K50" s="160">
        <f t="shared" si="1"/>
        <v>193000</v>
      </c>
      <c r="L50" s="160">
        <f>J50/25</f>
        <v>20</v>
      </c>
      <c r="M50" s="217" t="s">
        <v>1174</v>
      </c>
      <c r="N50" s="223" t="s">
        <v>1175</v>
      </c>
      <c r="O50" s="147" t="s">
        <v>1098</v>
      </c>
      <c r="P50" s="207">
        <v>42828</v>
      </c>
      <c r="Q50" s="94" t="s">
        <v>20</v>
      </c>
      <c r="R50" s="147" t="s">
        <v>1176</v>
      </c>
      <c r="S50" s="147" t="s">
        <v>6</v>
      </c>
      <c r="T50" s="147" t="s">
        <v>21</v>
      </c>
      <c r="U50" s="202">
        <v>42835</v>
      </c>
      <c r="V50" s="203">
        <v>42840</v>
      </c>
      <c r="W50" s="115">
        <v>42843</v>
      </c>
    </row>
    <row r="51" spans="1:23" ht="15.75" x14ac:dyDescent="0.25">
      <c r="A51" s="65">
        <v>3</v>
      </c>
      <c r="B51" s="244">
        <v>41</v>
      </c>
      <c r="C51" s="70" t="s">
        <v>503</v>
      </c>
      <c r="D51" s="209" t="s">
        <v>1421</v>
      </c>
      <c r="E51" s="70">
        <v>2560</v>
      </c>
      <c r="F51" s="131" t="s">
        <v>35</v>
      </c>
      <c r="G51" s="131" t="str">
        <f>VLOOKUP(F51,taxno!$A$2:$B$100,2,FALSE)</f>
        <v>0115542000168</v>
      </c>
      <c r="H51" s="131">
        <v>50</v>
      </c>
      <c r="I51" s="133">
        <v>10063099012</v>
      </c>
      <c r="J51" s="160">
        <v>500</v>
      </c>
      <c r="K51" s="160">
        <f t="shared" si="1"/>
        <v>193000</v>
      </c>
      <c r="L51" s="160">
        <v>20</v>
      </c>
      <c r="M51" s="217" t="s">
        <v>1177</v>
      </c>
      <c r="N51" s="222" t="s">
        <v>1178</v>
      </c>
      <c r="O51" s="147" t="s">
        <v>1098</v>
      </c>
      <c r="P51" s="206">
        <v>42828</v>
      </c>
      <c r="Q51" s="70" t="s">
        <v>289</v>
      </c>
      <c r="R51" s="74" t="s">
        <v>1179</v>
      </c>
      <c r="S51" s="74" t="s">
        <v>11</v>
      </c>
      <c r="T51" s="74" t="s">
        <v>7</v>
      </c>
      <c r="U51" s="199">
        <v>42836</v>
      </c>
      <c r="V51" s="200">
        <v>42841</v>
      </c>
      <c r="W51" s="121">
        <v>42837</v>
      </c>
    </row>
    <row r="52" spans="1:23" ht="15.75" x14ac:dyDescent="0.25">
      <c r="A52" s="65">
        <v>3</v>
      </c>
      <c r="B52" s="244">
        <v>42</v>
      </c>
      <c r="C52" s="70" t="s">
        <v>503</v>
      </c>
      <c r="D52" s="209" t="s">
        <v>1422</v>
      </c>
      <c r="E52" s="70">
        <v>2560</v>
      </c>
      <c r="F52" s="131" t="s">
        <v>81</v>
      </c>
      <c r="G52" s="131" t="str">
        <f>VLOOKUP(F52,taxno!$A$2:$B$100,2,FALSE)</f>
        <v>0115524000194</v>
      </c>
      <c r="H52" s="131">
        <v>50</v>
      </c>
      <c r="I52" s="133">
        <v>10063099012</v>
      </c>
      <c r="J52" s="160">
        <v>500</v>
      </c>
      <c r="K52" s="160">
        <f t="shared" si="1"/>
        <v>193000</v>
      </c>
      <c r="L52" s="160">
        <v>20</v>
      </c>
      <c r="M52" s="216" t="s">
        <v>1180</v>
      </c>
      <c r="N52" s="220" t="s">
        <v>1181</v>
      </c>
      <c r="O52" s="147" t="s">
        <v>1098</v>
      </c>
      <c r="P52" s="206">
        <v>42828</v>
      </c>
      <c r="Q52" s="70" t="s">
        <v>733</v>
      </c>
      <c r="R52" s="74" t="s">
        <v>1176</v>
      </c>
      <c r="S52" s="74" t="s">
        <v>6</v>
      </c>
      <c r="T52" s="74" t="s">
        <v>17</v>
      </c>
      <c r="U52" s="199">
        <v>42835</v>
      </c>
      <c r="V52" s="200">
        <v>42843</v>
      </c>
      <c r="W52" s="121">
        <v>42837</v>
      </c>
    </row>
    <row r="53" spans="1:23" ht="15.75" x14ac:dyDescent="0.25">
      <c r="A53" s="65">
        <v>3</v>
      </c>
      <c r="B53" s="244">
        <v>43</v>
      </c>
      <c r="C53" s="70" t="s">
        <v>503</v>
      </c>
      <c r="D53" s="209" t="s">
        <v>1423</v>
      </c>
      <c r="E53" s="70">
        <v>2560</v>
      </c>
      <c r="F53" s="131" t="s">
        <v>159</v>
      </c>
      <c r="G53" s="131" t="str">
        <f>VLOOKUP(F53,taxno!$A$2:$B$100,2,FALSE)</f>
        <v>0405523000074</v>
      </c>
      <c r="H53" s="131">
        <v>50</v>
      </c>
      <c r="I53" s="133">
        <v>10063099012</v>
      </c>
      <c r="J53" s="160">
        <v>550</v>
      </c>
      <c r="K53" s="160">
        <f t="shared" si="1"/>
        <v>212300</v>
      </c>
      <c r="L53" s="160">
        <v>22</v>
      </c>
      <c r="M53" s="216" t="s">
        <v>1182</v>
      </c>
      <c r="N53" s="216" t="s">
        <v>1182</v>
      </c>
      <c r="O53" s="147" t="s">
        <v>1098</v>
      </c>
      <c r="P53" s="206">
        <v>42828</v>
      </c>
      <c r="Q53" s="70" t="s">
        <v>30</v>
      </c>
      <c r="R53" s="74" t="s">
        <v>1183</v>
      </c>
      <c r="S53" s="74" t="s">
        <v>6</v>
      </c>
      <c r="T53" s="74" t="s">
        <v>17</v>
      </c>
      <c r="U53" s="199">
        <v>42834</v>
      </c>
      <c r="V53" s="200">
        <v>42848</v>
      </c>
      <c r="W53" s="121">
        <v>42837</v>
      </c>
    </row>
    <row r="54" spans="1:23" ht="15.75" x14ac:dyDescent="0.25">
      <c r="A54" s="65">
        <v>3</v>
      </c>
      <c r="B54" s="244">
        <v>44</v>
      </c>
      <c r="C54" s="70" t="s">
        <v>503</v>
      </c>
      <c r="D54" s="209" t="s">
        <v>1424</v>
      </c>
      <c r="E54" s="70">
        <v>2560</v>
      </c>
      <c r="F54" s="131" t="s">
        <v>92</v>
      </c>
      <c r="G54" s="131" t="str">
        <f>VLOOKUP(F54,taxno!$A$2:$B$100,2,FALSE)</f>
        <v>0105522018355</v>
      </c>
      <c r="H54" s="131">
        <v>50</v>
      </c>
      <c r="I54" s="133">
        <v>10063099012</v>
      </c>
      <c r="J54" s="198">
        <f>25*27</f>
        <v>675</v>
      </c>
      <c r="K54" s="160">
        <f t="shared" si="1"/>
        <v>260550</v>
      </c>
      <c r="L54" s="198">
        <f>J54/25</f>
        <v>27</v>
      </c>
      <c r="M54" s="216" t="s">
        <v>1184</v>
      </c>
      <c r="N54" s="216" t="s">
        <v>1185</v>
      </c>
      <c r="O54" s="147" t="s">
        <v>1098</v>
      </c>
      <c r="P54" s="206">
        <v>42825</v>
      </c>
      <c r="Q54" s="70" t="s">
        <v>644</v>
      </c>
      <c r="R54" s="74" t="s">
        <v>934</v>
      </c>
      <c r="S54" s="74" t="s">
        <v>6</v>
      </c>
      <c r="T54" s="74" t="s">
        <v>17</v>
      </c>
      <c r="U54" s="199">
        <v>42832</v>
      </c>
      <c r="V54" s="200">
        <v>42852</v>
      </c>
      <c r="W54" s="121">
        <v>42837</v>
      </c>
    </row>
    <row r="55" spans="1:23" ht="15.75" x14ac:dyDescent="0.25">
      <c r="A55" s="65">
        <v>3</v>
      </c>
      <c r="B55" s="244">
        <v>45</v>
      </c>
      <c r="C55" s="70" t="s">
        <v>503</v>
      </c>
      <c r="D55" s="209" t="s">
        <v>1425</v>
      </c>
      <c r="E55" s="70">
        <v>2560</v>
      </c>
      <c r="F55" s="131" t="s">
        <v>81</v>
      </c>
      <c r="G55" s="131" t="str">
        <f>VLOOKUP(F55,taxno!$A$2:$B$100,2,FALSE)</f>
        <v>0115524000194</v>
      </c>
      <c r="H55" s="131">
        <v>50</v>
      </c>
      <c r="I55" s="133">
        <v>10063099012</v>
      </c>
      <c r="J55" s="160">
        <f>25*20</f>
        <v>500</v>
      </c>
      <c r="K55" s="160">
        <f t="shared" si="1"/>
        <v>193000</v>
      </c>
      <c r="L55" s="160">
        <f>J55/25</f>
        <v>20</v>
      </c>
      <c r="M55" s="224" t="s">
        <v>1186</v>
      </c>
      <c r="N55" s="216" t="s">
        <v>1187</v>
      </c>
      <c r="O55" s="147" t="s">
        <v>1098</v>
      </c>
      <c r="P55" s="206">
        <v>42826</v>
      </c>
      <c r="Q55" s="70" t="s">
        <v>57</v>
      </c>
      <c r="R55" s="74" t="s">
        <v>1188</v>
      </c>
      <c r="S55" s="74" t="s">
        <v>6</v>
      </c>
      <c r="T55" s="74" t="s">
        <v>65</v>
      </c>
      <c r="U55" s="199">
        <v>42833</v>
      </c>
      <c r="V55" s="200">
        <v>42851</v>
      </c>
      <c r="W55" s="121">
        <v>42837</v>
      </c>
    </row>
    <row r="56" spans="1:23" ht="15.75" x14ac:dyDescent="0.25">
      <c r="A56" s="65">
        <v>3</v>
      </c>
      <c r="B56" s="244">
        <v>47</v>
      </c>
      <c r="C56" s="70" t="s">
        <v>503</v>
      </c>
      <c r="D56" s="209" t="s">
        <v>1426</v>
      </c>
      <c r="E56" s="70">
        <v>2560</v>
      </c>
      <c r="F56" s="131" t="s">
        <v>127</v>
      </c>
      <c r="G56" s="131" t="str">
        <f>VLOOKUP(F56,taxno!$A$2:$B$100,2,FALSE)</f>
        <v>0107536001702</v>
      </c>
      <c r="H56" s="131">
        <v>50</v>
      </c>
      <c r="I56" s="133">
        <v>10063099012</v>
      </c>
      <c r="J56" s="160">
        <v>500</v>
      </c>
      <c r="K56" s="160">
        <f t="shared" si="1"/>
        <v>193000</v>
      </c>
      <c r="L56" s="160">
        <v>20</v>
      </c>
      <c r="M56" s="220" t="s">
        <v>1189</v>
      </c>
      <c r="N56" s="220" t="s">
        <v>1190</v>
      </c>
      <c r="O56" s="147" t="s">
        <v>1098</v>
      </c>
      <c r="P56" s="206">
        <v>42829</v>
      </c>
      <c r="Q56" s="70" t="s">
        <v>57</v>
      </c>
      <c r="R56" s="238" t="s">
        <v>1191</v>
      </c>
      <c r="S56" s="195" t="s">
        <v>6</v>
      </c>
      <c r="T56" s="238" t="s">
        <v>87</v>
      </c>
      <c r="U56" s="199">
        <v>42836</v>
      </c>
      <c r="V56" s="200">
        <v>42844</v>
      </c>
      <c r="W56" s="121">
        <v>42849</v>
      </c>
    </row>
    <row r="57" spans="1:23" ht="15.75" x14ac:dyDescent="0.25">
      <c r="A57" s="65">
        <v>3</v>
      </c>
      <c r="B57" s="244">
        <v>48</v>
      </c>
      <c r="C57" s="70" t="s">
        <v>503</v>
      </c>
      <c r="D57" s="209" t="s">
        <v>1427</v>
      </c>
      <c r="E57" s="70">
        <v>2560</v>
      </c>
      <c r="F57" s="131" t="s">
        <v>237</v>
      </c>
      <c r="G57" s="131" t="str">
        <f>VLOOKUP(F57,taxno!$A$2:$B$100,2,FALSE)</f>
        <v>0105538021822</v>
      </c>
      <c r="H57" s="131">
        <v>50</v>
      </c>
      <c r="I57" s="133">
        <v>10063099012</v>
      </c>
      <c r="J57" s="160">
        <v>500</v>
      </c>
      <c r="K57" s="160">
        <f t="shared" si="1"/>
        <v>193000</v>
      </c>
      <c r="L57" s="160">
        <v>20</v>
      </c>
      <c r="M57" s="224" t="s">
        <v>1192</v>
      </c>
      <c r="N57" s="216" t="s">
        <v>1193</v>
      </c>
      <c r="O57" s="147" t="s">
        <v>1098</v>
      </c>
      <c r="P57" s="206">
        <v>42829</v>
      </c>
      <c r="Q57" s="70" t="s">
        <v>57</v>
      </c>
      <c r="R57" s="238" t="s">
        <v>1191</v>
      </c>
      <c r="S57" s="74" t="s">
        <v>6</v>
      </c>
      <c r="T57" s="74" t="s">
        <v>87</v>
      </c>
      <c r="U57" s="199">
        <v>42836</v>
      </c>
      <c r="V57" s="200">
        <v>42844</v>
      </c>
      <c r="W57" s="121">
        <v>42843</v>
      </c>
    </row>
    <row r="58" spans="1:23" ht="15.75" x14ac:dyDescent="0.25">
      <c r="A58" s="65">
        <v>3</v>
      </c>
      <c r="B58" s="244">
        <v>49</v>
      </c>
      <c r="C58" s="70" t="s">
        <v>503</v>
      </c>
      <c r="D58" s="209" t="s">
        <v>1428</v>
      </c>
      <c r="E58" s="70">
        <v>2560</v>
      </c>
      <c r="F58" s="131" t="s">
        <v>163</v>
      </c>
      <c r="G58" s="131" t="str">
        <f>VLOOKUP(F58,taxno!$A$2:$B$100,2,FALSE)</f>
        <v>0105511005125</v>
      </c>
      <c r="H58" s="131">
        <v>50</v>
      </c>
      <c r="I58" s="133">
        <v>10063099012</v>
      </c>
      <c r="J58" s="198">
        <v>500</v>
      </c>
      <c r="K58" s="160">
        <f t="shared" si="1"/>
        <v>193000</v>
      </c>
      <c r="L58" s="198">
        <v>20</v>
      </c>
      <c r="M58" s="224" t="s">
        <v>1194</v>
      </c>
      <c r="N58" s="216" t="s">
        <v>1195</v>
      </c>
      <c r="O58" s="147" t="s">
        <v>1098</v>
      </c>
      <c r="P58" s="206">
        <v>42829</v>
      </c>
      <c r="Q58" s="70" t="s">
        <v>57</v>
      </c>
      <c r="R58" s="74" t="s">
        <v>1188</v>
      </c>
      <c r="S58" s="74" t="s">
        <v>6</v>
      </c>
      <c r="T58" s="74" t="s">
        <v>65</v>
      </c>
      <c r="U58" s="199">
        <v>42833</v>
      </c>
      <c r="V58" s="200">
        <v>42851</v>
      </c>
      <c r="W58" s="121">
        <v>42837</v>
      </c>
    </row>
    <row r="59" spans="1:23" ht="15.75" x14ac:dyDescent="0.25">
      <c r="A59" s="65">
        <v>3</v>
      </c>
      <c r="B59" s="244">
        <v>51</v>
      </c>
      <c r="C59" s="70" t="s">
        <v>503</v>
      </c>
      <c r="D59" s="209" t="s">
        <v>1429</v>
      </c>
      <c r="E59" s="70">
        <v>2560</v>
      </c>
      <c r="F59" s="131" t="s">
        <v>66</v>
      </c>
      <c r="G59" s="131" t="str">
        <f>VLOOKUP(F59,taxno!$A$2:$B$100,2,FALSE)</f>
        <v>0135550033851</v>
      </c>
      <c r="H59" s="131">
        <v>50</v>
      </c>
      <c r="I59" s="133">
        <v>10063099012</v>
      </c>
      <c r="J59" s="160">
        <f>25*29</f>
        <v>725</v>
      </c>
      <c r="K59" s="160">
        <f t="shared" si="1"/>
        <v>279850</v>
      </c>
      <c r="L59" s="160">
        <f>J59/25</f>
        <v>29</v>
      </c>
      <c r="M59" s="224" t="s">
        <v>1196</v>
      </c>
      <c r="N59" s="216" t="s">
        <v>1197</v>
      </c>
      <c r="O59" s="147" t="s">
        <v>1098</v>
      </c>
      <c r="P59" s="206">
        <v>42826</v>
      </c>
      <c r="Q59" s="70" t="s">
        <v>644</v>
      </c>
      <c r="R59" s="74" t="s">
        <v>934</v>
      </c>
      <c r="S59" s="74" t="s">
        <v>6</v>
      </c>
      <c r="T59" s="74" t="s">
        <v>17</v>
      </c>
      <c r="U59" s="199">
        <v>42832</v>
      </c>
      <c r="V59" s="200">
        <v>42852</v>
      </c>
      <c r="W59" s="121">
        <v>42843</v>
      </c>
    </row>
    <row r="60" spans="1:23" ht="15.75" x14ac:dyDescent="0.25">
      <c r="A60" s="65">
        <v>3</v>
      </c>
      <c r="B60" s="82">
        <v>52</v>
      </c>
      <c r="C60" s="70" t="s">
        <v>503</v>
      </c>
      <c r="D60" s="209" t="s">
        <v>1430</v>
      </c>
      <c r="E60" s="70">
        <v>2560</v>
      </c>
      <c r="F60" s="131" t="s">
        <v>35</v>
      </c>
      <c r="G60" s="131" t="str">
        <f>VLOOKUP(F60,taxno!$A$2:$B$100,2,FALSE)</f>
        <v>0115542000168</v>
      </c>
      <c r="H60" s="131">
        <v>50</v>
      </c>
      <c r="I60" s="133">
        <v>10063099012</v>
      </c>
      <c r="J60" s="160">
        <f>25*80</f>
        <v>2000</v>
      </c>
      <c r="K60" s="160">
        <f t="shared" si="1"/>
        <v>772000</v>
      </c>
      <c r="L60" s="160">
        <f t="shared" si="0"/>
        <v>80</v>
      </c>
      <c r="M60" s="216" t="s">
        <v>1198</v>
      </c>
      <c r="N60" s="216" t="s">
        <v>1199</v>
      </c>
      <c r="O60" s="147" t="s">
        <v>1098</v>
      </c>
      <c r="P60" s="206">
        <v>42830</v>
      </c>
      <c r="Q60" s="70" t="s">
        <v>644</v>
      </c>
      <c r="R60" s="74" t="s">
        <v>1200</v>
      </c>
      <c r="S60" s="74" t="s">
        <v>6</v>
      </c>
      <c r="T60" s="74" t="s">
        <v>7</v>
      </c>
      <c r="U60" s="199">
        <v>42839</v>
      </c>
      <c r="V60" s="200">
        <v>42848</v>
      </c>
      <c r="W60" s="121">
        <v>42845</v>
      </c>
    </row>
    <row r="61" spans="1:23" ht="15.75" x14ac:dyDescent="0.25">
      <c r="A61" s="65">
        <v>3</v>
      </c>
      <c r="B61" s="244">
        <v>53</v>
      </c>
      <c r="C61" s="70" t="s">
        <v>503</v>
      </c>
      <c r="D61" s="209" t="s">
        <v>1431</v>
      </c>
      <c r="E61" s="70">
        <v>2560</v>
      </c>
      <c r="F61" s="131" t="s">
        <v>81</v>
      </c>
      <c r="G61" s="131" t="str">
        <f>VLOOKUP(F61,taxno!$A$2:$B$100,2,FALSE)</f>
        <v>0115524000194</v>
      </c>
      <c r="H61" s="131">
        <v>50</v>
      </c>
      <c r="I61" s="133">
        <v>10063099012</v>
      </c>
      <c r="J61" s="160">
        <v>500</v>
      </c>
      <c r="K61" s="160">
        <f t="shared" si="1"/>
        <v>193000</v>
      </c>
      <c r="L61" s="160">
        <v>20</v>
      </c>
      <c r="M61" s="224" t="s">
        <v>1201</v>
      </c>
      <c r="N61" s="224" t="s">
        <v>1201</v>
      </c>
      <c r="O61" s="147" t="s">
        <v>1098</v>
      </c>
      <c r="P61" s="206">
        <v>42830</v>
      </c>
      <c r="Q61" s="70" t="s">
        <v>52</v>
      </c>
      <c r="R61" s="74" t="s">
        <v>1202</v>
      </c>
      <c r="S61" s="74" t="s">
        <v>6</v>
      </c>
      <c r="T61" s="74" t="s">
        <v>87</v>
      </c>
      <c r="U61" s="199">
        <v>42837</v>
      </c>
      <c r="V61" s="200">
        <v>42855</v>
      </c>
      <c r="W61" s="121">
        <v>42843</v>
      </c>
    </row>
    <row r="62" spans="1:23" ht="15.75" x14ac:dyDescent="0.25">
      <c r="A62" s="65">
        <v>3</v>
      </c>
      <c r="B62" s="244">
        <v>55</v>
      </c>
      <c r="C62" s="70" t="s">
        <v>503</v>
      </c>
      <c r="D62" s="209" t="s">
        <v>1432</v>
      </c>
      <c r="E62" s="70">
        <v>2560</v>
      </c>
      <c r="F62" s="131" t="s">
        <v>294</v>
      </c>
      <c r="G62" s="131" t="str">
        <f>VLOOKUP(F62,taxno!$A$2:$B$100,2,FALSE)</f>
        <v>0625551000081</v>
      </c>
      <c r="H62" s="131">
        <v>50</v>
      </c>
      <c r="I62" s="133">
        <v>10063099012</v>
      </c>
      <c r="J62" s="160">
        <f>25*30</f>
        <v>750</v>
      </c>
      <c r="K62" s="160">
        <f t="shared" si="1"/>
        <v>289500</v>
      </c>
      <c r="L62" s="160">
        <f t="shared" ref="L62:L74" si="3">J62/25</f>
        <v>30</v>
      </c>
      <c r="M62" s="224" t="s">
        <v>1203</v>
      </c>
      <c r="N62" s="216" t="s">
        <v>1204</v>
      </c>
      <c r="O62" s="147" t="s">
        <v>1098</v>
      </c>
      <c r="P62" s="206">
        <v>42830</v>
      </c>
      <c r="Q62" s="70" t="s">
        <v>57</v>
      </c>
      <c r="R62" s="74" t="s">
        <v>1205</v>
      </c>
      <c r="S62" s="74" t="s">
        <v>6</v>
      </c>
      <c r="T62" s="74" t="s">
        <v>59</v>
      </c>
      <c r="U62" s="199">
        <v>42840</v>
      </c>
      <c r="V62" s="200">
        <v>42854</v>
      </c>
      <c r="W62" s="121">
        <v>42846</v>
      </c>
    </row>
    <row r="63" spans="1:23" ht="15.75" x14ac:dyDescent="0.25">
      <c r="A63" s="65">
        <v>3</v>
      </c>
      <c r="B63" s="243">
        <v>56</v>
      </c>
      <c r="C63" s="70" t="s">
        <v>503</v>
      </c>
      <c r="D63" s="209" t="s">
        <v>1433</v>
      </c>
      <c r="E63" s="70">
        <v>2560</v>
      </c>
      <c r="F63" s="132" t="s">
        <v>165</v>
      </c>
      <c r="G63" s="131" t="str">
        <f>VLOOKUP(F63,taxno!$A$2:$B$100,2,FALSE)</f>
        <v>0195539000586</v>
      </c>
      <c r="H63" s="131">
        <v>50</v>
      </c>
      <c r="I63" s="133">
        <v>10063099012</v>
      </c>
      <c r="J63" s="160">
        <f>25*12</f>
        <v>300</v>
      </c>
      <c r="K63" s="160">
        <f t="shared" si="1"/>
        <v>115800</v>
      </c>
      <c r="L63" s="160">
        <f t="shared" si="3"/>
        <v>12</v>
      </c>
      <c r="M63" s="218">
        <v>7130447030</v>
      </c>
      <c r="N63" s="221" t="s">
        <v>1206</v>
      </c>
      <c r="O63" s="147" t="s">
        <v>1098</v>
      </c>
      <c r="P63" s="207">
        <v>42828</v>
      </c>
      <c r="Q63" s="94" t="s">
        <v>644</v>
      </c>
      <c r="R63" s="94" t="s">
        <v>940</v>
      </c>
      <c r="S63" s="212" t="s">
        <v>6</v>
      </c>
      <c r="T63" s="243" t="s">
        <v>26</v>
      </c>
      <c r="U63" s="202">
        <v>42837</v>
      </c>
      <c r="V63" s="203">
        <v>42857</v>
      </c>
      <c r="W63" s="117">
        <v>42844</v>
      </c>
    </row>
    <row r="64" spans="1:23" ht="15.75" x14ac:dyDescent="0.25">
      <c r="A64" s="65">
        <v>3</v>
      </c>
      <c r="B64" s="243">
        <v>56</v>
      </c>
      <c r="C64" s="70" t="s">
        <v>503</v>
      </c>
      <c r="D64" s="209" t="s">
        <v>1433</v>
      </c>
      <c r="E64" s="70">
        <v>2560</v>
      </c>
      <c r="F64" s="131" t="s">
        <v>897</v>
      </c>
      <c r="G64" s="131" t="str">
        <f>VLOOKUP(F64,taxno!$A$2:$B$100,2,FALSE)</f>
        <v>0115531000021</v>
      </c>
      <c r="H64" s="131">
        <v>50</v>
      </c>
      <c r="I64" s="133">
        <v>10063099012</v>
      </c>
      <c r="J64" s="160">
        <f>25*6</f>
        <v>150</v>
      </c>
      <c r="K64" s="160">
        <f t="shared" si="1"/>
        <v>57900</v>
      </c>
      <c r="L64" s="160">
        <f t="shared" si="3"/>
        <v>6</v>
      </c>
      <c r="M64" s="218">
        <v>7130447030</v>
      </c>
      <c r="N64" s="221" t="s">
        <v>1206</v>
      </c>
      <c r="O64" s="147" t="s">
        <v>1098</v>
      </c>
      <c r="P64" s="207">
        <v>42828</v>
      </c>
      <c r="Q64" s="94" t="s">
        <v>644</v>
      </c>
      <c r="R64" s="94" t="s">
        <v>940</v>
      </c>
      <c r="S64" s="212" t="s">
        <v>6</v>
      </c>
      <c r="T64" s="243" t="s">
        <v>26</v>
      </c>
      <c r="U64" s="202">
        <v>42837</v>
      </c>
      <c r="V64" s="203">
        <v>42857</v>
      </c>
      <c r="W64" s="117">
        <v>42844</v>
      </c>
    </row>
    <row r="65" spans="1:23" ht="15.75" x14ac:dyDescent="0.25">
      <c r="A65" s="65">
        <v>3</v>
      </c>
      <c r="B65" s="243">
        <v>56</v>
      </c>
      <c r="C65" s="70" t="s">
        <v>503</v>
      </c>
      <c r="D65" s="209" t="s">
        <v>1433</v>
      </c>
      <c r="E65" s="70">
        <v>2560</v>
      </c>
      <c r="F65" s="133" t="s">
        <v>671</v>
      </c>
      <c r="G65" s="131" t="str">
        <f>VLOOKUP(F65,taxno!$A$2:$B$100,2,FALSE)</f>
        <v>0105547008027</v>
      </c>
      <c r="H65" s="131">
        <v>50</v>
      </c>
      <c r="I65" s="133">
        <v>10063099012</v>
      </c>
      <c r="J65" s="160">
        <f>25*3</f>
        <v>75</v>
      </c>
      <c r="K65" s="160">
        <f t="shared" si="1"/>
        <v>28950</v>
      </c>
      <c r="L65" s="160">
        <f t="shared" si="3"/>
        <v>3</v>
      </c>
      <c r="M65" s="218">
        <v>7130447030</v>
      </c>
      <c r="N65" s="221" t="s">
        <v>1206</v>
      </c>
      <c r="O65" s="147" t="s">
        <v>1098</v>
      </c>
      <c r="P65" s="207">
        <v>42828</v>
      </c>
      <c r="Q65" s="94" t="s">
        <v>644</v>
      </c>
      <c r="R65" s="94" t="s">
        <v>940</v>
      </c>
      <c r="S65" s="212" t="s">
        <v>6</v>
      </c>
      <c r="T65" s="243" t="s">
        <v>26</v>
      </c>
      <c r="U65" s="202">
        <v>42837</v>
      </c>
      <c r="V65" s="203">
        <v>42857</v>
      </c>
      <c r="W65" s="117">
        <v>42844</v>
      </c>
    </row>
    <row r="66" spans="1:23" ht="15.75" x14ac:dyDescent="0.25">
      <c r="A66" s="65">
        <v>3</v>
      </c>
      <c r="B66" s="244">
        <v>57</v>
      </c>
      <c r="C66" s="70" t="s">
        <v>503</v>
      </c>
      <c r="D66" s="209" t="s">
        <v>1434</v>
      </c>
      <c r="E66" s="70">
        <v>2560</v>
      </c>
      <c r="F66" s="131" t="s">
        <v>324</v>
      </c>
      <c r="G66" s="131" t="str">
        <f>VLOOKUP(F66,taxno!$A$2:$B$100,2,FALSE)</f>
        <v>0105539128876</v>
      </c>
      <c r="H66" s="131">
        <v>50</v>
      </c>
      <c r="I66" s="133">
        <v>10063099012</v>
      </c>
      <c r="J66" s="161">
        <f>25*15</f>
        <v>375</v>
      </c>
      <c r="K66" s="160">
        <f t="shared" si="1"/>
        <v>144750</v>
      </c>
      <c r="L66" s="161">
        <f t="shared" si="3"/>
        <v>15</v>
      </c>
      <c r="M66" s="224" t="s">
        <v>1207</v>
      </c>
      <c r="N66" s="216" t="s">
        <v>1208</v>
      </c>
      <c r="O66" s="147" t="s">
        <v>1098</v>
      </c>
      <c r="P66" s="206">
        <v>42828</v>
      </c>
      <c r="Q66" s="70" t="s">
        <v>30</v>
      </c>
      <c r="R66" s="74" t="s">
        <v>1188</v>
      </c>
      <c r="S66" s="74" t="s">
        <v>6</v>
      </c>
      <c r="T66" s="74" t="s">
        <v>17</v>
      </c>
      <c r="U66" s="199">
        <v>42833</v>
      </c>
      <c r="V66" s="200">
        <v>42843</v>
      </c>
      <c r="W66" s="121">
        <v>42843</v>
      </c>
    </row>
    <row r="67" spans="1:23" ht="15.75" x14ac:dyDescent="0.25">
      <c r="A67" s="65">
        <v>3</v>
      </c>
      <c r="B67" s="243">
        <v>58</v>
      </c>
      <c r="C67" s="70" t="s">
        <v>503</v>
      </c>
      <c r="D67" s="209" t="s">
        <v>1435</v>
      </c>
      <c r="E67" s="70">
        <v>2560</v>
      </c>
      <c r="F67" s="131" t="s">
        <v>816</v>
      </c>
      <c r="G67" s="131" t="str">
        <f>VLOOKUP(F67,taxno!$A$2:$B$100,2,FALSE)</f>
        <v>0105534053177</v>
      </c>
      <c r="H67" s="131">
        <v>50</v>
      </c>
      <c r="I67" s="133">
        <v>10063099012</v>
      </c>
      <c r="J67" s="160">
        <f>25*6</f>
        <v>150</v>
      </c>
      <c r="K67" s="160">
        <f t="shared" ref="K67:K130" si="4">J67*386</f>
        <v>57900</v>
      </c>
      <c r="L67" s="160">
        <f t="shared" si="3"/>
        <v>6</v>
      </c>
      <c r="M67" s="218" t="s">
        <v>1209</v>
      </c>
      <c r="N67" s="221" t="s">
        <v>1210</v>
      </c>
      <c r="O67" s="243" t="s">
        <v>1098</v>
      </c>
      <c r="P67" s="207">
        <v>42829</v>
      </c>
      <c r="Q67" s="94" t="s">
        <v>30</v>
      </c>
      <c r="R67" s="94" t="s">
        <v>1205</v>
      </c>
      <c r="S67" s="212" t="s">
        <v>6</v>
      </c>
      <c r="T67" s="243" t="s">
        <v>17</v>
      </c>
      <c r="U67" s="202">
        <v>42840</v>
      </c>
      <c r="V67" s="203">
        <v>42850</v>
      </c>
      <c r="W67" s="117">
        <v>42845</v>
      </c>
    </row>
    <row r="68" spans="1:23" ht="15.75" x14ac:dyDescent="0.25">
      <c r="A68" s="65">
        <v>3</v>
      </c>
      <c r="B68" s="243">
        <v>58</v>
      </c>
      <c r="C68" s="70" t="s">
        <v>503</v>
      </c>
      <c r="D68" s="209" t="s">
        <v>1435</v>
      </c>
      <c r="E68" s="70">
        <v>2560</v>
      </c>
      <c r="F68" s="131" t="s">
        <v>263</v>
      </c>
      <c r="G68" s="131" t="str">
        <f>VLOOKUP(F68,taxno!$A$2:$B$100,2,FALSE)</f>
        <v>0105531089375</v>
      </c>
      <c r="H68" s="131">
        <v>50</v>
      </c>
      <c r="I68" s="133">
        <v>10063099012</v>
      </c>
      <c r="J68" s="160">
        <f>25*3</f>
        <v>75</v>
      </c>
      <c r="K68" s="160">
        <f t="shared" si="4"/>
        <v>28950</v>
      </c>
      <c r="L68" s="160">
        <f t="shared" si="3"/>
        <v>3</v>
      </c>
      <c r="M68" s="218" t="s">
        <v>1209</v>
      </c>
      <c r="N68" s="221" t="s">
        <v>1210</v>
      </c>
      <c r="O68" s="243" t="s">
        <v>1098</v>
      </c>
      <c r="P68" s="207">
        <v>42829</v>
      </c>
      <c r="Q68" s="94" t="s">
        <v>30</v>
      </c>
      <c r="R68" s="94" t="s">
        <v>1205</v>
      </c>
      <c r="S68" s="212" t="s">
        <v>6</v>
      </c>
      <c r="T68" s="243" t="s">
        <v>17</v>
      </c>
      <c r="U68" s="202">
        <v>42840</v>
      </c>
      <c r="V68" s="203">
        <v>42850</v>
      </c>
      <c r="W68" s="117">
        <v>42845</v>
      </c>
    </row>
    <row r="69" spans="1:23" ht="15.75" x14ac:dyDescent="0.25">
      <c r="A69" s="65">
        <v>3</v>
      </c>
      <c r="B69" s="243">
        <v>58</v>
      </c>
      <c r="C69" s="70" t="s">
        <v>503</v>
      </c>
      <c r="D69" s="209" t="s">
        <v>1435</v>
      </c>
      <c r="E69" s="70">
        <v>2560</v>
      </c>
      <c r="F69" s="131" t="s">
        <v>258</v>
      </c>
      <c r="G69" s="131" t="str">
        <f>VLOOKUP(F69,taxno!$A$2:$B$100,2,FALSE)</f>
        <v>0105544078784</v>
      </c>
      <c r="H69" s="131">
        <v>50</v>
      </c>
      <c r="I69" s="133">
        <v>10063099012</v>
      </c>
      <c r="J69" s="160">
        <f>25*10</f>
        <v>250</v>
      </c>
      <c r="K69" s="160">
        <f t="shared" si="4"/>
        <v>96500</v>
      </c>
      <c r="L69" s="160">
        <f t="shared" si="3"/>
        <v>10</v>
      </c>
      <c r="M69" s="218" t="s">
        <v>1209</v>
      </c>
      <c r="N69" s="221" t="s">
        <v>1210</v>
      </c>
      <c r="O69" s="243" t="s">
        <v>1098</v>
      </c>
      <c r="P69" s="207">
        <v>42829</v>
      </c>
      <c r="Q69" s="94" t="s">
        <v>30</v>
      </c>
      <c r="R69" s="94" t="s">
        <v>1205</v>
      </c>
      <c r="S69" s="212" t="s">
        <v>6</v>
      </c>
      <c r="T69" s="243" t="s">
        <v>17</v>
      </c>
      <c r="U69" s="202">
        <v>42840</v>
      </c>
      <c r="V69" s="203">
        <v>42850</v>
      </c>
      <c r="W69" s="117">
        <v>42845</v>
      </c>
    </row>
    <row r="70" spans="1:23" ht="15.75" x14ac:dyDescent="0.25">
      <c r="A70" s="65">
        <v>3</v>
      </c>
      <c r="B70" s="243">
        <v>58</v>
      </c>
      <c r="C70" s="70" t="s">
        <v>503</v>
      </c>
      <c r="D70" s="209" t="s">
        <v>1435</v>
      </c>
      <c r="E70" s="70">
        <v>2560</v>
      </c>
      <c r="F70" s="133" t="s">
        <v>261</v>
      </c>
      <c r="G70" s="131" t="str">
        <f>VLOOKUP(F70,taxno!$A$2:$B$100,2,FALSE)</f>
        <v>0105546063717</v>
      </c>
      <c r="H70" s="131">
        <v>50</v>
      </c>
      <c r="I70" s="133">
        <v>10063099012</v>
      </c>
      <c r="J70" s="160">
        <f>25*7</f>
        <v>175</v>
      </c>
      <c r="K70" s="160">
        <f t="shared" si="4"/>
        <v>67550</v>
      </c>
      <c r="L70" s="160">
        <f t="shared" si="3"/>
        <v>7</v>
      </c>
      <c r="M70" s="218" t="s">
        <v>1209</v>
      </c>
      <c r="N70" s="221" t="s">
        <v>1210</v>
      </c>
      <c r="O70" s="243" t="s">
        <v>1098</v>
      </c>
      <c r="P70" s="207">
        <v>42829</v>
      </c>
      <c r="Q70" s="94" t="s">
        <v>30</v>
      </c>
      <c r="R70" s="94" t="s">
        <v>1205</v>
      </c>
      <c r="S70" s="212" t="s">
        <v>6</v>
      </c>
      <c r="T70" s="243" t="s">
        <v>17</v>
      </c>
      <c r="U70" s="202">
        <v>42840</v>
      </c>
      <c r="V70" s="203">
        <v>42850</v>
      </c>
      <c r="W70" s="117">
        <v>42845</v>
      </c>
    </row>
    <row r="71" spans="1:23" ht="15.75" x14ac:dyDescent="0.25">
      <c r="A71" s="65">
        <v>3</v>
      </c>
      <c r="B71" s="244">
        <v>59</v>
      </c>
      <c r="C71" s="70" t="s">
        <v>503</v>
      </c>
      <c r="D71" s="209" t="s">
        <v>1436</v>
      </c>
      <c r="E71" s="70">
        <v>2560</v>
      </c>
      <c r="F71" s="131" t="s">
        <v>92</v>
      </c>
      <c r="G71" s="131" t="str">
        <f>VLOOKUP(F71,taxno!$A$2:$B$100,2,FALSE)</f>
        <v>0105522018355</v>
      </c>
      <c r="H71" s="131">
        <v>50</v>
      </c>
      <c r="I71" s="133">
        <v>10063099012</v>
      </c>
      <c r="J71" s="198">
        <f>25*40</f>
        <v>1000</v>
      </c>
      <c r="K71" s="160">
        <f t="shared" si="4"/>
        <v>386000</v>
      </c>
      <c r="L71" s="198">
        <f t="shared" si="3"/>
        <v>40</v>
      </c>
      <c r="M71" s="219" t="s">
        <v>1211</v>
      </c>
      <c r="N71" s="220" t="s">
        <v>1212</v>
      </c>
      <c r="O71" s="147" t="s">
        <v>1098</v>
      </c>
      <c r="P71" s="206">
        <v>42830</v>
      </c>
      <c r="Q71" s="70" t="s">
        <v>30</v>
      </c>
      <c r="R71" s="70" t="s">
        <v>1205</v>
      </c>
      <c r="S71" s="195" t="s">
        <v>6</v>
      </c>
      <c r="T71" s="238" t="s">
        <v>17</v>
      </c>
      <c r="U71" s="199">
        <v>42840</v>
      </c>
      <c r="V71" s="200">
        <v>42850</v>
      </c>
      <c r="W71" s="121">
        <v>42845</v>
      </c>
    </row>
    <row r="72" spans="1:23" ht="15.75" x14ac:dyDescent="0.25">
      <c r="A72" s="65">
        <v>3</v>
      </c>
      <c r="B72" s="244">
        <v>60</v>
      </c>
      <c r="C72" s="70" t="s">
        <v>503</v>
      </c>
      <c r="D72" s="209" t="s">
        <v>1437</v>
      </c>
      <c r="E72" s="70">
        <v>2560</v>
      </c>
      <c r="F72" s="131" t="s">
        <v>362</v>
      </c>
      <c r="G72" s="131" t="str">
        <f>VLOOKUP(F72,taxno!$A$2:$B$100,2,FALSE)</f>
        <v>0125555010566</v>
      </c>
      <c r="H72" s="131">
        <v>50</v>
      </c>
      <c r="I72" s="133">
        <v>10063099012</v>
      </c>
      <c r="J72" s="198">
        <f>25*25</f>
        <v>625</v>
      </c>
      <c r="K72" s="160">
        <f t="shared" si="4"/>
        <v>241250</v>
      </c>
      <c r="L72" s="198">
        <f t="shared" si="3"/>
        <v>25</v>
      </c>
      <c r="M72" s="219">
        <v>7130447120</v>
      </c>
      <c r="N72" s="220" t="s">
        <v>1213</v>
      </c>
      <c r="O72" s="147" t="s">
        <v>1098</v>
      </c>
      <c r="P72" s="206">
        <v>42828</v>
      </c>
      <c r="Q72" s="70" t="s">
        <v>644</v>
      </c>
      <c r="R72" s="70" t="s">
        <v>940</v>
      </c>
      <c r="S72" s="195" t="s">
        <v>6</v>
      </c>
      <c r="T72" s="238" t="s">
        <v>26</v>
      </c>
      <c r="U72" s="199">
        <v>42837</v>
      </c>
      <c r="V72" s="200">
        <v>42857</v>
      </c>
      <c r="W72" s="121">
        <v>42850</v>
      </c>
    </row>
    <row r="73" spans="1:23" ht="15.75" x14ac:dyDescent="0.25">
      <c r="A73" s="65">
        <v>3</v>
      </c>
      <c r="B73" s="244">
        <v>61</v>
      </c>
      <c r="C73" s="70" t="s">
        <v>503</v>
      </c>
      <c r="D73" s="209" t="s">
        <v>1438</v>
      </c>
      <c r="E73" s="70">
        <v>2560</v>
      </c>
      <c r="F73" s="131" t="s">
        <v>81</v>
      </c>
      <c r="G73" s="131" t="str">
        <f>VLOOKUP(F73,taxno!$A$2:$B$100,2,FALSE)</f>
        <v>0115524000194</v>
      </c>
      <c r="H73" s="131">
        <v>50</v>
      </c>
      <c r="I73" s="133">
        <v>10063099012</v>
      </c>
      <c r="J73" s="160">
        <f>25*20</f>
        <v>500</v>
      </c>
      <c r="K73" s="160">
        <f t="shared" si="4"/>
        <v>193000</v>
      </c>
      <c r="L73" s="160">
        <f t="shared" si="3"/>
        <v>20</v>
      </c>
      <c r="M73" s="219">
        <v>7130447240</v>
      </c>
      <c r="N73" s="220" t="s">
        <v>1214</v>
      </c>
      <c r="O73" s="147" t="s">
        <v>1098</v>
      </c>
      <c r="P73" s="206">
        <v>42830</v>
      </c>
      <c r="Q73" s="70" t="s">
        <v>644</v>
      </c>
      <c r="R73" s="70" t="s">
        <v>1215</v>
      </c>
      <c r="S73" s="195" t="s">
        <v>6</v>
      </c>
      <c r="T73" s="238" t="s">
        <v>12</v>
      </c>
      <c r="U73" s="199">
        <v>42837</v>
      </c>
      <c r="V73" s="199">
        <v>42851</v>
      </c>
      <c r="W73" s="121">
        <v>42844</v>
      </c>
    </row>
    <row r="74" spans="1:23" ht="15.75" x14ac:dyDescent="0.25">
      <c r="A74" s="65">
        <v>3</v>
      </c>
      <c r="B74" s="244">
        <v>62</v>
      </c>
      <c r="C74" s="70" t="s">
        <v>503</v>
      </c>
      <c r="D74" s="209" t="s">
        <v>1439</v>
      </c>
      <c r="E74" s="70">
        <v>2560</v>
      </c>
      <c r="F74" s="131" t="s">
        <v>130</v>
      </c>
      <c r="G74" s="131" t="str">
        <f>VLOOKUP(F74,taxno!$A$2:$B$100,2,FALSE)</f>
        <v>0105525010576</v>
      </c>
      <c r="H74" s="131">
        <v>50</v>
      </c>
      <c r="I74" s="133">
        <v>10063099012</v>
      </c>
      <c r="J74" s="160">
        <f>25*33</f>
        <v>825</v>
      </c>
      <c r="K74" s="160">
        <f t="shared" si="4"/>
        <v>318450</v>
      </c>
      <c r="L74" s="160">
        <f t="shared" si="3"/>
        <v>33</v>
      </c>
      <c r="M74" s="224" t="s">
        <v>1216</v>
      </c>
      <c r="N74" s="220" t="s">
        <v>1217</v>
      </c>
      <c r="O74" s="147" t="s">
        <v>1098</v>
      </c>
      <c r="P74" s="206">
        <v>42832</v>
      </c>
      <c r="Q74" s="70" t="s">
        <v>772</v>
      </c>
      <c r="R74" s="74" t="s">
        <v>1218</v>
      </c>
      <c r="S74" s="74" t="s">
        <v>6</v>
      </c>
      <c r="T74" s="74" t="s">
        <v>7</v>
      </c>
      <c r="U74" s="199">
        <v>42840</v>
      </c>
      <c r="V74" s="199">
        <v>42845</v>
      </c>
      <c r="W74" s="121">
        <v>42846</v>
      </c>
    </row>
    <row r="75" spans="1:23" ht="15.75" x14ac:dyDescent="0.25">
      <c r="A75" s="65">
        <v>3</v>
      </c>
      <c r="B75" s="244">
        <v>63</v>
      </c>
      <c r="C75" s="70" t="s">
        <v>503</v>
      </c>
      <c r="D75" s="209" t="s">
        <v>1440</v>
      </c>
      <c r="E75" s="70">
        <v>2560</v>
      </c>
      <c r="F75" s="131" t="s">
        <v>22</v>
      </c>
      <c r="G75" s="131" t="str">
        <f>VLOOKUP(F75,taxno!$A$2:$B$100,2,FALSE)</f>
        <v>0105521008488</v>
      </c>
      <c r="H75" s="131">
        <v>50</v>
      </c>
      <c r="I75" s="133">
        <v>10063099012</v>
      </c>
      <c r="J75" s="160">
        <f>25*30</f>
        <v>750</v>
      </c>
      <c r="K75" s="160">
        <f t="shared" si="4"/>
        <v>289500</v>
      </c>
      <c r="L75" s="160">
        <f>J75/25</f>
        <v>30</v>
      </c>
      <c r="M75" s="224" t="s">
        <v>1219</v>
      </c>
      <c r="N75" s="216" t="s">
        <v>1220</v>
      </c>
      <c r="O75" s="147" t="s">
        <v>1098</v>
      </c>
      <c r="P75" s="206">
        <v>42832</v>
      </c>
      <c r="Q75" s="70" t="s">
        <v>1117</v>
      </c>
      <c r="R75" s="74" t="s">
        <v>1221</v>
      </c>
      <c r="S75" s="74" t="s">
        <v>11</v>
      </c>
      <c r="T75" s="74" t="s">
        <v>80</v>
      </c>
      <c r="U75" s="199">
        <v>42841</v>
      </c>
      <c r="V75" s="200">
        <v>42850</v>
      </c>
      <c r="W75" s="121">
        <v>42850</v>
      </c>
    </row>
    <row r="76" spans="1:23" ht="15.75" x14ac:dyDescent="0.25">
      <c r="A76" s="65">
        <v>3</v>
      </c>
      <c r="B76" s="244">
        <v>64</v>
      </c>
      <c r="C76" s="70" t="s">
        <v>503</v>
      </c>
      <c r="D76" s="209" t="s">
        <v>1441</v>
      </c>
      <c r="E76" s="70">
        <v>2560</v>
      </c>
      <c r="F76" s="131" t="s">
        <v>81</v>
      </c>
      <c r="G76" s="131" t="str">
        <f>VLOOKUP(F76,taxno!$A$2:$B$100,2,FALSE)</f>
        <v>0115524000194</v>
      </c>
      <c r="H76" s="131">
        <v>50</v>
      </c>
      <c r="I76" s="133">
        <v>10063099012</v>
      </c>
      <c r="J76" s="160">
        <v>1000</v>
      </c>
      <c r="K76" s="160">
        <f t="shared" si="4"/>
        <v>386000</v>
      </c>
      <c r="L76" s="160">
        <v>40</v>
      </c>
      <c r="M76" s="224" t="s">
        <v>1222</v>
      </c>
      <c r="N76" s="216" t="s">
        <v>1223</v>
      </c>
      <c r="O76" s="147" t="s">
        <v>1098</v>
      </c>
      <c r="P76" s="206">
        <v>42833</v>
      </c>
      <c r="Q76" s="70" t="s">
        <v>644</v>
      </c>
      <c r="R76" s="70" t="s">
        <v>1224</v>
      </c>
      <c r="S76" s="74" t="s">
        <v>6</v>
      </c>
      <c r="T76" s="74" t="s">
        <v>17</v>
      </c>
      <c r="U76" s="199">
        <v>42842</v>
      </c>
      <c r="V76" s="200">
        <v>42861</v>
      </c>
      <c r="W76" s="121">
        <v>42845</v>
      </c>
    </row>
    <row r="77" spans="1:23" ht="15.75" x14ac:dyDescent="0.25">
      <c r="A77" s="65">
        <v>3</v>
      </c>
      <c r="B77" s="244">
        <v>65</v>
      </c>
      <c r="C77" s="70" t="s">
        <v>503</v>
      </c>
      <c r="D77" s="209" t="s">
        <v>1442</v>
      </c>
      <c r="E77" s="70">
        <v>2560</v>
      </c>
      <c r="F77" s="131" t="s">
        <v>0</v>
      </c>
      <c r="G77" s="131" t="str">
        <f>VLOOKUP(F77,taxno!$A$2:$B$100,2,FALSE)</f>
        <v>0185555000021</v>
      </c>
      <c r="H77" s="131">
        <v>50</v>
      </c>
      <c r="I77" s="133">
        <v>10063099012</v>
      </c>
      <c r="J77" s="160">
        <f>25*28</f>
        <v>700</v>
      </c>
      <c r="K77" s="160">
        <f t="shared" si="4"/>
        <v>270200</v>
      </c>
      <c r="L77" s="160">
        <f>J77/25</f>
        <v>28</v>
      </c>
      <c r="M77" s="224" t="s">
        <v>1225</v>
      </c>
      <c r="N77" s="216" t="s">
        <v>1226</v>
      </c>
      <c r="O77" s="147" t="s">
        <v>1098</v>
      </c>
      <c r="P77" s="206">
        <v>42832</v>
      </c>
      <c r="Q77" s="70" t="s">
        <v>43</v>
      </c>
      <c r="R77" s="74" t="s">
        <v>938</v>
      </c>
      <c r="S77" s="74" t="s">
        <v>11</v>
      </c>
      <c r="T77" s="74" t="s">
        <v>7</v>
      </c>
      <c r="U77" s="199">
        <v>42841</v>
      </c>
      <c r="V77" s="200">
        <v>42847</v>
      </c>
      <c r="W77" s="121">
        <v>42845</v>
      </c>
    </row>
    <row r="78" spans="1:23" ht="15.75" x14ac:dyDescent="0.25">
      <c r="A78" s="65">
        <v>3</v>
      </c>
      <c r="B78" s="244">
        <v>66</v>
      </c>
      <c r="C78" s="70" t="s">
        <v>503</v>
      </c>
      <c r="D78" s="209" t="s">
        <v>1443</v>
      </c>
      <c r="E78" s="70">
        <v>2560</v>
      </c>
      <c r="F78" s="131" t="s">
        <v>0</v>
      </c>
      <c r="G78" s="131" t="str">
        <f>VLOOKUP(F78,taxno!$A$2:$B$100,2,FALSE)</f>
        <v>0185555000021</v>
      </c>
      <c r="H78" s="131">
        <v>50</v>
      </c>
      <c r="I78" s="133">
        <v>10063099012</v>
      </c>
      <c r="J78" s="160">
        <f>25*40</f>
        <v>1000</v>
      </c>
      <c r="K78" s="160">
        <f t="shared" si="4"/>
        <v>386000</v>
      </c>
      <c r="L78" s="160">
        <f>J78/25</f>
        <v>40</v>
      </c>
      <c r="M78" s="224" t="s">
        <v>1227</v>
      </c>
      <c r="N78" s="216" t="s">
        <v>1228</v>
      </c>
      <c r="O78" s="147" t="s">
        <v>1098</v>
      </c>
      <c r="P78" s="206">
        <v>42833</v>
      </c>
      <c r="Q78" s="70" t="s">
        <v>57</v>
      </c>
      <c r="R78" s="74" t="s">
        <v>1205</v>
      </c>
      <c r="S78" s="74" t="s">
        <v>6</v>
      </c>
      <c r="T78" s="74" t="s">
        <v>62</v>
      </c>
      <c r="U78" s="199">
        <v>42840</v>
      </c>
      <c r="V78" s="200">
        <v>42853</v>
      </c>
      <c r="W78" s="121">
        <v>42845</v>
      </c>
    </row>
    <row r="79" spans="1:23" ht="15.75" x14ac:dyDescent="0.25">
      <c r="A79" s="65">
        <v>3</v>
      </c>
      <c r="B79" s="244">
        <v>67</v>
      </c>
      <c r="C79" s="70" t="s">
        <v>503</v>
      </c>
      <c r="D79" s="209" t="s">
        <v>1444</v>
      </c>
      <c r="E79" s="70">
        <v>2560</v>
      </c>
      <c r="F79" s="131" t="s">
        <v>35</v>
      </c>
      <c r="G79" s="131" t="str">
        <f>VLOOKUP(F79,taxno!$A$2:$B$100,2,FALSE)</f>
        <v>0115542000168</v>
      </c>
      <c r="H79" s="131">
        <v>50</v>
      </c>
      <c r="I79" s="133">
        <v>10063099012</v>
      </c>
      <c r="J79" s="160">
        <v>750</v>
      </c>
      <c r="K79" s="160">
        <f t="shared" si="4"/>
        <v>289500</v>
      </c>
      <c r="L79" s="160">
        <v>30</v>
      </c>
      <c r="M79" s="224" t="s">
        <v>1229</v>
      </c>
      <c r="N79" s="216" t="s">
        <v>1230</v>
      </c>
      <c r="O79" s="147" t="s">
        <v>1098</v>
      </c>
      <c r="P79" s="206">
        <v>42833</v>
      </c>
      <c r="Q79" s="70" t="s">
        <v>57</v>
      </c>
      <c r="R79" s="74" t="s">
        <v>1205</v>
      </c>
      <c r="S79" s="74" t="s">
        <v>6</v>
      </c>
      <c r="T79" s="74" t="s">
        <v>59</v>
      </c>
      <c r="U79" s="199">
        <v>42840</v>
      </c>
      <c r="V79" s="200">
        <v>42854</v>
      </c>
      <c r="W79" s="121">
        <v>42845</v>
      </c>
    </row>
    <row r="80" spans="1:23" ht="15.75" x14ac:dyDescent="0.25">
      <c r="A80" s="65">
        <v>3</v>
      </c>
      <c r="B80" s="244">
        <v>68</v>
      </c>
      <c r="C80" s="70" t="s">
        <v>503</v>
      </c>
      <c r="D80" s="209" t="s">
        <v>1445</v>
      </c>
      <c r="E80" s="70">
        <v>2560</v>
      </c>
      <c r="F80" s="131" t="s">
        <v>35</v>
      </c>
      <c r="G80" s="131" t="str">
        <f>VLOOKUP(F80,taxno!$A$2:$B$100,2,FALSE)</f>
        <v>0115542000168</v>
      </c>
      <c r="H80" s="131">
        <v>50</v>
      </c>
      <c r="I80" s="133">
        <v>10063099012</v>
      </c>
      <c r="J80" s="160">
        <v>500</v>
      </c>
      <c r="K80" s="160">
        <f t="shared" si="4"/>
        <v>193000</v>
      </c>
      <c r="L80" s="160">
        <v>20</v>
      </c>
      <c r="M80" s="224" t="s">
        <v>1231</v>
      </c>
      <c r="N80" s="216" t="s">
        <v>1232</v>
      </c>
      <c r="O80" s="147" t="s">
        <v>1098</v>
      </c>
      <c r="P80" s="206">
        <v>42833</v>
      </c>
      <c r="Q80" s="70" t="s">
        <v>57</v>
      </c>
      <c r="R80" s="74" t="s">
        <v>1205</v>
      </c>
      <c r="S80" s="74" t="s">
        <v>6</v>
      </c>
      <c r="T80" s="74" t="s">
        <v>65</v>
      </c>
      <c r="U80" s="199">
        <v>42840</v>
      </c>
      <c r="V80" s="200">
        <v>42858</v>
      </c>
      <c r="W80" s="121">
        <v>42846</v>
      </c>
    </row>
    <row r="81" spans="1:23" ht="15.75" x14ac:dyDescent="0.25">
      <c r="A81" s="65">
        <v>3</v>
      </c>
      <c r="B81" s="70">
        <v>69</v>
      </c>
      <c r="C81" s="70" t="s">
        <v>503</v>
      </c>
      <c r="D81" s="209" t="s">
        <v>1446</v>
      </c>
      <c r="E81" s="70">
        <v>2560</v>
      </c>
      <c r="F81" s="131" t="s">
        <v>35</v>
      </c>
      <c r="G81" s="131" t="str">
        <f>VLOOKUP(F81,taxno!$A$2:$B$100,2,FALSE)</f>
        <v>0115542000168</v>
      </c>
      <c r="H81" s="131">
        <v>50</v>
      </c>
      <c r="I81" s="133">
        <v>10063099012</v>
      </c>
      <c r="J81" s="160">
        <f>25*20</f>
        <v>500</v>
      </c>
      <c r="K81" s="160">
        <f t="shared" si="4"/>
        <v>193000</v>
      </c>
      <c r="L81" s="160">
        <f t="shared" ref="L81:L85" si="5">J81/25</f>
        <v>20</v>
      </c>
      <c r="M81" s="217" t="s">
        <v>1233</v>
      </c>
      <c r="N81" s="216" t="s">
        <v>1234</v>
      </c>
      <c r="O81" s="147" t="s">
        <v>1098</v>
      </c>
      <c r="P81" s="207">
        <v>42833</v>
      </c>
      <c r="Q81" s="94" t="s">
        <v>289</v>
      </c>
      <c r="R81" s="74" t="s">
        <v>1235</v>
      </c>
      <c r="S81" s="74" t="s">
        <v>11</v>
      </c>
      <c r="T81" s="74" t="s">
        <v>7</v>
      </c>
      <c r="U81" s="199">
        <v>42843</v>
      </c>
      <c r="V81" s="200">
        <v>42848</v>
      </c>
      <c r="W81" s="121">
        <v>42846</v>
      </c>
    </row>
    <row r="82" spans="1:23" ht="15.75" x14ac:dyDescent="0.25">
      <c r="A82" s="65">
        <v>3</v>
      </c>
      <c r="B82" s="244">
        <v>71</v>
      </c>
      <c r="C82" s="70" t="s">
        <v>503</v>
      </c>
      <c r="D82" s="209" t="s">
        <v>1447</v>
      </c>
      <c r="E82" s="70">
        <v>2560</v>
      </c>
      <c r="F82" s="131" t="s">
        <v>35</v>
      </c>
      <c r="G82" s="131" t="str">
        <f>VLOOKUP(F82,taxno!$A$2:$B$100,2,FALSE)</f>
        <v>0115542000168</v>
      </c>
      <c r="H82" s="131">
        <v>50</v>
      </c>
      <c r="I82" s="133">
        <v>10063099012</v>
      </c>
      <c r="J82" s="198">
        <v>1000</v>
      </c>
      <c r="K82" s="160">
        <f t="shared" si="4"/>
        <v>386000</v>
      </c>
      <c r="L82" s="198">
        <v>40</v>
      </c>
      <c r="M82" s="216" t="s">
        <v>1236</v>
      </c>
      <c r="N82" s="216" t="s">
        <v>1237</v>
      </c>
      <c r="O82" s="147" t="s">
        <v>1098</v>
      </c>
      <c r="P82" s="206">
        <v>42833</v>
      </c>
      <c r="Q82" s="70" t="s">
        <v>644</v>
      </c>
      <c r="R82" s="74" t="s">
        <v>1221</v>
      </c>
      <c r="S82" s="74" t="s">
        <v>6</v>
      </c>
      <c r="T82" s="74" t="s">
        <v>76</v>
      </c>
      <c r="U82" s="199">
        <v>42842</v>
      </c>
      <c r="V82" s="200">
        <v>42861</v>
      </c>
      <c r="W82" s="121">
        <v>42846</v>
      </c>
    </row>
    <row r="83" spans="1:23" ht="15.75" x14ac:dyDescent="0.25">
      <c r="A83" s="65">
        <v>3</v>
      </c>
      <c r="B83" s="244">
        <v>72</v>
      </c>
      <c r="C83" s="70" t="s">
        <v>503</v>
      </c>
      <c r="D83" s="209" t="s">
        <v>1448</v>
      </c>
      <c r="E83" s="70">
        <v>2560</v>
      </c>
      <c r="F83" s="131" t="s">
        <v>119</v>
      </c>
      <c r="G83" s="131" t="str">
        <f>VLOOKUP(F83,taxno!$A$2:$B$100,2,FALSE)</f>
        <v>0105540091247</v>
      </c>
      <c r="H83" s="131">
        <v>50</v>
      </c>
      <c r="I83" s="133">
        <v>10063099012</v>
      </c>
      <c r="J83" s="198">
        <f>25*24</f>
        <v>600</v>
      </c>
      <c r="K83" s="160">
        <f t="shared" si="4"/>
        <v>231600</v>
      </c>
      <c r="L83" s="198">
        <f t="shared" si="5"/>
        <v>24</v>
      </c>
      <c r="M83" s="224" t="s">
        <v>1238</v>
      </c>
      <c r="N83" s="216" t="s">
        <v>1239</v>
      </c>
      <c r="O83" s="147" t="s">
        <v>1098</v>
      </c>
      <c r="P83" s="206">
        <v>42833</v>
      </c>
      <c r="Q83" s="70" t="s">
        <v>644</v>
      </c>
      <c r="R83" s="74" t="s">
        <v>1240</v>
      </c>
      <c r="S83" s="74" t="s">
        <v>6</v>
      </c>
      <c r="T83" s="74" t="s">
        <v>7</v>
      </c>
      <c r="U83" s="199">
        <v>42839</v>
      </c>
      <c r="V83" s="200">
        <v>42848</v>
      </c>
      <c r="W83" s="121">
        <v>42846</v>
      </c>
    </row>
    <row r="84" spans="1:23" ht="15.75" x14ac:dyDescent="0.25">
      <c r="A84" s="65">
        <v>3</v>
      </c>
      <c r="B84" s="244">
        <v>73</v>
      </c>
      <c r="C84" s="70" t="s">
        <v>503</v>
      </c>
      <c r="D84" s="209" t="s">
        <v>1449</v>
      </c>
      <c r="E84" s="70">
        <v>2560</v>
      </c>
      <c r="F84" s="131" t="s">
        <v>206</v>
      </c>
      <c r="G84" s="131" t="str">
        <f>VLOOKUP(F84,taxno!$A$2:$B$100,2,FALSE)</f>
        <v>0125540008145</v>
      </c>
      <c r="H84" s="131">
        <v>50</v>
      </c>
      <c r="I84" s="133">
        <v>10063099012</v>
      </c>
      <c r="J84" s="160">
        <v>625</v>
      </c>
      <c r="K84" s="160">
        <f t="shared" si="4"/>
        <v>241250</v>
      </c>
      <c r="L84" s="160">
        <v>25</v>
      </c>
      <c r="M84" s="216" t="s">
        <v>1241</v>
      </c>
      <c r="N84" s="216" t="s">
        <v>1242</v>
      </c>
      <c r="O84" s="147" t="s">
        <v>1098</v>
      </c>
      <c r="P84" s="206">
        <v>42833</v>
      </c>
      <c r="Q84" s="70" t="s">
        <v>644</v>
      </c>
      <c r="R84" s="74" t="s">
        <v>1240</v>
      </c>
      <c r="S84" s="74" t="s">
        <v>6</v>
      </c>
      <c r="T84" s="74" t="s">
        <v>26</v>
      </c>
      <c r="U84" s="199">
        <v>42839</v>
      </c>
      <c r="V84" s="200">
        <v>42859</v>
      </c>
      <c r="W84" s="121">
        <v>42850</v>
      </c>
    </row>
    <row r="85" spans="1:23" ht="15.75" x14ac:dyDescent="0.25">
      <c r="A85" s="65">
        <v>3</v>
      </c>
      <c r="B85" s="244">
        <v>74</v>
      </c>
      <c r="C85" s="70" t="s">
        <v>503</v>
      </c>
      <c r="D85" s="209" t="s">
        <v>1450</v>
      </c>
      <c r="E85" s="70">
        <v>2560</v>
      </c>
      <c r="F85" s="131" t="s">
        <v>186</v>
      </c>
      <c r="G85" s="131" t="str">
        <f>VLOOKUP(F85,taxno!$A$2:$B$100,2,FALSE)</f>
        <v>0105536101675</v>
      </c>
      <c r="H85" s="131">
        <v>50</v>
      </c>
      <c r="I85" s="133">
        <v>10063099012</v>
      </c>
      <c r="J85" s="160">
        <f>25*11</f>
        <v>275</v>
      </c>
      <c r="K85" s="160">
        <f t="shared" si="4"/>
        <v>106150</v>
      </c>
      <c r="L85" s="160">
        <f t="shared" si="5"/>
        <v>11</v>
      </c>
      <c r="M85" s="216" t="s">
        <v>1243</v>
      </c>
      <c r="N85" s="216" t="s">
        <v>1243</v>
      </c>
      <c r="O85" s="147" t="s">
        <v>1098</v>
      </c>
      <c r="P85" s="206">
        <v>42833</v>
      </c>
      <c r="Q85" s="70" t="s">
        <v>30</v>
      </c>
      <c r="R85" s="74" t="s">
        <v>1244</v>
      </c>
      <c r="S85" s="74" t="s">
        <v>6</v>
      </c>
      <c r="T85" s="74" t="s">
        <v>17</v>
      </c>
      <c r="U85" s="199">
        <v>42841</v>
      </c>
      <c r="V85" s="200">
        <v>42855</v>
      </c>
      <c r="W85" s="121">
        <v>42846</v>
      </c>
    </row>
    <row r="86" spans="1:23" ht="15.75" x14ac:dyDescent="0.25">
      <c r="A86" s="65">
        <v>3</v>
      </c>
      <c r="B86" s="244">
        <v>75</v>
      </c>
      <c r="C86" s="70" t="s">
        <v>503</v>
      </c>
      <c r="D86" s="209" t="s">
        <v>1451</v>
      </c>
      <c r="E86" s="70">
        <v>2560</v>
      </c>
      <c r="F86" s="131" t="s">
        <v>84</v>
      </c>
      <c r="G86" s="131" t="str">
        <f>VLOOKUP(F86,taxno!$A$2:$B$100,2,FALSE)</f>
        <v>0105516011352</v>
      </c>
      <c r="H86" s="131">
        <v>50</v>
      </c>
      <c r="I86" s="133">
        <v>10063099012</v>
      </c>
      <c r="J86" s="160">
        <v>1450</v>
      </c>
      <c r="K86" s="160">
        <f t="shared" si="4"/>
        <v>559700</v>
      </c>
      <c r="L86" s="160">
        <v>58</v>
      </c>
      <c r="M86" s="216" t="s">
        <v>1245</v>
      </c>
      <c r="N86" s="216" t="s">
        <v>1246</v>
      </c>
      <c r="O86" s="147" t="s">
        <v>1098</v>
      </c>
      <c r="P86" s="206">
        <v>42830</v>
      </c>
      <c r="Q86" s="70" t="s">
        <v>644</v>
      </c>
      <c r="R86" s="74" t="s">
        <v>1240</v>
      </c>
      <c r="S86" s="74" t="s">
        <v>6</v>
      </c>
      <c r="T86" s="74" t="s">
        <v>26</v>
      </c>
      <c r="U86" s="199">
        <v>42839</v>
      </c>
      <c r="V86" s="200">
        <v>42859</v>
      </c>
      <c r="W86" s="121">
        <v>42844</v>
      </c>
    </row>
    <row r="87" spans="1:23" ht="15.75" x14ac:dyDescent="0.25">
      <c r="A87" s="65">
        <v>3</v>
      </c>
      <c r="B87" s="244">
        <v>76</v>
      </c>
      <c r="C87" s="70" t="s">
        <v>503</v>
      </c>
      <c r="D87" s="209" t="s">
        <v>1452</v>
      </c>
      <c r="E87" s="70">
        <v>2560</v>
      </c>
      <c r="F87" s="131" t="s">
        <v>88</v>
      </c>
      <c r="G87" s="131" t="str">
        <f>VLOOKUP(F87,taxno!$A$2:$B$100,2,FALSE)</f>
        <v>0135553003431</v>
      </c>
      <c r="H87" s="131">
        <v>50</v>
      </c>
      <c r="I87" s="133">
        <v>10063099012</v>
      </c>
      <c r="J87" s="198">
        <v>600</v>
      </c>
      <c r="K87" s="160">
        <f t="shared" si="4"/>
        <v>231600</v>
      </c>
      <c r="L87" s="198">
        <v>24</v>
      </c>
      <c r="M87" s="216" t="s">
        <v>1247</v>
      </c>
      <c r="N87" s="216" t="s">
        <v>1248</v>
      </c>
      <c r="O87" s="147" t="s">
        <v>1098</v>
      </c>
      <c r="P87" s="206">
        <v>42833</v>
      </c>
      <c r="Q87" s="70" t="s">
        <v>644</v>
      </c>
      <c r="R87" s="74" t="s">
        <v>1240</v>
      </c>
      <c r="S87" s="74" t="s">
        <v>6</v>
      </c>
      <c r="T87" s="74" t="s">
        <v>26</v>
      </c>
      <c r="U87" s="199">
        <v>42839</v>
      </c>
      <c r="V87" s="200">
        <v>42859</v>
      </c>
      <c r="W87" s="121">
        <v>42845</v>
      </c>
    </row>
    <row r="88" spans="1:23" ht="15.75" x14ac:dyDescent="0.25">
      <c r="A88" s="65">
        <v>3</v>
      </c>
      <c r="B88" s="244">
        <v>77</v>
      </c>
      <c r="C88" s="70" t="s">
        <v>503</v>
      </c>
      <c r="D88" s="209" t="s">
        <v>1453</v>
      </c>
      <c r="E88" s="70">
        <v>2560</v>
      </c>
      <c r="F88" s="131" t="s">
        <v>163</v>
      </c>
      <c r="G88" s="131" t="str">
        <f>VLOOKUP(F88,taxno!$A$2:$B$100,2,FALSE)</f>
        <v>0105511005125</v>
      </c>
      <c r="H88" s="131">
        <v>50</v>
      </c>
      <c r="I88" s="133">
        <v>10063099012</v>
      </c>
      <c r="J88" s="160">
        <f>25*20</f>
        <v>500</v>
      </c>
      <c r="K88" s="160">
        <f t="shared" si="4"/>
        <v>193000</v>
      </c>
      <c r="L88" s="160">
        <f>J88/25</f>
        <v>20</v>
      </c>
      <c r="M88" s="216" t="s">
        <v>1249</v>
      </c>
      <c r="N88" s="220" t="s">
        <v>1250</v>
      </c>
      <c r="O88" s="147" t="s">
        <v>1098</v>
      </c>
      <c r="P88" s="206">
        <v>42835</v>
      </c>
      <c r="Q88" s="70" t="s">
        <v>15</v>
      </c>
      <c r="R88" s="74" t="s">
        <v>1251</v>
      </c>
      <c r="S88" s="74" t="s">
        <v>6</v>
      </c>
      <c r="T88" s="74" t="s">
        <v>17</v>
      </c>
      <c r="U88" s="199">
        <v>42843</v>
      </c>
      <c r="V88" s="200">
        <v>42855</v>
      </c>
      <c r="W88" s="121">
        <v>42850</v>
      </c>
    </row>
    <row r="89" spans="1:23" ht="15.75" x14ac:dyDescent="0.25">
      <c r="A89" s="65">
        <v>3</v>
      </c>
      <c r="B89" s="244">
        <v>78</v>
      </c>
      <c r="C89" s="70" t="s">
        <v>503</v>
      </c>
      <c r="D89" s="209" t="s">
        <v>1454</v>
      </c>
      <c r="E89" s="70">
        <v>2560</v>
      </c>
      <c r="F89" s="131" t="s">
        <v>35</v>
      </c>
      <c r="G89" s="131" t="str">
        <f>VLOOKUP(F89,taxno!$A$2:$B$100,2,FALSE)</f>
        <v>0115542000168</v>
      </c>
      <c r="H89" s="131">
        <v>50</v>
      </c>
      <c r="I89" s="133">
        <v>10063099012</v>
      </c>
      <c r="J89" s="160">
        <f>25*20</f>
        <v>500</v>
      </c>
      <c r="K89" s="160">
        <f t="shared" si="4"/>
        <v>193000</v>
      </c>
      <c r="L89" s="160">
        <f>J89/25</f>
        <v>20</v>
      </c>
      <c r="M89" s="216" t="s">
        <v>1252</v>
      </c>
      <c r="N89" s="220" t="s">
        <v>1253</v>
      </c>
      <c r="O89" s="147" t="s">
        <v>1098</v>
      </c>
      <c r="P89" s="206">
        <v>42835</v>
      </c>
      <c r="Q89" s="70" t="s">
        <v>733</v>
      </c>
      <c r="R89" s="74" t="s">
        <v>1254</v>
      </c>
      <c r="S89" s="74" t="s">
        <v>6</v>
      </c>
      <c r="T89" s="74" t="s">
        <v>17</v>
      </c>
      <c r="U89" s="199">
        <v>42842</v>
      </c>
      <c r="V89" s="200">
        <v>42847</v>
      </c>
      <c r="W89" s="121">
        <v>42846</v>
      </c>
    </row>
    <row r="90" spans="1:23" ht="15.75" x14ac:dyDescent="0.25">
      <c r="A90" s="65">
        <v>3</v>
      </c>
      <c r="B90" s="244">
        <v>79</v>
      </c>
      <c r="C90" s="70" t="s">
        <v>503</v>
      </c>
      <c r="D90" s="209" t="s">
        <v>1455</v>
      </c>
      <c r="E90" s="70">
        <v>2560</v>
      </c>
      <c r="F90" s="131" t="s">
        <v>77</v>
      </c>
      <c r="G90" s="131" t="str">
        <f>VLOOKUP(F90,taxno!$A$2:$B$100,2,FALSE)</f>
        <v>0105536048464</v>
      </c>
      <c r="H90" s="131">
        <v>50</v>
      </c>
      <c r="I90" s="133">
        <v>10063099012</v>
      </c>
      <c r="J90" s="160">
        <f>25*40</f>
        <v>1000</v>
      </c>
      <c r="K90" s="160">
        <f t="shared" si="4"/>
        <v>386000</v>
      </c>
      <c r="L90" s="160">
        <f t="shared" ref="L90:L92" si="6">J90/25</f>
        <v>40</v>
      </c>
      <c r="M90" s="216" t="s">
        <v>1255</v>
      </c>
      <c r="N90" s="220" t="s">
        <v>1256</v>
      </c>
      <c r="O90" s="147" t="s">
        <v>1098</v>
      </c>
      <c r="P90" s="206">
        <v>42835</v>
      </c>
      <c r="Q90" s="70" t="s">
        <v>1257</v>
      </c>
      <c r="R90" s="74" t="s">
        <v>1258</v>
      </c>
      <c r="S90" s="74" t="s">
        <v>11</v>
      </c>
      <c r="T90" s="74" t="s">
        <v>54</v>
      </c>
      <c r="U90" s="199">
        <v>42842</v>
      </c>
      <c r="V90" s="200">
        <v>42848</v>
      </c>
      <c r="W90" s="121">
        <v>42846</v>
      </c>
    </row>
    <row r="91" spans="1:23" ht="15.75" x14ac:dyDescent="0.25">
      <c r="A91" s="65">
        <v>3</v>
      </c>
      <c r="B91" s="243">
        <v>80</v>
      </c>
      <c r="C91" s="70" t="s">
        <v>503</v>
      </c>
      <c r="D91" s="209" t="s">
        <v>1456</v>
      </c>
      <c r="E91" s="70">
        <v>2560</v>
      </c>
      <c r="F91" s="131" t="s">
        <v>229</v>
      </c>
      <c r="G91" s="131" t="str">
        <f>VLOOKUP(F91,taxno!$A$2:$B$100,2,FALSE)</f>
        <v>0105539045245</v>
      </c>
      <c r="H91" s="131">
        <v>50</v>
      </c>
      <c r="I91" s="133">
        <v>10063099012</v>
      </c>
      <c r="J91" s="160">
        <f>25*14</f>
        <v>350</v>
      </c>
      <c r="K91" s="160">
        <f t="shared" si="4"/>
        <v>135100</v>
      </c>
      <c r="L91" s="160">
        <f t="shared" si="6"/>
        <v>14</v>
      </c>
      <c r="M91" s="218">
        <v>7130447060</v>
      </c>
      <c r="N91" s="221" t="s">
        <v>1259</v>
      </c>
      <c r="O91" s="147" t="s">
        <v>1098</v>
      </c>
      <c r="P91" s="207">
        <v>42835</v>
      </c>
      <c r="Q91" s="94" t="s">
        <v>30</v>
      </c>
      <c r="R91" s="94" t="s">
        <v>1221</v>
      </c>
      <c r="S91" s="212" t="s">
        <v>6</v>
      </c>
      <c r="T91" s="243" t="s">
        <v>26</v>
      </c>
      <c r="U91" s="202">
        <v>42842</v>
      </c>
      <c r="V91" s="203">
        <v>42861</v>
      </c>
      <c r="W91" s="255">
        <v>42850</v>
      </c>
    </row>
    <row r="92" spans="1:23" ht="15.75" x14ac:dyDescent="0.25">
      <c r="A92" s="65">
        <v>3</v>
      </c>
      <c r="B92" s="243">
        <v>80</v>
      </c>
      <c r="C92" s="70" t="s">
        <v>503</v>
      </c>
      <c r="D92" s="209" t="s">
        <v>1456</v>
      </c>
      <c r="E92" s="70">
        <v>2560</v>
      </c>
      <c r="F92" s="131" t="s">
        <v>320</v>
      </c>
      <c r="G92" s="131" t="str">
        <f>VLOOKUP(F92,taxno!$A$2:$B$100,2,FALSE)</f>
        <v>0605536000378</v>
      </c>
      <c r="H92" s="131">
        <v>50</v>
      </c>
      <c r="I92" s="133">
        <v>10063099012</v>
      </c>
      <c r="J92" s="160">
        <f>25*11</f>
        <v>275</v>
      </c>
      <c r="K92" s="160">
        <f t="shared" si="4"/>
        <v>106150</v>
      </c>
      <c r="L92" s="160">
        <f t="shared" si="6"/>
        <v>11</v>
      </c>
      <c r="M92" s="218">
        <v>7130447060</v>
      </c>
      <c r="N92" s="221" t="s">
        <v>1259</v>
      </c>
      <c r="O92" s="147" t="s">
        <v>1098</v>
      </c>
      <c r="P92" s="207">
        <v>42835</v>
      </c>
      <c r="Q92" s="94" t="s">
        <v>30</v>
      </c>
      <c r="R92" s="94" t="s">
        <v>1221</v>
      </c>
      <c r="S92" s="212" t="s">
        <v>6</v>
      </c>
      <c r="T92" s="243" t="s">
        <v>26</v>
      </c>
      <c r="U92" s="202">
        <v>42842</v>
      </c>
      <c r="V92" s="203">
        <v>42861</v>
      </c>
      <c r="W92" s="255">
        <v>42850</v>
      </c>
    </row>
    <row r="93" spans="1:23" ht="15.75" x14ac:dyDescent="0.25">
      <c r="A93" s="65">
        <v>3</v>
      </c>
      <c r="B93" s="244">
        <v>81</v>
      </c>
      <c r="C93" s="70" t="s">
        <v>503</v>
      </c>
      <c r="D93" s="209" t="s">
        <v>1457</v>
      </c>
      <c r="E93" s="70">
        <v>2560</v>
      </c>
      <c r="F93" s="131" t="s">
        <v>35</v>
      </c>
      <c r="G93" s="131" t="str">
        <f>VLOOKUP(F93,taxno!$A$2:$B$100,2,FALSE)</f>
        <v>0115542000168</v>
      </c>
      <c r="H93" s="131">
        <v>50</v>
      </c>
      <c r="I93" s="133">
        <v>10063099012</v>
      </c>
      <c r="J93" s="160">
        <f>25*20</f>
        <v>500</v>
      </c>
      <c r="K93" s="160">
        <f t="shared" si="4"/>
        <v>193000</v>
      </c>
      <c r="L93" s="160">
        <f>J93/25</f>
        <v>20</v>
      </c>
      <c r="M93" s="216" t="s">
        <v>1260</v>
      </c>
      <c r="N93" s="216" t="s">
        <v>1260</v>
      </c>
      <c r="O93" s="147" t="s">
        <v>1098</v>
      </c>
      <c r="P93" s="206">
        <v>42842</v>
      </c>
      <c r="Q93" s="70" t="s">
        <v>30</v>
      </c>
      <c r="R93" s="74" t="s">
        <v>1261</v>
      </c>
      <c r="S93" s="74" t="s">
        <v>6</v>
      </c>
      <c r="T93" s="74" t="s">
        <v>17</v>
      </c>
      <c r="U93" s="199">
        <v>42848</v>
      </c>
      <c r="V93" s="200">
        <v>42862</v>
      </c>
      <c r="W93" s="121">
        <v>42851</v>
      </c>
    </row>
    <row r="94" spans="1:23" ht="15.75" x14ac:dyDescent="0.25">
      <c r="A94" s="65">
        <v>3</v>
      </c>
      <c r="B94" s="244">
        <v>82</v>
      </c>
      <c r="C94" s="70" t="s">
        <v>503</v>
      </c>
      <c r="D94" s="209" t="s">
        <v>1458</v>
      </c>
      <c r="E94" s="70">
        <v>2560</v>
      </c>
      <c r="F94" s="132" t="s">
        <v>32</v>
      </c>
      <c r="G94" s="131" t="str">
        <f>VLOOKUP(F94,taxno!$A$2:$B$100,2,FALSE)</f>
        <v>0195539000381</v>
      </c>
      <c r="H94" s="131">
        <v>50</v>
      </c>
      <c r="I94" s="133">
        <v>10063099012</v>
      </c>
      <c r="J94" s="198">
        <v>900</v>
      </c>
      <c r="K94" s="160">
        <f t="shared" si="4"/>
        <v>347400</v>
      </c>
      <c r="L94" s="198">
        <v>36</v>
      </c>
      <c r="M94" s="216" t="s">
        <v>1262</v>
      </c>
      <c r="N94" s="216" t="s">
        <v>1263</v>
      </c>
      <c r="O94" s="147" t="s">
        <v>1098</v>
      </c>
      <c r="P94" s="206">
        <v>42842</v>
      </c>
      <c r="Q94" s="70" t="s">
        <v>30</v>
      </c>
      <c r="R94" s="74" t="s">
        <v>1264</v>
      </c>
      <c r="S94" s="74" t="s">
        <v>6</v>
      </c>
      <c r="T94" s="74" t="s">
        <v>7</v>
      </c>
      <c r="U94" s="199">
        <v>42847</v>
      </c>
      <c r="V94" s="200">
        <v>42852</v>
      </c>
      <c r="W94" s="121">
        <v>42852</v>
      </c>
    </row>
    <row r="95" spans="1:23" ht="15.75" x14ac:dyDescent="0.25">
      <c r="A95" s="65">
        <v>3</v>
      </c>
      <c r="B95" s="244">
        <v>83</v>
      </c>
      <c r="C95" s="70" t="s">
        <v>503</v>
      </c>
      <c r="D95" s="209" t="s">
        <v>1459</v>
      </c>
      <c r="E95" s="70">
        <v>2560</v>
      </c>
      <c r="F95" s="131" t="s">
        <v>77</v>
      </c>
      <c r="G95" s="131" t="str">
        <f>VLOOKUP(F95,taxno!$A$2:$B$100,2,FALSE)</f>
        <v>0105536048464</v>
      </c>
      <c r="H95" s="131">
        <v>50</v>
      </c>
      <c r="I95" s="133">
        <v>10063099012</v>
      </c>
      <c r="J95" s="160">
        <v>500</v>
      </c>
      <c r="K95" s="160">
        <f t="shared" si="4"/>
        <v>193000</v>
      </c>
      <c r="L95" s="160">
        <v>20</v>
      </c>
      <c r="M95" s="220" t="s">
        <v>1265</v>
      </c>
      <c r="N95" s="220" t="s">
        <v>1266</v>
      </c>
      <c r="O95" s="147" t="s">
        <v>1098</v>
      </c>
      <c r="P95" s="206">
        <v>42842</v>
      </c>
      <c r="Q95" s="70" t="s">
        <v>772</v>
      </c>
      <c r="R95" s="70" t="s">
        <v>1264</v>
      </c>
      <c r="S95" s="195" t="s">
        <v>6</v>
      </c>
      <c r="T95" s="238" t="s">
        <v>7</v>
      </c>
      <c r="U95" s="199">
        <v>42847</v>
      </c>
      <c r="V95" s="199">
        <v>42852</v>
      </c>
      <c r="W95" s="121">
        <v>42851</v>
      </c>
    </row>
    <row r="96" spans="1:23" ht="15.75" x14ac:dyDescent="0.25">
      <c r="A96" s="65">
        <v>3</v>
      </c>
      <c r="B96" s="243">
        <v>84</v>
      </c>
      <c r="C96" s="70" t="s">
        <v>503</v>
      </c>
      <c r="D96" s="209" t="s">
        <v>1460</v>
      </c>
      <c r="E96" s="70">
        <v>2560</v>
      </c>
      <c r="F96" s="131" t="s">
        <v>0</v>
      </c>
      <c r="G96" s="131" t="str">
        <f>VLOOKUP(F96,taxno!$A$2:$B$100,2,FALSE)</f>
        <v>0185555000021</v>
      </c>
      <c r="H96" s="131">
        <v>50</v>
      </c>
      <c r="I96" s="133">
        <v>10063099012</v>
      </c>
      <c r="J96" s="160">
        <f>25*19</f>
        <v>475</v>
      </c>
      <c r="K96" s="160">
        <f t="shared" si="4"/>
        <v>183350</v>
      </c>
      <c r="L96" s="160">
        <f t="shared" ref="L96:L102" si="7">J96/25</f>
        <v>19</v>
      </c>
      <c r="M96" s="225" t="s">
        <v>1267</v>
      </c>
      <c r="N96" s="218" t="s">
        <v>1268</v>
      </c>
      <c r="O96" s="147" t="s">
        <v>1098</v>
      </c>
      <c r="P96" s="207">
        <v>42842</v>
      </c>
      <c r="Q96" s="94" t="s">
        <v>43</v>
      </c>
      <c r="R96" s="147" t="s">
        <v>1269</v>
      </c>
      <c r="S96" s="147" t="s">
        <v>11</v>
      </c>
      <c r="T96" s="147" t="s">
        <v>7</v>
      </c>
      <c r="U96" s="202">
        <v>42848</v>
      </c>
      <c r="V96" s="203">
        <v>42854</v>
      </c>
      <c r="W96" s="117">
        <v>42851</v>
      </c>
    </row>
    <row r="97" spans="1:23" ht="15.75" x14ac:dyDescent="0.25">
      <c r="A97" s="65">
        <v>3</v>
      </c>
      <c r="B97" s="243">
        <v>84</v>
      </c>
      <c r="C97" s="70" t="s">
        <v>503</v>
      </c>
      <c r="D97" s="209" t="s">
        <v>1460</v>
      </c>
      <c r="E97" s="70">
        <v>2560</v>
      </c>
      <c r="F97" s="131" t="s">
        <v>914</v>
      </c>
      <c r="G97" s="131" t="str">
        <f>VLOOKUP(F97,taxno!$A$2:$B$100,2,FALSE)</f>
        <v>0625555000205</v>
      </c>
      <c r="H97" s="131">
        <v>50</v>
      </c>
      <c r="I97" s="133">
        <v>10063099012</v>
      </c>
      <c r="J97" s="160">
        <f>25*10</f>
        <v>250</v>
      </c>
      <c r="K97" s="160">
        <f t="shared" si="4"/>
        <v>96500</v>
      </c>
      <c r="L97" s="160">
        <f t="shared" si="7"/>
        <v>10</v>
      </c>
      <c r="M97" s="225" t="s">
        <v>1267</v>
      </c>
      <c r="N97" s="218" t="s">
        <v>1268</v>
      </c>
      <c r="O97" s="147" t="s">
        <v>1098</v>
      </c>
      <c r="P97" s="207">
        <v>42842</v>
      </c>
      <c r="Q97" s="94" t="s">
        <v>43</v>
      </c>
      <c r="R97" s="147" t="s">
        <v>1269</v>
      </c>
      <c r="S97" s="147" t="s">
        <v>11</v>
      </c>
      <c r="T97" s="147" t="s">
        <v>7</v>
      </c>
      <c r="U97" s="202">
        <v>42848</v>
      </c>
      <c r="V97" s="203">
        <v>42854</v>
      </c>
      <c r="W97" s="117">
        <v>42851</v>
      </c>
    </row>
    <row r="98" spans="1:23" ht="15.75" x14ac:dyDescent="0.25">
      <c r="A98" s="65">
        <v>3</v>
      </c>
      <c r="B98" s="243">
        <v>85</v>
      </c>
      <c r="C98" s="70" t="s">
        <v>503</v>
      </c>
      <c r="D98" s="209" t="s">
        <v>1461</v>
      </c>
      <c r="E98" s="70">
        <v>2560</v>
      </c>
      <c r="F98" s="131" t="s">
        <v>317</v>
      </c>
      <c r="G98" s="131" t="str">
        <f>VLOOKUP(F98,taxno!$A$2:$B$100,2,FALSE)</f>
        <v>0105531003292</v>
      </c>
      <c r="H98" s="131">
        <v>50</v>
      </c>
      <c r="I98" s="133">
        <v>10063099012</v>
      </c>
      <c r="J98" s="160">
        <f>25*26</f>
        <v>650</v>
      </c>
      <c r="K98" s="160">
        <f t="shared" si="4"/>
        <v>250900</v>
      </c>
      <c r="L98" s="160">
        <f t="shared" si="7"/>
        <v>26</v>
      </c>
      <c r="M98" s="219" t="s">
        <v>1270</v>
      </c>
      <c r="N98" s="221" t="s">
        <v>1271</v>
      </c>
      <c r="O98" s="147" t="s">
        <v>1098</v>
      </c>
      <c r="P98" s="207">
        <v>42842</v>
      </c>
      <c r="Q98" s="94" t="s">
        <v>30</v>
      </c>
      <c r="R98" s="243" t="s">
        <v>1272</v>
      </c>
      <c r="S98" s="212" t="s">
        <v>6</v>
      </c>
      <c r="T98" s="243" t="s">
        <v>17</v>
      </c>
      <c r="U98" s="202">
        <v>42847</v>
      </c>
      <c r="V98" s="203">
        <v>42857</v>
      </c>
      <c r="W98" s="117">
        <v>42851</v>
      </c>
    </row>
    <row r="99" spans="1:23" ht="15.75" x14ac:dyDescent="0.25">
      <c r="A99" s="65">
        <v>3</v>
      </c>
      <c r="B99" s="243">
        <v>85</v>
      </c>
      <c r="C99" s="70" t="s">
        <v>503</v>
      </c>
      <c r="D99" s="209" t="s">
        <v>1461</v>
      </c>
      <c r="E99" s="70">
        <v>2560</v>
      </c>
      <c r="F99" s="133" t="s">
        <v>41</v>
      </c>
      <c r="G99" s="131" t="str">
        <f>VLOOKUP(F99,taxno!$A$2:$B$100,2,FALSE)</f>
        <v>0107547000311</v>
      </c>
      <c r="H99" s="131">
        <v>50</v>
      </c>
      <c r="I99" s="133">
        <v>10063099012</v>
      </c>
      <c r="J99" s="160">
        <f>25*6</f>
        <v>150</v>
      </c>
      <c r="K99" s="160">
        <f t="shared" si="4"/>
        <v>57900</v>
      </c>
      <c r="L99" s="160">
        <f t="shared" si="7"/>
        <v>6</v>
      </c>
      <c r="M99" s="218" t="s">
        <v>1273</v>
      </c>
      <c r="N99" s="221" t="s">
        <v>1271</v>
      </c>
      <c r="O99" s="147" t="s">
        <v>1098</v>
      </c>
      <c r="P99" s="207">
        <v>42842</v>
      </c>
      <c r="Q99" s="94" t="s">
        <v>30</v>
      </c>
      <c r="R99" s="243" t="s">
        <v>1272</v>
      </c>
      <c r="S99" s="212" t="s">
        <v>6</v>
      </c>
      <c r="T99" s="243" t="s">
        <v>17</v>
      </c>
      <c r="U99" s="202">
        <v>42847</v>
      </c>
      <c r="V99" s="203">
        <v>42857</v>
      </c>
      <c r="W99" s="117">
        <v>42851</v>
      </c>
    </row>
    <row r="100" spans="1:23" ht="15.75" x14ac:dyDescent="0.25">
      <c r="A100" s="65">
        <v>3</v>
      </c>
      <c r="B100" s="244">
        <v>86</v>
      </c>
      <c r="C100" s="70" t="s">
        <v>503</v>
      </c>
      <c r="D100" s="209" t="s">
        <v>1462</v>
      </c>
      <c r="E100" s="70">
        <v>2560</v>
      </c>
      <c r="F100" s="131" t="s">
        <v>211</v>
      </c>
      <c r="G100" s="131" t="str">
        <f>VLOOKUP(F100,taxno!$A$2:$B$100,2,FALSE)</f>
        <v>0105539044966</v>
      </c>
      <c r="H100" s="131">
        <v>50</v>
      </c>
      <c r="I100" s="133">
        <v>10063099012</v>
      </c>
      <c r="J100" s="198">
        <f>25*34</f>
        <v>850</v>
      </c>
      <c r="K100" s="160">
        <f t="shared" si="4"/>
        <v>328100</v>
      </c>
      <c r="L100" s="198">
        <f t="shared" si="7"/>
        <v>34</v>
      </c>
      <c r="M100" s="216">
        <v>7130447160</v>
      </c>
      <c r="N100" s="216" t="s">
        <v>1274</v>
      </c>
      <c r="O100" s="147" t="s">
        <v>1098</v>
      </c>
      <c r="P100" s="206">
        <v>42964</v>
      </c>
      <c r="Q100" s="70" t="s">
        <v>644</v>
      </c>
      <c r="R100" s="74" t="s">
        <v>1275</v>
      </c>
      <c r="S100" s="74" t="s">
        <v>6</v>
      </c>
      <c r="T100" s="74" t="s">
        <v>26</v>
      </c>
      <c r="U100" s="201">
        <v>42851</v>
      </c>
      <c r="V100" s="201">
        <v>42871</v>
      </c>
      <c r="W100" s="121">
        <v>42858</v>
      </c>
    </row>
    <row r="101" spans="1:23" ht="15.75" x14ac:dyDescent="0.25">
      <c r="A101" s="65">
        <v>3</v>
      </c>
      <c r="B101" s="244">
        <v>87</v>
      </c>
      <c r="C101" s="70" t="s">
        <v>503</v>
      </c>
      <c r="D101" s="209" t="s">
        <v>1463</v>
      </c>
      <c r="E101" s="70">
        <v>2560</v>
      </c>
      <c r="F101" s="131" t="s">
        <v>27</v>
      </c>
      <c r="G101" s="131" t="str">
        <f>VLOOKUP(F101,taxno!$A$2:$B$100,2,FALSE)</f>
        <v>0105525038021</v>
      </c>
      <c r="H101" s="131">
        <v>50</v>
      </c>
      <c r="I101" s="133">
        <v>10063099012</v>
      </c>
      <c r="J101" s="160">
        <v>1000</v>
      </c>
      <c r="K101" s="160">
        <f t="shared" si="4"/>
        <v>386000</v>
      </c>
      <c r="L101" s="160">
        <v>40</v>
      </c>
      <c r="M101" s="219">
        <v>7130449430</v>
      </c>
      <c r="N101" s="220" t="s">
        <v>1276</v>
      </c>
      <c r="O101" s="147" t="s">
        <v>1098</v>
      </c>
      <c r="P101" s="206">
        <v>42842</v>
      </c>
      <c r="Q101" s="70" t="s">
        <v>644</v>
      </c>
      <c r="R101" s="70" t="s">
        <v>1277</v>
      </c>
      <c r="S101" s="195" t="s">
        <v>6</v>
      </c>
      <c r="T101" s="238" t="s">
        <v>76</v>
      </c>
      <c r="U101" s="201">
        <v>42849</v>
      </c>
      <c r="V101" s="201">
        <v>42838</v>
      </c>
      <c r="W101" s="121">
        <v>42852</v>
      </c>
    </row>
    <row r="102" spans="1:23" ht="15.75" x14ac:dyDescent="0.25">
      <c r="A102" s="65">
        <v>3</v>
      </c>
      <c r="B102" s="244">
        <v>88</v>
      </c>
      <c r="C102" s="70" t="s">
        <v>503</v>
      </c>
      <c r="D102" s="209" t="s">
        <v>1464</v>
      </c>
      <c r="E102" s="70">
        <v>2560</v>
      </c>
      <c r="F102" s="131" t="s">
        <v>45</v>
      </c>
      <c r="G102" s="131" t="str">
        <f>VLOOKUP(F102,taxno!$A$2:$B$100,2,FALSE)</f>
        <v>0105549012340</v>
      </c>
      <c r="H102" s="131">
        <v>50</v>
      </c>
      <c r="I102" s="133">
        <v>10063099012</v>
      </c>
      <c r="J102" s="160">
        <f>25*22</f>
        <v>550</v>
      </c>
      <c r="K102" s="160">
        <f t="shared" si="4"/>
        <v>212300</v>
      </c>
      <c r="L102" s="160">
        <f t="shared" si="7"/>
        <v>22</v>
      </c>
      <c r="M102" s="224" t="s">
        <v>1278</v>
      </c>
      <c r="N102" s="216" t="s">
        <v>1279</v>
      </c>
      <c r="O102" s="147" t="s">
        <v>1098</v>
      </c>
      <c r="P102" s="206">
        <v>42843</v>
      </c>
      <c r="Q102" s="70" t="s">
        <v>644</v>
      </c>
      <c r="R102" s="74" t="s">
        <v>1275</v>
      </c>
      <c r="S102" s="74" t="s">
        <v>6</v>
      </c>
      <c r="T102" s="74" t="s">
        <v>26</v>
      </c>
      <c r="U102" s="199">
        <v>42851</v>
      </c>
      <c r="V102" s="200">
        <v>42872</v>
      </c>
      <c r="W102" s="121">
        <v>42857</v>
      </c>
    </row>
    <row r="103" spans="1:23" ht="15.75" x14ac:dyDescent="0.25">
      <c r="A103" s="65">
        <v>3</v>
      </c>
      <c r="B103" s="244">
        <v>89</v>
      </c>
      <c r="C103" s="70" t="s">
        <v>503</v>
      </c>
      <c r="D103" s="209" t="s">
        <v>1465</v>
      </c>
      <c r="E103" s="70">
        <v>2560</v>
      </c>
      <c r="F103" s="131" t="s">
        <v>186</v>
      </c>
      <c r="G103" s="131" t="str">
        <f>VLOOKUP(F103,taxno!$A$2:$B$100,2,FALSE)</f>
        <v>0105536101675</v>
      </c>
      <c r="H103" s="131">
        <v>50</v>
      </c>
      <c r="I103" s="133">
        <v>10063099012</v>
      </c>
      <c r="J103" s="160">
        <f>25*30</f>
        <v>750</v>
      </c>
      <c r="K103" s="160">
        <f t="shared" si="4"/>
        <v>289500</v>
      </c>
      <c r="L103" s="160">
        <f>J103/25</f>
        <v>30</v>
      </c>
      <c r="M103" s="216" t="s">
        <v>1280</v>
      </c>
      <c r="N103" s="216" t="s">
        <v>1281</v>
      </c>
      <c r="O103" s="147" t="s">
        <v>1098</v>
      </c>
      <c r="P103" s="206">
        <v>42843</v>
      </c>
      <c r="Q103" s="70" t="s">
        <v>644</v>
      </c>
      <c r="R103" s="74" t="s">
        <v>1275</v>
      </c>
      <c r="S103" s="74" t="s">
        <v>6</v>
      </c>
      <c r="T103" s="74" t="s">
        <v>50</v>
      </c>
      <c r="U103" s="199">
        <v>42851</v>
      </c>
      <c r="V103" s="200">
        <v>42872</v>
      </c>
      <c r="W103" s="121">
        <v>42858</v>
      </c>
    </row>
    <row r="104" spans="1:23" ht="15.75" x14ac:dyDescent="0.25">
      <c r="A104" s="65">
        <v>3</v>
      </c>
      <c r="B104" s="244">
        <v>90</v>
      </c>
      <c r="C104" s="70" t="s">
        <v>503</v>
      </c>
      <c r="D104" s="209" t="s">
        <v>1466</v>
      </c>
      <c r="E104" s="70">
        <v>2560</v>
      </c>
      <c r="F104" s="131" t="s">
        <v>190</v>
      </c>
      <c r="G104" s="131" t="str">
        <f>VLOOKUP(F104,taxno!$A$2:$B$100,2,FALSE)</f>
        <v>0105553124599</v>
      </c>
      <c r="H104" s="131">
        <v>50</v>
      </c>
      <c r="I104" s="133">
        <v>10063099012</v>
      </c>
      <c r="J104" s="160">
        <v>650</v>
      </c>
      <c r="K104" s="160">
        <f t="shared" si="4"/>
        <v>250900</v>
      </c>
      <c r="L104" s="160">
        <v>26</v>
      </c>
      <c r="M104" s="224" t="s">
        <v>1282</v>
      </c>
      <c r="N104" s="219" t="s">
        <v>1283</v>
      </c>
      <c r="O104" s="147" t="s">
        <v>1098</v>
      </c>
      <c r="P104" s="206">
        <v>42843</v>
      </c>
      <c r="Q104" s="70" t="s">
        <v>644</v>
      </c>
      <c r="R104" s="74" t="s">
        <v>1275</v>
      </c>
      <c r="S104" s="74" t="s">
        <v>6</v>
      </c>
      <c r="T104" s="74" t="s">
        <v>17</v>
      </c>
      <c r="U104" s="199">
        <v>42851</v>
      </c>
      <c r="V104" s="200">
        <v>42860</v>
      </c>
      <c r="W104" s="121">
        <v>42857</v>
      </c>
    </row>
    <row r="105" spans="1:23" ht="15.75" x14ac:dyDescent="0.25">
      <c r="A105" s="65">
        <v>3</v>
      </c>
      <c r="B105" s="244">
        <v>91</v>
      </c>
      <c r="C105" s="70" t="s">
        <v>503</v>
      </c>
      <c r="D105" s="209" t="s">
        <v>1467</v>
      </c>
      <c r="E105" s="70">
        <v>2560</v>
      </c>
      <c r="F105" s="131" t="s">
        <v>45</v>
      </c>
      <c r="G105" s="131" t="str">
        <f>VLOOKUP(F105,taxno!$A$2:$B$100,2,FALSE)</f>
        <v>0105549012340</v>
      </c>
      <c r="H105" s="131">
        <v>50</v>
      </c>
      <c r="I105" s="133">
        <v>10063099012</v>
      </c>
      <c r="J105" s="160">
        <f>25*20</f>
        <v>500</v>
      </c>
      <c r="K105" s="160">
        <f t="shared" si="4"/>
        <v>193000</v>
      </c>
      <c r="L105" s="160">
        <f>J105/25</f>
        <v>20</v>
      </c>
      <c r="M105" s="219" t="s">
        <v>1284</v>
      </c>
      <c r="N105" s="220" t="s">
        <v>1285</v>
      </c>
      <c r="O105" s="147" t="s">
        <v>1098</v>
      </c>
      <c r="P105" s="206">
        <v>42832</v>
      </c>
      <c r="Q105" s="70" t="s">
        <v>644</v>
      </c>
      <c r="R105" s="74" t="s">
        <v>940</v>
      </c>
      <c r="S105" s="195" t="s">
        <v>6</v>
      </c>
      <c r="T105" s="238" t="s">
        <v>76</v>
      </c>
      <c r="U105" s="199">
        <v>42837</v>
      </c>
      <c r="V105" s="200">
        <v>42857</v>
      </c>
      <c r="W105" s="121">
        <v>42845</v>
      </c>
    </row>
    <row r="106" spans="1:23" ht="15.75" x14ac:dyDescent="0.25">
      <c r="A106" s="65">
        <v>3</v>
      </c>
      <c r="B106" s="244">
        <v>92</v>
      </c>
      <c r="C106" s="70" t="s">
        <v>503</v>
      </c>
      <c r="D106" s="209" t="s">
        <v>1468</v>
      </c>
      <c r="E106" s="70">
        <v>2560</v>
      </c>
      <c r="F106" s="131" t="s">
        <v>81</v>
      </c>
      <c r="G106" s="131" t="str">
        <f>VLOOKUP(F106,taxno!$A$2:$B$100,2,FALSE)</f>
        <v>0115524000194</v>
      </c>
      <c r="H106" s="131">
        <v>50</v>
      </c>
      <c r="I106" s="133">
        <v>10063099012</v>
      </c>
      <c r="J106" s="160">
        <f>25*48</f>
        <v>1200</v>
      </c>
      <c r="K106" s="160">
        <f t="shared" si="4"/>
        <v>463200</v>
      </c>
      <c r="L106" s="160">
        <f t="shared" ref="L106:L109" si="8">J106/25</f>
        <v>48</v>
      </c>
      <c r="M106" s="219" t="s">
        <v>1286</v>
      </c>
      <c r="N106" s="220" t="s">
        <v>1287</v>
      </c>
      <c r="O106" s="147" t="s">
        <v>1098</v>
      </c>
      <c r="P106" s="206">
        <v>42842</v>
      </c>
      <c r="Q106" s="70" t="s">
        <v>644</v>
      </c>
      <c r="R106" s="74" t="s">
        <v>1277</v>
      </c>
      <c r="S106" s="195" t="s">
        <v>6</v>
      </c>
      <c r="T106" s="238" t="s">
        <v>26</v>
      </c>
      <c r="U106" s="201">
        <v>42849</v>
      </c>
      <c r="V106" s="201">
        <v>42899</v>
      </c>
      <c r="W106" s="121">
        <v>42851</v>
      </c>
    </row>
    <row r="107" spans="1:23" ht="15.75" x14ac:dyDescent="0.25">
      <c r="A107" s="65">
        <v>3</v>
      </c>
      <c r="B107" s="244">
        <v>93</v>
      </c>
      <c r="C107" s="70" t="s">
        <v>503</v>
      </c>
      <c r="D107" s="209" t="s">
        <v>1469</v>
      </c>
      <c r="E107" s="70">
        <v>2560</v>
      </c>
      <c r="F107" s="131" t="s">
        <v>163</v>
      </c>
      <c r="G107" s="131" t="str">
        <f>VLOOKUP(F107,taxno!$A$2:$B$100,2,FALSE)</f>
        <v>0105511005125</v>
      </c>
      <c r="H107" s="131">
        <v>50</v>
      </c>
      <c r="I107" s="133">
        <v>10063099012</v>
      </c>
      <c r="J107" s="160">
        <f>25*28</f>
        <v>700</v>
      </c>
      <c r="K107" s="160">
        <f t="shared" si="4"/>
        <v>270200</v>
      </c>
      <c r="L107" s="160">
        <f t="shared" si="8"/>
        <v>28</v>
      </c>
      <c r="M107" s="219" t="s">
        <v>1288</v>
      </c>
      <c r="N107" s="220" t="s">
        <v>1289</v>
      </c>
      <c r="O107" s="147" t="s">
        <v>1098</v>
      </c>
      <c r="P107" s="206">
        <v>42842</v>
      </c>
      <c r="Q107" s="70" t="s">
        <v>644</v>
      </c>
      <c r="R107" s="74" t="s">
        <v>1275</v>
      </c>
      <c r="S107" s="195" t="s">
        <v>6</v>
      </c>
      <c r="T107" s="238" t="s">
        <v>17</v>
      </c>
      <c r="U107" s="199">
        <v>42851</v>
      </c>
      <c r="V107" s="200">
        <v>42861</v>
      </c>
      <c r="W107" s="121">
        <v>42858</v>
      </c>
    </row>
    <row r="108" spans="1:23" ht="15.75" x14ac:dyDescent="0.25">
      <c r="A108" s="65">
        <v>3</v>
      </c>
      <c r="B108" s="244">
        <v>94</v>
      </c>
      <c r="C108" s="70" t="s">
        <v>503</v>
      </c>
      <c r="D108" s="209" t="s">
        <v>1470</v>
      </c>
      <c r="E108" s="70">
        <v>2560</v>
      </c>
      <c r="F108" s="131" t="s">
        <v>22</v>
      </c>
      <c r="G108" s="131" t="str">
        <f>VLOOKUP(F108,taxno!$A$2:$B$100,2,FALSE)</f>
        <v>0105521008488</v>
      </c>
      <c r="H108" s="131">
        <v>50</v>
      </c>
      <c r="I108" s="133">
        <v>10063099012</v>
      </c>
      <c r="J108" s="160">
        <f>25*25</f>
        <v>625</v>
      </c>
      <c r="K108" s="160">
        <f t="shared" si="4"/>
        <v>241250</v>
      </c>
      <c r="L108" s="160">
        <f t="shared" si="8"/>
        <v>25</v>
      </c>
      <c r="M108" s="216" t="s">
        <v>1290</v>
      </c>
      <c r="N108" s="216" t="s">
        <v>1291</v>
      </c>
      <c r="O108" s="147" t="s">
        <v>1098</v>
      </c>
      <c r="P108" s="206">
        <v>42844</v>
      </c>
      <c r="Q108" s="70" t="s">
        <v>644</v>
      </c>
      <c r="R108" s="74" t="s">
        <v>1275</v>
      </c>
      <c r="S108" s="74" t="s">
        <v>6</v>
      </c>
      <c r="T108" s="74" t="s">
        <v>26</v>
      </c>
      <c r="U108" s="199">
        <v>42851</v>
      </c>
      <c r="V108" s="200">
        <v>42872</v>
      </c>
      <c r="W108" s="121">
        <v>42859</v>
      </c>
    </row>
    <row r="109" spans="1:23" ht="15.75" x14ac:dyDescent="0.25">
      <c r="A109" s="65">
        <v>3</v>
      </c>
      <c r="B109" s="244">
        <v>95</v>
      </c>
      <c r="C109" s="70" t="s">
        <v>503</v>
      </c>
      <c r="D109" s="209" t="s">
        <v>1471</v>
      </c>
      <c r="E109" s="70">
        <v>2560</v>
      </c>
      <c r="F109" s="131" t="s">
        <v>216</v>
      </c>
      <c r="G109" s="131" t="str">
        <f>VLOOKUP(F109,taxno!$A$2:$B$100,2,FALSE)</f>
        <v>0105530050645</v>
      </c>
      <c r="H109" s="131">
        <v>50</v>
      </c>
      <c r="I109" s="133">
        <v>10063099012</v>
      </c>
      <c r="J109" s="160">
        <f>25*22</f>
        <v>550</v>
      </c>
      <c r="K109" s="160">
        <f t="shared" si="4"/>
        <v>212300</v>
      </c>
      <c r="L109" s="160">
        <f t="shared" si="8"/>
        <v>22</v>
      </c>
      <c r="M109" s="216" t="s">
        <v>1292</v>
      </c>
      <c r="N109" s="216" t="s">
        <v>1293</v>
      </c>
      <c r="O109" s="147" t="s">
        <v>1098</v>
      </c>
      <c r="P109" s="206">
        <v>42844</v>
      </c>
      <c r="Q109" s="70" t="s">
        <v>644</v>
      </c>
      <c r="R109" s="74" t="s">
        <v>1275</v>
      </c>
      <c r="S109" s="74" t="s">
        <v>6</v>
      </c>
      <c r="T109" s="74" t="s">
        <v>26</v>
      </c>
      <c r="U109" s="199">
        <v>42851</v>
      </c>
      <c r="V109" s="200">
        <v>42872</v>
      </c>
      <c r="W109" s="121">
        <v>42857</v>
      </c>
    </row>
    <row r="110" spans="1:23" ht="15.75" x14ac:dyDescent="0.25">
      <c r="A110" s="65">
        <v>3</v>
      </c>
      <c r="B110" s="244">
        <v>96</v>
      </c>
      <c r="C110" s="70" t="s">
        <v>503</v>
      </c>
      <c r="D110" s="209" t="s">
        <v>1472</v>
      </c>
      <c r="E110" s="70">
        <v>2560</v>
      </c>
      <c r="F110" s="131" t="s">
        <v>77</v>
      </c>
      <c r="G110" s="131" t="str">
        <f>VLOOKUP(F110,taxno!$A$2:$B$100,2,FALSE)</f>
        <v>0105536048464</v>
      </c>
      <c r="H110" s="131">
        <v>50</v>
      </c>
      <c r="I110" s="133">
        <v>10063099012</v>
      </c>
      <c r="J110" s="160">
        <f>25*20</f>
        <v>500</v>
      </c>
      <c r="K110" s="160">
        <f t="shared" si="4"/>
        <v>193000</v>
      </c>
      <c r="L110" s="160">
        <f>J110/25</f>
        <v>20</v>
      </c>
      <c r="M110" s="219" t="s">
        <v>1294</v>
      </c>
      <c r="N110" s="220" t="s">
        <v>1295</v>
      </c>
      <c r="O110" s="147" t="s">
        <v>1098</v>
      </c>
      <c r="P110" s="206">
        <v>42844</v>
      </c>
      <c r="Q110" s="70" t="s">
        <v>644</v>
      </c>
      <c r="R110" s="70" t="s">
        <v>1275</v>
      </c>
      <c r="S110" s="195" t="s">
        <v>6</v>
      </c>
      <c r="T110" s="238" t="s">
        <v>76</v>
      </c>
      <c r="U110" s="199">
        <v>42851</v>
      </c>
      <c r="V110" s="200">
        <v>42871</v>
      </c>
      <c r="W110" s="121">
        <v>42858</v>
      </c>
    </row>
    <row r="111" spans="1:23" ht="15.75" x14ac:dyDescent="0.25">
      <c r="A111" s="65">
        <v>3</v>
      </c>
      <c r="B111" s="244">
        <v>97</v>
      </c>
      <c r="C111" s="70" t="s">
        <v>503</v>
      </c>
      <c r="D111" s="209" t="s">
        <v>1473</v>
      </c>
      <c r="E111" s="70">
        <v>2560</v>
      </c>
      <c r="F111" s="131" t="s">
        <v>0</v>
      </c>
      <c r="G111" s="131" t="str">
        <f>VLOOKUP(F111,taxno!$A$2:$B$100,2,FALSE)</f>
        <v>0185555000021</v>
      </c>
      <c r="H111" s="131">
        <v>50</v>
      </c>
      <c r="I111" s="133">
        <v>10063099012</v>
      </c>
      <c r="J111" s="160">
        <f>25*40</f>
        <v>1000</v>
      </c>
      <c r="K111" s="160">
        <f t="shared" si="4"/>
        <v>386000</v>
      </c>
      <c r="L111" s="160">
        <f t="shared" ref="L111:L122" si="9">J111/25</f>
        <v>40</v>
      </c>
      <c r="M111" s="216" t="s">
        <v>1296</v>
      </c>
      <c r="N111" s="217" t="s">
        <v>1297</v>
      </c>
      <c r="O111" s="147" t="s">
        <v>1098</v>
      </c>
      <c r="P111" s="206">
        <v>42844</v>
      </c>
      <c r="Q111" s="70" t="s">
        <v>30</v>
      </c>
      <c r="R111" s="74" t="s">
        <v>1298</v>
      </c>
      <c r="S111" s="74" t="s">
        <v>11</v>
      </c>
      <c r="T111" s="74" t="s">
        <v>76</v>
      </c>
      <c r="U111" s="199">
        <v>42850</v>
      </c>
      <c r="V111" s="200">
        <v>42865</v>
      </c>
      <c r="W111" s="121">
        <v>42856</v>
      </c>
    </row>
    <row r="112" spans="1:23" ht="15.75" x14ac:dyDescent="0.25">
      <c r="A112" s="65">
        <v>3</v>
      </c>
      <c r="B112" s="244">
        <v>98</v>
      </c>
      <c r="C112" s="70" t="s">
        <v>503</v>
      </c>
      <c r="D112" s="209" t="s">
        <v>1474</v>
      </c>
      <c r="E112" s="70">
        <v>2560</v>
      </c>
      <c r="F112" s="131" t="s">
        <v>324</v>
      </c>
      <c r="G112" s="131" t="str">
        <f>VLOOKUP(F112,taxno!$A$2:$B$100,2,FALSE)</f>
        <v>0105539128876</v>
      </c>
      <c r="H112" s="131">
        <v>50</v>
      </c>
      <c r="I112" s="133">
        <v>10063099012</v>
      </c>
      <c r="J112" s="160">
        <f>25*14</f>
        <v>350</v>
      </c>
      <c r="K112" s="160">
        <f t="shared" si="4"/>
        <v>135100</v>
      </c>
      <c r="L112" s="160">
        <f>J112/25</f>
        <v>14</v>
      </c>
      <c r="M112" s="224" t="s">
        <v>1299</v>
      </c>
      <c r="N112" s="216" t="s">
        <v>1300</v>
      </c>
      <c r="O112" s="147" t="s">
        <v>1098</v>
      </c>
      <c r="P112" s="206">
        <v>42843</v>
      </c>
      <c r="Q112" s="70" t="s">
        <v>30</v>
      </c>
      <c r="R112" s="74" t="s">
        <v>1272</v>
      </c>
      <c r="S112" s="74" t="s">
        <v>6</v>
      </c>
      <c r="T112" s="74" t="s">
        <v>17</v>
      </c>
      <c r="U112" s="199">
        <v>42847</v>
      </c>
      <c r="V112" s="200">
        <v>42857</v>
      </c>
      <c r="W112" s="121">
        <v>42852</v>
      </c>
    </row>
    <row r="113" spans="1:23" ht="15.75" x14ac:dyDescent="0.25">
      <c r="A113" s="65">
        <v>3</v>
      </c>
      <c r="B113" s="244">
        <v>99</v>
      </c>
      <c r="C113" s="70" t="s">
        <v>503</v>
      </c>
      <c r="D113" s="209" t="s">
        <v>1475</v>
      </c>
      <c r="E113" s="70">
        <v>2560</v>
      </c>
      <c r="F113" s="131" t="s">
        <v>35</v>
      </c>
      <c r="G113" s="131" t="str">
        <f>VLOOKUP(F113,taxno!$A$2:$B$100,2,FALSE)</f>
        <v>0115542000168</v>
      </c>
      <c r="H113" s="131">
        <v>50</v>
      </c>
      <c r="I113" s="133">
        <v>10063099012</v>
      </c>
      <c r="J113" s="160">
        <f>25*30</f>
        <v>750</v>
      </c>
      <c r="K113" s="160">
        <f t="shared" si="4"/>
        <v>289500</v>
      </c>
      <c r="L113" s="160">
        <f t="shared" ref="L113:L118" si="10">J113/25</f>
        <v>30</v>
      </c>
      <c r="M113" s="224" t="s">
        <v>1301</v>
      </c>
      <c r="N113" s="216" t="s">
        <v>1302</v>
      </c>
      <c r="O113" s="147" t="s">
        <v>1098</v>
      </c>
      <c r="P113" s="206">
        <v>42843</v>
      </c>
      <c r="Q113" s="70" t="s">
        <v>1117</v>
      </c>
      <c r="R113" s="74" t="s">
        <v>1303</v>
      </c>
      <c r="S113" s="74" t="s">
        <v>6</v>
      </c>
      <c r="T113" s="74" t="s">
        <v>80</v>
      </c>
      <c r="U113" s="199">
        <v>42852</v>
      </c>
      <c r="V113" s="200">
        <v>42859</v>
      </c>
      <c r="W113" s="121">
        <v>42860</v>
      </c>
    </row>
    <row r="114" spans="1:23" ht="15.75" x14ac:dyDescent="0.25">
      <c r="A114" s="65">
        <v>3</v>
      </c>
      <c r="B114" s="244">
        <v>100</v>
      </c>
      <c r="C114" s="70" t="s">
        <v>503</v>
      </c>
      <c r="D114" s="209" t="s">
        <v>1476</v>
      </c>
      <c r="E114" s="70">
        <v>2560</v>
      </c>
      <c r="F114" s="131" t="s">
        <v>163</v>
      </c>
      <c r="G114" s="131" t="str">
        <f>VLOOKUP(F114,taxno!$A$2:$B$100,2,FALSE)</f>
        <v>0105511005125</v>
      </c>
      <c r="H114" s="131">
        <v>50</v>
      </c>
      <c r="I114" s="133">
        <v>10063099012</v>
      </c>
      <c r="J114" s="160">
        <f>25*40</f>
        <v>1000</v>
      </c>
      <c r="K114" s="160">
        <f t="shared" si="4"/>
        <v>386000</v>
      </c>
      <c r="L114" s="160">
        <f t="shared" si="10"/>
        <v>40</v>
      </c>
      <c r="M114" s="224" t="s">
        <v>1304</v>
      </c>
      <c r="N114" s="216" t="s">
        <v>1305</v>
      </c>
      <c r="O114" s="147" t="s">
        <v>1098</v>
      </c>
      <c r="P114" s="206">
        <v>42843</v>
      </c>
      <c r="Q114" s="70" t="s">
        <v>644</v>
      </c>
      <c r="R114" s="74" t="s">
        <v>1275</v>
      </c>
      <c r="S114" s="74" t="s">
        <v>6</v>
      </c>
      <c r="T114" s="74" t="s">
        <v>76</v>
      </c>
      <c r="U114" s="199">
        <v>42851</v>
      </c>
      <c r="V114" s="200">
        <v>42872</v>
      </c>
      <c r="W114" s="121">
        <v>42858</v>
      </c>
    </row>
    <row r="115" spans="1:23" ht="15.75" x14ac:dyDescent="0.25">
      <c r="A115" s="65">
        <v>3</v>
      </c>
      <c r="B115" s="244">
        <v>101</v>
      </c>
      <c r="C115" s="70" t="s">
        <v>503</v>
      </c>
      <c r="D115" s="209" t="s">
        <v>1477</v>
      </c>
      <c r="E115" s="70">
        <v>2560</v>
      </c>
      <c r="F115" s="131" t="s">
        <v>81</v>
      </c>
      <c r="G115" s="131" t="str">
        <f>VLOOKUP(F115,taxno!$A$2:$B$100,2,FALSE)</f>
        <v>0115524000194</v>
      </c>
      <c r="H115" s="131">
        <v>50</v>
      </c>
      <c r="I115" s="133">
        <v>10063099012</v>
      </c>
      <c r="J115" s="160">
        <f>25*20</f>
        <v>500</v>
      </c>
      <c r="K115" s="160">
        <f t="shared" si="4"/>
        <v>193000</v>
      </c>
      <c r="L115" s="160">
        <f t="shared" si="10"/>
        <v>20</v>
      </c>
      <c r="M115" s="224" t="s">
        <v>1306</v>
      </c>
      <c r="N115" s="216" t="s">
        <v>1307</v>
      </c>
      <c r="O115" s="147" t="s">
        <v>1098</v>
      </c>
      <c r="P115" s="206">
        <v>42844</v>
      </c>
      <c r="Q115" s="70" t="s">
        <v>30</v>
      </c>
      <c r="R115" s="74" t="s">
        <v>1308</v>
      </c>
      <c r="S115" s="74" t="s">
        <v>6</v>
      </c>
      <c r="T115" s="74" t="s">
        <v>76</v>
      </c>
      <c r="U115" s="199">
        <v>42854</v>
      </c>
      <c r="V115" s="200">
        <v>42874</v>
      </c>
      <c r="W115" s="121">
        <v>42858</v>
      </c>
    </row>
    <row r="116" spans="1:23" ht="15.75" x14ac:dyDescent="0.25">
      <c r="A116" s="65">
        <v>3</v>
      </c>
      <c r="B116" s="244">
        <v>102</v>
      </c>
      <c r="C116" s="70" t="s">
        <v>503</v>
      </c>
      <c r="D116" s="209" t="s">
        <v>1478</v>
      </c>
      <c r="E116" s="70">
        <v>2560</v>
      </c>
      <c r="F116" s="131" t="s">
        <v>84</v>
      </c>
      <c r="G116" s="131" t="str">
        <f>VLOOKUP(F116,taxno!$A$2:$B$100,2,FALSE)</f>
        <v>0105516011352</v>
      </c>
      <c r="H116" s="131">
        <v>50</v>
      </c>
      <c r="I116" s="133">
        <v>10063099012</v>
      </c>
      <c r="J116" s="160">
        <f>25*40</f>
        <v>1000</v>
      </c>
      <c r="K116" s="160">
        <f t="shared" si="4"/>
        <v>386000</v>
      </c>
      <c r="L116" s="160">
        <f t="shared" si="10"/>
        <v>40</v>
      </c>
      <c r="M116" s="224" t="s">
        <v>1309</v>
      </c>
      <c r="N116" s="216" t="s">
        <v>1310</v>
      </c>
      <c r="O116" s="147" t="s">
        <v>1098</v>
      </c>
      <c r="P116" s="206">
        <v>42844</v>
      </c>
      <c r="Q116" s="70" t="s">
        <v>30</v>
      </c>
      <c r="R116" s="74" t="s">
        <v>1308</v>
      </c>
      <c r="S116" s="74" t="s">
        <v>6</v>
      </c>
      <c r="T116" s="74" t="s">
        <v>76</v>
      </c>
      <c r="U116" s="199">
        <v>42854</v>
      </c>
      <c r="V116" s="200">
        <v>42874</v>
      </c>
      <c r="W116" s="121">
        <v>42858</v>
      </c>
    </row>
    <row r="117" spans="1:23" ht="15.75" x14ac:dyDescent="0.25">
      <c r="A117" s="65">
        <v>3</v>
      </c>
      <c r="B117" s="244">
        <v>103</v>
      </c>
      <c r="C117" s="70" t="s">
        <v>503</v>
      </c>
      <c r="D117" s="209" t="s">
        <v>1479</v>
      </c>
      <c r="E117" s="70">
        <v>2560</v>
      </c>
      <c r="F117" s="131" t="s">
        <v>88</v>
      </c>
      <c r="G117" s="131" t="str">
        <f>VLOOKUP(F117,taxno!$A$2:$B$100,2,FALSE)</f>
        <v>0135553003431</v>
      </c>
      <c r="H117" s="131">
        <v>50</v>
      </c>
      <c r="I117" s="133">
        <v>10063099012</v>
      </c>
      <c r="J117" s="160">
        <f>25*20</f>
        <v>500</v>
      </c>
      <c r="K117" s="160">
        <f t="shared" si="4"/>
        <v>193000</v>
      </c>
      <c r="L117" s="160">
        <f t="shared" si="10"/>
        <v>20</v>
      </c>
      <c r="M117" s="224" t="s">
        <v>1311</v>
      </c>
      <c r="N117" s="216" t="s">
        <v>1312</v>
      </c>
      <c r="O117" s="147" t="s">
        <v>1098</v>
      </c>
      <c r="P117" s="206">
        <v>42844</v>
      </c>
      <c r="Q117" s="70" t="s">
        <v>644</v>
      </c>
      <c r="R117" s="147" t="s">
        <v>1313</v>
      </c>
      <c r="S117" s="147" t="s">
        <v>6</v>
      </c>
      <c r="T117" s="147" t="s">
        <v>12</v>
      </c>
      <c r="U117" s="204">
        <v>42856</v>
      </c>
      <c r="V117" s="204">
        <v>42880</v>
      </c>
      <c r="W117" s="121">
        <v>42864</v>
      </c>
    </row>
    <row r="118" spans="1:23" ht="15.75" x14ac:dyDescent="0.25">
      <c r="A118" s="65">
        <v>3</v>
      </c>
      <c r="B118" s="244">
        <v>104</v>
      </c>
      <c r="C118" s="70" t="s">
        <v>503</v>
      </c>
      <c r="D118" s="209" t="s">
        <v>1480</v>
      </c>
      <c r="E118" s="70">
        <v>2560</v>
      </c>
      <c r="F118" s="131" t="s">
        <v>206</v>
      </c>
      <c r="G118" s="131" t="str">
        <f>VLOOKUP(F118,taxno!$A$2:$B$100,2,FALSE)</f>
        <v>0125540008145</v>
      </c>
      <c r="H118" s="131">
        <v>50</v>
      </c>
      <c r="I118" s="133">
        <v>10063099012</v>
      </c>
      <c r="J118" s="160">
        <f>25*20</f>
        <v>500</v>
      </c>
      <c r="K118" s="160">
        <f t="shared" si="4"/>
        <v>193000</v>
      </c>
      <c r="L118" s="160">
        <f t="shared" si="10"/>
        <v>20</v>
      </c>
      <c r="M118" s="217" t="s">
        <v>1314</v>
      </c>
      <c r="N118" s="220" t="s">
        <v>1315</v>
      </c>
      <c r="O118" s="147" t="s">
        <v>1098</v>
      </c>
      <c r="P118" s="207">
        <v>42845</v>
      </c>
      <c r="Q118" s="94" t="s">
        <v>644</v>
      </c>
      <c r="R118" s="147" t="s">
        <v>1313</v>
      </c>
      <c r="S118" s="147" t="s">
        <v>6</v>
      </c>
      <c r="T118" s="147" t="s">
        <v>12</v>
      </c>
      <c r="U118" s="204">
        <v>42856</v>
      </c>
      <c r="V118" s="204">
        <v>42880</v>
      </c>
      <c r="W118" s="121">
        <v>42866</v>
      </c>
    </row>
    <row r="119" spans="1:23" ht="15.75" x14ac:dyDescent="0.25">
      <c r="A119" s="65">
        <v>3</v>
      </c>
      <c r="B119" s="238">
        <v>106</v>
      </c>
      <c r="C119" s="70" t="s">
        <v>503</v>
      </c>
      <c r="D119" s="209" t="s">
        <v>1481</v>
      </c>
      <c r="E119" s="70">
        <v>2560</v>
      </c>
      <c r="F119" s="131" t="s">
        <v>77</v>
      </c>
      <c r="G119" s="131" t="str">
        <f>VLOOKUP(F119,taxno!$A$2:$B$100,2,FALSE)</f>
        <v>0105536048464</v>
      </c>
      <c r="H119" s="131">
        <v>50</v>
      </c>
      <c r="I119" s="133">
        <v>10063099012</v>
      </c>
      <c r="J119" s="160">
        <f>25*36</f>
        <v>900</v>
      </c>
      <c r="K119" s="160">
        <f t="shared" si="4"/>
        <v>347400</v>
      </c>
      <c r="L119" s="160">
        <f>J119/25</f>
        <v>36</v>
      </c>
      <c r="M119" s="217" t="s">
        <v>1316</v>
      </c>
      <c r="N119" s="217" t="s">
        <v>1317</v>
      </c>
      <c r="O119" s="147" t="s">
        <v>1098</v>
      </c>
      <c r="P119" s="207">
        <v>42845</v>
      </c>
      <c r="Q119" s="94" t="s">
        <v>644</v>
      </c>
      <c r="R119" s="147" t="s">
        <v>1313</v>
      </c>
      <c r="S119" s="147" t="s">
        <v>6</v>
      </c>
      <c r="T119" s="147" t="s">
        <v>26</v>
      </c>
      <c r="U119" s="204">
        <v>42856</v>
      </c>
      <c r="V119" s="204">
        <v>42876</v>
      </c>
      <c r="W119" s="121">
        <v>42860</v>
      </c>
    </row>
    <row r="120" spans="1:23" ht="15.75" x14ac:dyDescent="0.25">
      <c r="A120" s="65">
        <v>3</v>
      </c>
      <c r="B120" s="243">
        <v>107</v>
      </c>
      <c r="C120" s="70" t="s">
        <v>503</v>
      </c>
      <c r="D120" s="209" t="s">
        <v>1482</v>
      </c>
      <c r="E120" s="70">
        <v>2560</v>
      </c>
      <c r="F120" s="131" t="s">
        <v>35</v>
      </c>
      <c r="G120" s="131" t="str">
        <f>VLOOKUP(F120,taxno!$A$2:$B$100,2,FALSE)</f>
        <v>0115542000168</v>
      </c>
      <c r="H120" s="131">
        <v>50</v>
      </c>
      <c r="I120" s="133">
        <v>10063099012</v>
      </c>
      <c r="J120" s="160">
        <v>500</v>
      </c>
      <c r="K120" s="160">
        <f t="shared" si="4"/>
        <v>193000</v>
      </c>
      <c r="L120" s="160">
        <f>J120/25</f>
        <v>20</v>
      </c>
      <c r="M120" s="225" t="s">
        <v>1318</v>
      </c>
      <c r="N120" s="217" t="s">
        <v>1319</v>
      </c>
      <c r="O120" s="147" t="s">
        <v>1098</v>
      </c>
      <c r="P120" s="207">
        <v>42845</v>
      </c>
      <c r="Q120" s="94" t="s">
        <v>30</v>
      </c>
      <c r="R120" s="147" t="s">
        <v>1308</v>
      </c>
      <c r="S120" s="147" t="s">
        <v>6</v>
      </c>
      <c r="T120" s="147" t="s">
        <v>76</v>
      </c>
      <c r="U120" s="202">
        <v>42854</v>
      </c>
      <c r="V120" s="203">
        <v>42874</v>
      </c>
      <c r="W120" s="121">
        <v>42858</v>
      </c>
    </row>
    <row r="121" spans="1:23" ht="15.75" x14ac:dyDescent="0.25">
      <c r="A121" s="65">
        <v>3</v>
      </c>
      <c r="B121" s="243">
        <v>108</v>
      </c>
      <c r="C121" s="70" t="s">
        <v>503</v>
      </c>
      <c r="D121" s="209" t="s">
        <v>1483</v>
      </c>
      <c r="E121" s="70">
        <v>2560</v>
      </c>
      <c r="F121" s="131" t="s">
        <v>190</v>
      </c>
      <c r="G121" s="131" t="str">
        <f>VLOOKUP(F121,taxno!$A$2:$B$100,2,FALSE)</f>
        <v>0105553124599</v>
      </c>
      <c r="H121" s="131">
        <v>50</v>
      </c>
      <c r="I121" s="133">
        <v>10063099012</v>
      </c>
      <c r="J121" s="160">
        <f>25*25</f>
        <v>625</v>
      </c>
      <c r="K121" s="160">
        <f t="shared" si="4"/>
        <v>241250</v>
      </c>
      <c r="L121" s="160">
        <f t="shared" si="9"/>
        <v>25</v>
      </c>
      <c r="M121" s="217" t="s">
        <v>1320</v>
      </c>
      <c r="N121" s="217" t="s">
        <v>1321</v>
      </c>
      <c r="O121" s="147" t="s">
        <v>1098</v>
      </c>
      <c r="P121" s="207">
        <v>42846</v>
      </c>
      <c r="Q121" s="94" t="s">
        <v>644</v>
      </c>
      <c r="R121" s="147" t="s">
        <v>1313</v>
      </c>
      <c r="S121" s="147" t="s">
        <v>6</v>
      </c>
      <c r="T121" s="147" t="s">
        <v>26</v>
      </c>
      <c r="U121" s="202">
        <v>42856</v>
      </c>
      <c r="V121" s="203">
        <v>42876</v>
      </c>
      <c r="W121" s="117">
        <v>42860</v>
      </c>
    </row>
    <row r="122" spans="1:23" ht="15.75" x14ac:dyDescent="0.25">
      <c r="A122" s="65">
        <v>3</v>
      </c>
      <c r="B122" s="243">
        <v>108</v>
      </c>
      <c r="C122" s="70" t="s">
        <v>503</v>
      </c>
      <c r="D122" s="209" t="s">
        <v>1483</v>
      </c>
      <c r="E122" s="70">
        <v>2560</v>
      </c>
      <c r="F122" s="131" t="s">
        <v>1322</v>
      </c>
      <c r="G122" s="131" t="str">
        <f>VLOOKUP(F122,taxno!$A$2:$B$100,2,FALSE)</f>
        <v>0735557000937</v>
      </c>
      <c r="H122" s="131">
        <v>50</v>
      </c>
      <c r="I122" s="133">
        <v>10063099012</v>
      </c>
      <c r="J122" s="160">
        <f>25*2</f>
        <v>50</v>
      </c>
      <c r="K122" s="160">
        <f t="shared" si="4"/>
        <v>19300</v>
      </c>
      <c r="L122" s="160">
        <f t="shared" si="9"/>
        <v>2</v>
      </c>
      <c r="M122" s="217" t="s">
        <v>1320</v>
      </c>
      <c r="N122" s="217" t="s">
        <v>1321</v>
      </c>
      <c r="O122" s="147" t="s">
        <v>1098</v>
      </c>
      <c r="P122" s="207">
        <v>42846</v>
      </c>
      <c r="Q122" s="94" t="s">
        <v>644</v>
      </c>
      <c r="R122" s="147" t="s">
        <v>1313</v>
      </c>
      <c r="S122" s="147" t="s">
        <v>6</v>
      </c>
      <c r="T122" s="147" t="s">
        <v>26</v>
      </c>
      <c r="U122" s="202">
        <v>42856</v>
      </c>
      <c r="V122" s="203">
        <v>42876</v>
      </c>
      <c r="W122" s="117">
        <v>42860</v>
      </c>
    </row>
    <row r="123" spans="1:23" ht="15.75" x14ac:dyDescent="0.25">
      <c r="A123" s="65">
        <v>3</v>
      </c>
      <c r="B123" s="238">
        <v>109</v>
      </c>
      <c r="C123" s="70" t="s">
        <v>503</v>
      </c>
      <c r="D123" s="209" t="s">
        <v>1484</v>
      </c>
      <c r="E123" s="70">
        <v>2560</v>
      </c>
      <c r="F123" s="131" t="s">
        <v>315</v>
      </c>
      <c r="G123" s="131" t="str">
        <f>VLOOKUP(F123,taxno!$A$2:$B$100,2,FALSE)</f>
        <v>0125546004320</v>
      </c>
      <c r="H123" s="131">
        <v>50</v>
      </c>
      <c r="I123" s="133">
        <v>10063099012</v>
      </c>
      <c r="J123" s="160">
        <v>625</v>
      </c>
      <c r="K123" s="160">
        <f t="shared" si="4"/>
        <v>241250</v>
      </c>
      <c r="L123" s="160">
        <v>25</v>
      </c>
      <c r="M123" s="217" t="s">
        <v>1323</v>
      </c>
      <c r="N123" s="217" t="s">
        <v>1324</v>
      </c>
      <c r="O123" s="147" t="s">
        <v>1098</v>
      </c>
      <c r="P123" s="208">
        <v>42846</v>
      </c>
      <c r="Q123" s="82" t="s">
        <v>644</v>
      </c>
      <c r="R123" s="146" t="s">
        <v>1313</v>
      </c>
      <c r="S123" s="146" t="s">
        <v>6</v>
      </c>
      <c r="T123" s="146" t="s">
        <v>26</v>
      </c>
      <c r="U123" s="205">
        <v>42856</v>
      </c>
      <c r="V123" s="205">
        <v>42876</v>
      </c>
      <c r="W123" s="121">
        <v>42864</v>
      </c>
    </row>
    <row r="124" spans="1:23" ht="15.75" x14ac:dyDescent="0.25">
      <c r="A124" s="65">
        <v>3</v>
      </c>
      <c r="B124" s="70">
        <v>111</v>
      </c>
      <c r="C124" s="70" t="s">
        <v>503</v>
      </c>
      <c r="D124" s="209" t="s">
        <v>1485</v>
      </c>
      <c r="E124" s="70">
        <v>2560</v>
      </c>
      <c r="F124" s="131" t="s">
        <v>35</v>
      </c>
      <c r="G124" s="131" t="str">
        <f>VLOOKUP(F124,taxno!$A$2:$B$100,2,FALSE)</f>
        <v>0115542000168</v>
      </c>
      <c r="H124" s="131">
        <v>50</v>
      </c>
      <c r="I124" s="133">
        <v>10063099012</v>
      </c>
      <c r="J124" s="160">
        <v>500</v>
      </c>
      <c r="K124" s="160">
        <f t="shared" si="4"/>
        <v>193000</v>
      </c>
      <c r="L124" s="160">
        <v>20</v>
      </c>
      <c r="M124" s="217" t="s">
        <v>1325</v>
      </c>
      <c r="N124" s="217" t="s">
        <v>1326</v>
      </c>
      <c r="O124" s="147" t="s">
        <v>1098</v>
      </c>
      <c r="P124" s="206">
        <v>42847</v>
      </c>
      <c r="Q124" s="70" t="s">
        <v>57</v>
      </c>
      <c r="R124" s="74" t="s">
        <v>1308</v>
      </c>
      <c r="S124" s="74" t="s">
        <v>6</v>
      </c>
      <c r="T124" s="74" t="s">
        <v>65</v>
      </c>
      <c r="U124" s="199">
        <v>42854</v>
      </c>
      <c r="V124" s="200">
        <v>42872</v>
      </c>
      <c r="W124" s="121">
        <v>42858</v>
      </c>
    </row>
    <row r="125" spans="1:23" ht="15.75" x14ac:dyDescent="0.25">
      <c r="A125" s="65">
        <v>3</v>
      </c>
      <c r="B125" s="244">
        <v>114</v>
      </c>
      <c r="C125" s="70" t="s">
        <v>503</v>
      </c>
      <c r="D125" s="209" t="s">
        <v>1486</v>
      </c>
      <c r="E125" s="70">
        <v>2560</v>
      </c>
      <c r="F125" s="131" t="s">
        <v>186</v>
      </c>
      <c r="G125" s="131" t="str">
        <f>VLOOKUP(F125,taxno!$A$2:$B$100,2,FALSE)</f>
        <v>0105536101675</v>
      </c>
      <c r="H125" s="131">
        <v>50</v>
      </c>
      <c r="I125" s="133">
        <v>10063099012</v>
      </c>
      <c r="J125" s="160">
        <f>25*20</f>
        <v>500</v>
      </c>
      <c r="K125" s="160">
        <f t="shared" si="4"/>
        <v>193000</v>
      </c>
      <c r="L125" s="160">
        <f>J125/25</f>
        <v>20</v>
      </c>
      <c r="M125" s="224" t="s">
        <v>1327</v>
      </c>
      <c r="N125" s="224" t="s">
        <v>1327</v>
      </c>
      <c r="O125" s="147" t="s">
        <v>1098</v>
      </c>
      <c r="P125" s="206">
        <v>42849</v>
      </c>
      <c r="Q125" s="70" t="s">
        <v>30</v>
      </c>
      <c r="R125" s="74" t="s">
        <v>1328</v>
      </c>
      <c r="S125" s="74" t="s">
        <v>6</v>
      </c>
      <c r="T125" s="74" t="s">
        <v>17</v>
      </c>
      <c r="U125" s="199">
        <v>42855</v>
      </c>
      <c r="V125" s="200">
        <v>42869</v>
      </c>
      <c r="W125" s="121">
        <v>42863</v>
      </c>
    </row>
    <row r="126" spans="1:23" ht="15.75" x14ac:dyDescent="0.25">
      <c r="A126" s="65">
        <v>3</v>
      </c>
      <c r="B126" s="244">
        <v>115</v>
      </c>
      <c r="C126" s="70" t="s">
        <v>503</v>
      </c>
      <c r="D126" s="209" t="s">
        <v>1487</v>
      </c>
      <c r="E126" s="70">
        <v>2560</v>
      </c>
      <c r="F126" s="131" t="s">
        <v>22</v>
      </c>
      <c r="G126" s="131" t="str">
        <f>VLOOKUP(F126,taxno!$A$2:$B$100,2,FALSE)</f>
        <v>0105521008488</v>
      </c>
      <c r="H126" s="131">
        <v>50</v>
      </c>
      <c r="I126" s="133">
        <v>10063099012</v>
      </c>
      <c r="J126" s="160">
        <f>25*30</f>
        <v>750</v>
      </c>
      <c r="K126" s="160">
        <f t="shared" si="4"/>
        <v>289500</v>
      </c>
      <c r="L126" s="160">
        <f t="shared" ref="L126:L127" si="11">J126/25</f>
        <v>30</v>
      </c>
      <c r="M126" s="224" t="s">
        <v>1329</v>
      </c>
      <c r="N126" s="216" t="s">
        <v>1330</v>
      </c>
      <c r="O126" s="147" t="s">
        <v>1098</v>
      </c>
      <c r="P126" s="206">
        <v>42849</v>
      </c>
      <c r="Q126" s="70" t="s">
        <v>57</v>
      </c>
      <c r="R126" s="74" t="s">
        <v>1308</v>
      </c>
      <c r="S126" s="74" t="s">
        <v>6</v>
      </c>
      <c r="T126" s="74" t="s">
        <v>59</v>
      </c>
      <c r="U126" s="199">
        <v>42854</v>
      </c>
      <c r="V126" s="200">
        <v>42867</v>
      </c>
      <c r="W126" s="121">
        <v>42859</v>
      </c>
    </row>
    <row r="127" spans="1:23" ht="15.75" x14ac:dyDescent="0.25">
      <c r="A127" s="65">
        <v>3</v>
      </c>
      <c r="B127" s="244">
        <v>116</v>
      </c>
      <c r="C127" s="70" t="s">
        <v>503</v>
      </c>
      <c r="D127" s="209" t="s">
        <v>1488</v>
      </c>
      <c r="E127" s="70">
        <v>2560</v>
      </c>
      <c r="F127" s="131" t="s">
        <v>81</v>
      </c>
      <c r="G127" s="131" t="str">
        <f>VLOOKUP(F127,taxno!$A$2:$B$100,2,FALSE)</f>
        <v>0115524000194</v>
      </c>
      <c r="H127" s="131">
        <v>50</v>
      </c>
      <c r="I127" s="133">
        <v>10063099012</v>
      </c>
      <c r="J127" s="160">
        <f>25*30</f>
        <v>750</v>
      </c>
      <c r="K127" s="160">
        <f t="shared" si="4"/>
        <v>289500</v>
      </c>
      <c r="L127" s="160">
        <f t="shared" si="11"/>
        <v>30</v>
      </c>
      <c r="M127" s="224" t="s">
        <v>1331</v>
      </c>
      <c r="N127" s="216" t="s">
        <v>1332</v>
      </c>
      <c r="O127" s="147" t="s">
        <v>1098</v>
      </c>
      <c r="P127" s="206">
        <v>42849</v>
      </c>
      <c r="Q127" s="70" t="s">
        <v>57</v>
      </c>
      <c r="R127" s="74" t="s">
        <v>1308</v>
      </c>
      <c r="S127" s="74" t="s">
        <v>6</v>
      </c>
      <c r="T127" s="74" t="s">
        <v>59</v>
      </c>
      <c r="U127" s="199">
        <v>42854</v>
      </c>
      <c r="V127" s="200">
        <v>42867</v>
      </c>
      <c r="W127" s="121">
        <v>42858</v>
      </c>
    </row>
    <row r="128" spans="1:23" ht="15.75" x14ac:dyDescent="0.25">
      <c r="A128" s="65">
        <v>3</v>
      </c>
      <c r="B128" s="244">
        <v>117</v>
      </c>
      <c r="C128" s="70" t="s">
        <v>503</v>
      </c>
      <c r="D128" s="209" t="s">
        <v>1489</v>
      </c>
      <c r="E128" s="70">
        <v>2560</v>
      </c>
      <c r="F128" s="131" t="s">
        <v>35</v>
      </c>
      <c r="G128" s="131" t="str">
        <f>VLOOKUP(F128,taxno!$A$2:$B$100,2,FALSE)</f>
        <v>0115542000168</v>
      </c>
      <c r="H128" s="131">
        <v>50</v>
      </c>
      <c r="I128" s="133">
        <v>10063099012</v>
      </c>
      <c r="J128" s="198">
        <v>1000</v>
      </c>
      <c r="K128" s="160">
        <f t="shared" si="4"/>
        <v>386000</v>
      </c>
      <c r="L128" s="198">
        <v>40</v>
      </c>
      <c r="M128" s="224" t="s">
        <v>1333</v>
      </c>
      <c r="N128" s="216" t="s">
        <v>1334</v>
      </c>
      <c r="O128" s="147" t="s">
        <v>1098</v>
      </c>
      <c r="P128" s="206">
        <v>42849</v>
      </c>
      <c r="Q128" s="70" t="s">
        <v>57</v>
      </c>
      <c r="R128" s="74" t="s">
        <v>1308</v>
      </c>
      <c r="S128" s="74" t="s">
        <v>6</v>
      </c>
      <c r="T128" s="74" t="s">
        <v>62</v>
      </c>
      <c r="U128" s="199">
        <v>42854</v>
      </c>
      <c r="V128" s="200">
        <v>42866</v>
      </c>
      <c r="W128" s="121">
        <v>42858</v>
      </c>
    </row>
    <row r="129" spans="1:23" ht="15.75" x14ac:dyDescent="0.25">
      <c r="A129" s="65">
        <v>3</v>
      </c>
      <c r="B129" s="244">
        <v>118</v>
      </c>
      <c r="C129" s="70" t="s">
        <v>503</v>
      </c>
      <c r="D129" s="209" t="s">
        <v>1490</v>
      </c>
      <c r="E129" s="70">
        <v>2560</v>
      </c>
      <c r="F129" s="131" t="s">
        <v>84</v>
      </c>
      <c r="G129" s="131" t="str">
        <f>VLOOKUP(F129,taxno!$A$2:$B$100,2,FALSE)</f>
        <v>0105516011352</v>
      </c>
      <c r="H129" s="131">
        <v>50</v>
      </c>
      <c r="I129" s="133">
        <v>10063099012</v>
      </c>
      <c r="J129" s="160">
        <v>1000</v>
      </c>
      <c r="K129" s="160">
        <f t="shared" si="4"/>
        <v>386000</v>
      </c>
      <c r="L129" s="160">
        <v>40</v>
      </c>
      <c r="M129" s="224" t="s">
        <v>1335</v>
      </c>
      <c r="N129" s="216" t="s">
        <v>1336</v>
      </c>
      <c r="O129" s="147" t="s">
        <v>1098</v>
      </c>
      <c r="P129" s="206">
        <v>42849</v>
      </c>
      <c r="Q129" s="70" t="s">
        <v>57</v>
      </c>
      <c r="R129" s="74" t="s">
        <v>1308</v>
      </c>
      <c r="S129" s="74" t="s">
        <v>6</v>
      </c>
      <c r="T129" s="74" t="s">
        <v>62</v>
      </c>
      <c r="U129" s="199">
        <v>42854</v>
      </c>
      <c r="V129" s="200">
        <v>42866</v>
      </c>
      <c r="W129" s="121">
        <v>42858</v>
      </c>
    </row>
    <row r="130" spans="1:23" ht="15.75" x14ac:dyDescent="0.25">
      <c r="A130" s="65">
        <v>3</v>
      </c>
      <c r="B130" s="244">
        <v>119</v>
      </c>
      <c r="C130" s="70" t="s">
        <v>503</v>
      </c>
      <c r="D130" s="209" t="s">
        <v>1491</v>
      </c>
      <c r="E130" s="70">
        <v>2560</v>
      </c>
      <c r="F130" s="131" t="s">
        <v>84</v>
      </c>
      <c r="G130" s="131" t="str">
        <f>VLOOKUP(F130,taxno!$A$2:$B$100,2,FALSE)</f>
        <v>0105516011352</v>
      </c>
      <c r="H130" s="131">
        <v>50</v>
      </c>
      <c r="I130" s="133">
        <v>10063099012</v>
      </c>
      <c r="J130" s="160">
        <v>1000</v>
      </c>
      <c r="K130" s="160">
        <f t="shared" si="4"/>
        <v>386000</v>
      </c>
      <c r="L130" s="160">
        <v>40</v>
      </c>
      <c r="M130" s="224" t="s">
        <v>1337</v>
      </c>
      <c r="N130" s="216" t="s">
        <v>1338</v>
      </c>
      <c r="O130" s="147" t="s">
        <v>1098</v>
      </c>
      <c r="P130" s="206">
        <v>42850</v>
      </c>
      <c r="Q130" s="70" t="s">
        <v>57</v>
      </c>
      <c r="R130" s="74" t="s">
        <v>1339</v>
      </c>
      <c r="S130" s="74" t="s">
        <v>6</v>
      </c>
      <c r="T130" s="74" t="s">
        <v>54</v>
      </c>
      <c r="U130" s="199">
        <v>42857</v>
      </c>
      <c r="V130" s="200">
        <v>41767</v>
      </c>
      <c r="W130" s="121">
        <v>42860</v>
      </c>
    </row>
    <row r="131" spans="1:23" ht="15.75" x14ac:dyDescent="0.25">
      <c r="A131" s="65">
        <v>3</v>
      </c>
      <c r="B131" s="244">
        <v>120</v>
      </c>
      <c r="C131" s="70" t="s">
        <v>503</v>
      </c>
      <c r="D131" s="209" t="s">
        <v>1492</v>
      </c>
      <c r="E131" s="70">
        <v>2560</v>
      </c>
      <c r="F131" s="131" t="s">
        <v>35</v>
      </c>
      <c r="G131" s="131" t="str">
        <f>VLOOKUP(F131,taxno!$A$2:$B$100,2,FALSE)</f>
        <v>0115542000168</v>
      </c>
      <c r="H131" s="131">
        <v>50</v>
      </c>
      <c r="I131" s="133">
        <v>10063099012</v>
      </c>
      <c r="J131" s="160">
        <f>25*38</f>
        <v>950</v>
      </c>
      <c r="K131" s="160">
        <f t="shared" ref="K131:K157" si="12">J131*386</f>
        <v>366700</v>
      </c>
      <c r="L131" s="160">
        <f t="shared" ref="L131" si="13">J131/25</f>
        <v>38</v>
      </c>
      <c r="M131" s="224" t="s">
        <v>1340</v>
      </c>
      <c r="N131" s="216" t="s">
        <v>1341</v>
      </c>
      <c r="O131" s="147" t="s">
        <v>1098</v>
      </c>
      <c r="P131" s="206">
        <v>42847</v>
      </c>
      <c r="Q131" s="70" t="s">
        <v>644</v>
      </c>
      <c r="R131" s="74" t="s">
        <v>1313</v>
      </c>
      <c r="S131" s="74" t="s">
        <v>6</v>
      </c>
      <c r="T131" s="74" t="s">
        <v>26</v>
      </c>
      <c r="U131" s="199">
        <v>42856</v>
      </c>
      <c r="V131" s="200">
        <v>42875</v>
      </c>
      <c r="W131" s="121">
        <v>42860</v>
      </c>
    </row>
    <row r="132" spans="1:23" ht="15.75" x14ac:dyDescent="0.25">
      <c r="A132" s="65">
        <v>3</v>
      </c>
      <c r="B132" s="238">
        <v>121</v>
      </c>
      <c r="C132" s="70" t="s">
        <v>503</v>
      </c>
      <c r="D132" s="209" t="s">
        <v>1493</v>
      </c>
      <c r="E132" s="70">
        <v>2560</v>
      </c>
      <c r="F132" s="131" t="s">
        <v>88</v>
      </c>
      <c r="G132" s="131" t="str">
        <f>VLOOKUP(F132,taxno!$A$2:$B$100,2,FALSE)</f>
        <v>0135553003431</v>
      </c>
      <c r="H132" s="131">
        <v>50</v>
      </c>
      <c r="I132" s="133">
        <v>10063099012</v>
      </c>
      <c r="J132" s="160">
        <v>500</v>
      </c>
      <c r="K132" s="160">
        <f t="shared" si="12"/>
        <v>193000</v>
      </c>
      <c r="L132" s="160">
        <v>20</v>
      </c>
      <c r="M132" s="217" t="s">
        <v>1342</v>
      </c>
      <c r="N132" s="217" t="s">
        <v>1343</v>
      </c>
      <c r="O132" s="147" t="s">
        <v>1098</v>
      </c>
      <c r="P132" s="207">
        <v>42851</v>
      </c>
      <c r="Q132" s="94" t="s">
        <v>30</v>
      </c>
      <c r="R132" s="147" t="s">
        <v>1344</v>
      </c>
      <c r="S132" s="147" t="s">
        <v>11</v>
      </c>
      <c r="T132" s="147" t="s">
        <v>76</v>
      </c>
      <c r="U132" s="202">
        <v>42857</v>
      </c>
      <c r="V132" s="203">
        <v>42872</v>
      </c>
      <c r="W132" s="121">
        <v>42864</v>
      </c>
    </row>
    <row r="133" spans="1:23" ht="15.75" x14ac:dyDescent="0.25">
      <c r="A133" s="65">
        <v>3</v>
      </c>
      <c r="B133" s="244">
        <v>122</v>
      </c>
      <c r="C133" s="70" t="s">
        <v>503</v>
      </c>
      <c r="D133" s="209" t="s">
        <v>1494</v>
      </c>
      <c r="E133" s="70">
        <v>2560</v>
      </c>
      <c r="F133" s="131" t="s">
        <v>127</v>
      </c>
      <c r="G133" s="131" t="str">
        <f>VLOOKUP(F133,taxno!$A$2:$B$100,2,FALSE)</f>
        <v>0107536001702</v>
      </c>
      <c r="H133" s="131">
        <v>50</v>
      </c>
      <c r="I133" s="133">
        <v>10063099012</v>
      </c>
      <c r="J133" s="160">
        <f>25*35</f>
        <v>875</v>
      </c>
      <c r="K133" s="160">
        <f t="shared" si="12"/>
        <v>337750</v>
      </c>
      <c r="L133" s="160">
        <f>J133/25</f>
        <v>35</v>
      </c>
      <c r="M133" s="224" t="s">
        <v>1345</v>
      </c>
      <c r="N133" s="216" t="s">
        <v>1346</v>
      </c>
      <c r="O133" s="147" t="s">
        <v>1098</v>
      </c>
      <c r="P133" s="206">
        <v>42851</v>
      </c>
      <c r="Q133" s="70" t="s">
        <v>644</v>
      </c>
      <c r="R133" s="74" t="s">
        <v>1347</v>
      </c>
      <c r="S133" s="74" t="s">
        <v>6</v>
      </c>
      <c r="T133" s="74" t="s">
        <v>26</v>
      </c>
      <c r="U133" s="199">
        <v>42858</v>
      </c>
      <c r="V133" s="200">
        <v>42878</v>
      </c>
      <c r="W133" s="121">
        <v>42864</v>
      </c>
    </row>
    <row r="134" spans="1:23" ht="15.75" x14ac:dyDescent="0.25">
      <c r="A134" s="65">
        <v>3</v>
      </c>
      <c r="B134" s="244">
        <v>123</v>
      </c>
      <c r="C134" s="70" t="s">
        <v>503</v>
      </c>
      <c r="D134" s="209" t="s">
        <v>1495</v>
      </c>
      <c r="E134" s="70">
        <v>2560</v>
      </c>
      <c r="F134" s="131" t="s">
        <v>81</v>
      </c>
      <c r="G134" s="131" t="str">
        <f>VLOOKUP(F134,taxno!$A$2:$B$100,2,FALSE)</f>
        <v>0115524000194</v>
      </c>
      <c r="H134" s="131">
        <v>50</v>
      </c>
      <c r="I134" s="133">
        <v>10063099012</v>
      </c>
      <c r="J134" s="160">
        <v>750</v>
      </c>
      <c r="K134" s="160">
        <f t="shared" si="12"/>
        <v>289500</v>
      </c>
      <c r="L134" s="160">
        <v>30</v>
      </c>
      <c r="M134" s="216" t="s">
        <v>1348</v>
      </c>
      <c r="N134" s="216" t="s">
        <v>1349</v>
      </c>
      <c r="O134" s="147" t="s">
        <v>1098</v>
      </c>
      <c r="P134" s="206">
        <v>42851</v>
      </c>
      <c r="Q134" s="70" t="s">
        <v>644</v>
      </c>
      <c r="R134" s="74" t="s">
        <v>1347</v>
      </c>
      <c r="S134" s="74" t="s">
        <v>6</v>
      </c>
      <c r="T134" s="74" t="s">
        <v>80</v>
      </c>
      <c r="U134" s="199">
        <v>42858</v>
      </c>
      <c r="V134" s="200">
        <v>42870</v>
      </c>
      <c r="W134" s="121">
        <v>42863</v>
      </c>
    </row>
    <row r="135" spans="1:23" ht="15.75" x14ac:dyDescent="0.25">
      <c r="A135" s="65">
        <v>3</v>
      </c>
      <c r="B135" s="244">
        <v>124</v>
      </c>
      <c r="C135" s="70" t="s">
        <v>503</v>
      </c>
      <c r="D135" s="209" t="s">
        <v>1496</v>
      </c>
      <c r="E135" s="70">
        <v>2560</v>
      </c>
      <c r="F135" s="131" t="s">
        <v>35</v>
      </c>
      <c r="G135" s="131" t="str">
        <f>VLOOKUP(F135,taxno!$A$2:$B$100,2,FALSE)</f>
        <v>0115542000168</v>
      </c>
      <c r="H135" s="131">
        <v>50</v>
      </c>
      <c r="I135" s="133">
        <v>10063099012</v>
      </c>
      <c r="J135" s="160">
        <f>25*45</f>
        <v>1125</v>
      </c>
      <c r="K135" s="160">
        <f t="shared" si="12"/>
        <v>434250</v>
      </c>
      <c r="L135" s="160">
        <f>J135/25</f>
        <v>45</v>
      </c>
      <c r="M135" s="216" t="s">
        <v>1350</v>
      </c>
      <c r="N135" s="216" t="s">
        <v>1351</v>
      </c>
      <c r="O135" s="147" t="s">
        <v>1098</v>
      </c>
      <c r="P135" s="206">
        <v>42851</v>
      </c>
      <c r="Q135" s="70" t="s">
        <v>644</v>
      </c>
      <c r="R135" s="74" t="s">
        <v>1347</v>
      </c>
      <c r="S135" s="74" t="s">
        <v>6</v>
      </c>
      <c r="T135" s="74" t="s">
        <v>26</v>
      </c>
      <c r="U135" s="199">
        <v>42858</v>
      </c>
      <c r="V135" s="200">
        <v>42878</v>
      </c>
      <c r="W135" s="121">
        <v>42860</v>
      </c>
    </row>
    <row r="136" spans="1:23" ht="15.75" x14ac:dyDescent="0.25">
      <c r="A136" s="65">
        <v>3</v>
      </c>
      <c r="B136" s="244">
        <v>125</v>
      </c>
      <c r="C136" s="70" t="s">
        <v>503</v>
      </c>
      <c r="D136" s="209" t="s">
        <v>1497</v>
      </c>
      <c r="E136" s="70">
        <v>2560</v>
      </c>
      <c r="F136" s="131" t="s">
        <v>84</v>
      </c>
      <c r="G136" s="131" t="str">
        <f>VLOOKUP(F136,taxno!$A$2:$B$100,2,FALSE)</f>
        <v>0105516011352</v>
      </c>
      <c r="H136" s="131">
        <v>50</v>
      </c>
      <c r="I136" s="133">
        <v>10063099012</v>
      </c>
      <c r="J136" s="160">
        <f>25*40</f>
        <v>1000</v>
      </c>
      <c r="K136" s="160">
        <f t="shared" si="12"/>
        <v>386000</v>
      </c>
      <c r="L136" s="160">
        <f t="shared" ref="L136:L139" si="14">J136/25</f>
        <v>40</v>
      </c>
      <c r="M136" s="216" t="s">
        <v>1352</v>
      </c>
      <c r="N136" s="216" t="s">
        <v>1353</v>
      </c>
      <c r="O136" s="147" t="s">
        <v>1098</v>
      </c>
      <c r="P136" s="206">
        <v>42849</v>
      </c>
      <c r="Q136" s="70" t="s">
        <v>644</v>
      </c>
      <c r="R136" s="74" t="s">
        <v>1354</v>
      </c>
      <c r="S136" s="74" t="s">
        <v>6</v>
      </c>
      <c r="T136" s="74" t="s">
        <v>21</v>
      </c>
      <c r="U136" s="199">
        <v>42854</v>
      </c>
      <c r="V136" s="199">
        <v>42864</v>
      </c>
      <c r="W136" s="121">
        <v>42859</v>
      </c>
    </row>
    <row r="137" spans="1:23" ht="15.75" x14ac:dyDescent="0.25">
      <c r="A137" s="65">
        <v>3</v>
      </c>
      <c r="B137" s="244">
        <v>126</v>
      </c>
      <c r="C137" s="70" t="s">
        <v>503</v>
      </c>
      <c r="D137" s="209" t="s">
        <v>1498</v>
      </c>
      <c r="E137" s="70">
        <v>2560</v>
      </c>
      <c r="F137" s="131" t="s">
        <v>35</v>
      </c>
      <c r="G137" s="131" t="str">
        <f>VLOOKUP(F137,taxno!$A$2:$B$100,2,FALSE)</f>
        <v>0115542000168</v>
      </c>
      <c r="H137" s="131">
        <v>50</v>
      </c>
      <c r="I137" s="133">
        <v>10063099012</v>
      </c>
      <c r="J137" s="160">
        <f>25*60</f>
        <v>1500</v>
      </c>
      <c r="K137" s="160">
        <f t="shared" si="12"/>
        <v>579000</v>
      </c>
      <c r="L137" s="160">
        <f>J137/25</f>
        <v>60</v>
      </c>
      <c r="M137" s="216" t="s">
        <v>1355</v>
      </c>
      <c r="N137" s="216" t="s">
        <v>1355</v>
      </c>
      <c r="O137" s="147" t="s">
        <v>1098</v>
      </c>
      <c r="P137" s="206">
        <v>42850</v>
      </c>
      <c r="Q137" s="70" t="s">
        <v>644</v>
      </c>
      <c r="R137" s="74" t="s">
        <v>1347</v>
      </c>
      <c r="S137" s="74" t="s">
        <v>6</v>
      </c>
      <c r="T137" s="74" t="s">
        <v>17</v>
      </c>
      <c r="U137" s="201">
        <v>42858</v>
      </c>
      <c r="V137" s="201">
        <v>42868</v>
      </c>
      <c r="W137" s="121">
        <v>42864</v>
      </c>
    </row>
    <row r="138" spans="1:23" ht="15.75" x14ac:dyDescent="0.25">
      <c r="A138" s="65">
        <v>3</v>
      </c>
      <c r="B138" s="244">
        <v>127</v>
      </c>
      <c r="C138" s="70" t="s">
        <v>503</v>
      </c>
      <c r="D138" s="209" t="s">
        <v>1499</v>
      </c>
      <c r="E138" s="70">
        <v>2560</v>
      </c>
      <c r="F138" s="131" t="s">
        <v>35</v>
      </c>
      <c r="G138" s="131" t="str">
        <f>VLOOKUP(F138,taxno!$A$2:$B$100,2,FALSE)</f>
        <v>0115542000168</v>
      </c>
      <c r="H138" s="131">
        <v>50</v>
      </c>
      <c r="I138" s="133">
        <v>10063099012</v>
      </c>
      <c r="J138" s="160">
        <f>25*60</f>
        <v>1500</v>
      </c>
      <c r="K138" s="160">
        <f t="shared" si="12"/>
        <v>579000</v>
      </c>
      <c r="L138" s="160">
        <f>J138/25</f>
        <v>60</v>
      </c>
      <c r="M138" s="216" t="s">
        <v>1356</v>
      </c>
      <c r="N138" s="216" t="s">
        <v>1356</v>
      </c>
      <c r="O138" s="147" t="s">
        <v>1098</v>
      </c>
      <c r="P138" s="206">
        <v>42850</v>
      </c>
      <c r="Q138" s="70" t="s">
        <v>644</v>
      </c>
      <c r="R138" s="74" t="s">
        <v>1347</v>
      </c>
      <c r="S138" s="74" t="s">
        <v>6</v>
      </c>
      <c r="T138" s="74" t="s">
        <v>17</v>
      </c>
      <c r="U138" s="201">
        <v>42858</v>
      </c>
      <c r="V138" s="201">
        <v>42868</v>
      </c>
      <c r="W138" s="121">
        <v>42860</v>
      </c>
    </row>
    <row r="139" spans="1:23" ht="15.75" x14ac:dyDescent="0.25">
      <c r="A139" s="65">
        <v>3</v>
      </c>
      <c r="B139" s="244">
        <v>128</v>
      </c>
      <c r="C139" s="70" t="s">
        <v>503</v>
      </c>
      <c r="D139" s="209" t="s">
        <v>1500</v>
      </c>
      <c r="E139" s="70">
        <v>2560</v>
      </c>
      <c r="F139" s="131" t="s">
        <v>35</v>
      </c>
      <c r="G139" s="131" t="str">
        <f>VLOOKUP(F139,taxno!$A$2:$B$100,2,FALSE)</f>
        <v>0115542000168</v>
      </c>
      <c r="H139" s="131">
        <v>50</v>
      </c>
      <c r="I139" s="133">
        <v>10063099012</v>
      </c>
      <c r="J139" s="160">
        <f>25*40</f>
        <v>1000</v>
      </c>
      <c r="K139" s="160">
        <f t="shared" si="12"/>
        <v>386000</v>
      </c>
      <c r="L139" s="160">
        <f t="shared" si="14"/>
        <v>40</v>
      </c>
      <c r="M139" s="224" t="s">
        <v>1357</v>
      </c>
      <c r="N139" s="216" t="s">
        <v>1358</v>
      </c>
      <c r="O139" s="147" t="s">
        <v>1098</v>
      </c>
      <c r="P139" s="206">
        <v>42857</v>
      </c>
      <c r="Q139" s="70" t="s">
        <v>57</v>
      </c>
      <c r="R139" s="74" t="s">
        <v>1359</v>
      </c>
      <c r="S139" s="74" t="s">
        <v>6</v>
      </c>
      <c r="T139" s="74" t="s">
        <v>54</v>
      </c>
      <c r="U139" s="199">
        <v>42864</v>
      </c>
      <c r="V139" s="200">
        <v>42870</v>
      </c>
      <c r="W139" s="121">
        <v>42866</v>
      </c>
    </row>
    <row r="140" spans="1:23" ht="15.75" x14ac:dyDescent="0.25">
      <c r="A140" s="65">
        <v>3</v>
      </c>
      <c r="B140" s="238">
        <v>129</v>
      </c>
      <c r="C140" s="70" t="s">
        <v>503</v>
      </c>
      <c r="D140" s="209" t="s">
        <v>1501</v>
      </c>
      <c r="E140" s="70">
        <v>2560</v>
      </c>
      <c r="F140" s="131" t="s">
        <v>88</v>
      </c>
      <c r="G140" s="131" t="str">
        <f>VLOOKUP(F140,taxno!$A$2:$B$100,2,FALSE)</f>
        <v>0135553003431</v>
      </c>
      <c r="H140" s="131">
        <v>50</v>
      </c>
      <c r="I140" s="133">
        <v>10063099012</v>
      </c>
      <c r="J140" s="160">
        <f>25*20</f>
        <v>500</v>
      </c>
      <c r="K140" s="160">
        <f t="shared" si="12"/>
        <v>193000</v>
      </c>
      <c r="L140" s="160">
        <f>J140/25</f>
        <v>20</v>
      </c>
      <c r="M140" s="216" t="s">
        <v>1360</v>
      </c>
      <c r="N140" s="217" t="s">
        <v>1361</v>
      </c>
      <c r="O140" s="147" t="s">
        <v>1098</v>
      </c>
      <c r="P140" s="206">
        <v>42858</v>
      </c>
      <c r="Q140" s="70" t="s">
        <v>30</v>
      </c>
      <c r="R140" s="74" t="s">
        <v>1362</v>
      </c>
      <c r="S140" s="74" t="s">
        <v>11</v>
      </c>
      <c r="T140" s="74" t="s">
        <v>76</v>
      </c>
      <c r="U140" s="199">
        <v>42864</v>
      </c>
      <c r="V140" s="200">
        <v>42879</v>
      </c>
      <c r="W140" s="121">
        <v>42873</v>
      </c>
    </row>
    <row r="141" spans="1:23" ht="15.75" x14ac:dyDescent="0.25">
      <c r="A141" s="65">
        <v>3</v>
      </c>
      <c r="B141" s="244">
        <v>130</v>
      </c>
      <c r="C141" s="70" t="s">
        <v>503</v>
      </c>
      <c r="D141" s="209" t="s">
        <v>1502</v>
      </c>
      <c r="E141" s="70">
        <v>2560</v>
      </c>
      <c r="F141" s="131" t="s">
        <v>81</v>
      </c>
      <c r="G141" s="131" t="str">
        <f>VLOOKUP(F141,taxno!$A$2:$B$100,2,FALSE)</f>
        <v>0115524000194</v>
      </c>
      <c r="H141" s="131">
        <v>50</v>
      </c>
      <c r="I141" s="133">
        <v>10063099012</v>
      </c>
      <c r="J141" s="160">
        <f>25*20</f>
        <v>500</v>
      </c>
      <c r="K141" s="160">
        <f t="shared" si="12"/>
        <v>193000</v>
      </c>
      <c r="L141" s="160">
        <f>J141/25</f>
        <v>20</v>
      </c>
      <c r="M141" s="224" t="s">
        <v>1363</v>
      </c>
      <c r="N141" s="216" t="s">
        <v>1364</v>
      </c>
      <c r="O141" s="147" t="s">
        <v>1098</v>
      </c>
      <c r="P141" s="206">
        <v>42858</v>
      </c>
      <c r="Q141" s="70" t="s">
        <v>1365</v>
      </c>
      <c r="R141" s="74" t="s">
        <v>1362</v>
      </c>
      <c r="S141" s="74" t="s">
        <v>11</v>
      </c>
      <c r="T141" s="74" t="s">
        <v>54</v>
      </c>
      <c r="U141" s="199">
        <v>42864</v>
      </c>
      <c r="V141" s="200">
        <v>42872</v>
      </c>
      <c r="W141" s="121">
        <v>42871</v>
      </c>
    </row>
    <row r="142" spans="1:23" ht="15.75" x14ac:dyDescent="0.25">
      <c r="A142" s="65">
        <v>3</v>
      </c>
      <c r="B142" s="244">
        <v>131</v>
      </c>
      <c r="C142" s="70" t="s">
        <v>503</v>
      </c>
      <c r="D142" s="209" t="s">
        <v>1503</v>
      </c>
      <c r="E142" s="70">
        <v>2560</v>
      </c>
      <c r="F142" s="131" t="s">
        <v>81</v>
      </c>
      <c r="G142" s="131" t="str">
        <f>VLOOKUP(F142,taxno!$A$2:$B$100,2,FALSE)</f>
        <v>0115524000194</v>
      </c>
      <c r="H142" s="131">
        <v>50</v>
      </c>
      <c r="I142" s="133">
        <v>10063099012</v>
      </c>
      <c r="J142" s="160">
        <f>25*40</f>
        <v>1000</v>
      </c>
      <c r="K142" s="160">
        <f t="shared" si="12"/>
        <v>386000</v>
      </c>
      <c r="L142" s="160">
        <v>40</v>
      </c>
      <c r="M142" s="224" t="s">
        <v>1366</v>
      </c>
      <c r="N142" s="216" t="s">
        <v>1367</v>
      </c>
      <c r="O142" s="147" t="s">
        <v>1098</v>
      </c>
      <c r="P142" s="206">
        <v>42858</v>
      </c>
      <c r="Q142" s="70" t="s">
        <v>644</v>
      </c>
      <c r="R142" s="74" t="s">
        <v>1368</v>
      </c>
      <c r="S142" s="74" t="s">
        <v>6</v>
      </c>
      <c r="T142" s="74" t="s">
        <v>76</v>
      </c>
      <c r="U142" s="199">
        <v>42865</v>
      </c>
      <c r="V142" s="200">
        <v>42886</v>
      </c>
      <c r="W142" s="121">
        <v>42871</v>
      </c>
    </row>
    <row r="143" spans="1:23" ht="15.75" x14ac:dyDescent="0.25">
      <c r="A143" s="65">
        <v>3</v>
      </c>
      <c r="B143" s="244">
        <v>132</v>
      </c>
      <c r="C143" s="70" t="s">
        <v>503</v>
      </c>
      <c r="D143" s="209" t="s">
        <v>1537</v>
      </c>
      <c r="E143" s="70">
        <v>2560</v>
      </c>
      <c r="F143" s="239" t="s">
        <v>81</v>
      </c>
      <c r="G143" s="131" t="str">
        <f>VLOOKUP(F143,taxno!$A$2:$B$100,2,FALSE)</f>
        <v>0115524000194</v>
      </c>
      <c r="H143" s="131">
        <v>50</v>
      </c>
      <c r="I143" s="133">
        <v>10063099012</v>
      </c>
      <c r="J143" s="160">
        <f>25*80</f>
        <v>2000</v>
      </c>
      <c r="K143" s="160">
        <f t="shared" si="12"/>
        <v>772000</v>
      </c>
      <c r="L143" s="160">
        <v>80</v>
      </c>
      <c r="M143" s="224" t="s">
        <v>1369</v>
      </c>
      <c r="N143" s="216" t="s">
        <v>1370</v>
      </c>
      <c r="O143" s="147" t="s">
        <v>1098</v>
      </c>
      <c r="P143" s="208">
        <v>42859</v>
      </c>
      <c r="Q143" s="82" t="s">
        <v>644</v>
      </c>
      <c r="R143" s="146" t="s">
        <v>1371</v>
      </c>
      <c r="S143" s="146" t="s">
        <v>6</v>
      </c>
      <c r="T143" s="146" t="s">
        <v>21</v>
      </c>
      <c r="U143" s="205">
        <v>42867</v>
      </c>
      <c r="V143" s="205">
        <v>42876</v>
      </c>
      <c r="W143" s="121">
        <v>42874</v>
      </c>
    </row>
    <row r="144" spans="1:23" ht="15.75" x14ac:dyDescent="0.25">
      <c r="A144" s="65">
        <v>3</v>
      </c>
      <c r="B144" s="244">
        <v>133</v>
      </c>
      <c r="C144" s="70" t="s">
        <v>503</v>
      </c>
      <c r="D144" s="209" t="s">
        <v>1538</v>
      </c>
      <c r="E144" s="70">
        <v>2560</v>
      </c>
      <c r="F144" s="239" t="s">
        <v>81</v>
      </c>
      <c r="G144" s="131" t="str">
        <f>VLOOKUP(F144,taxno!$A$2:$B$100,2,FALSE)</f>
        <v>0115524000194</v>
      </c>
      <c r="H144" s="131">
        <v>50</v>
      </c>
      <c r="I144" s="133">
        <v>10063099012</v>
      </c>
      <c r="J144" s="160">
        <f>25*20</f>
        <v>500</v>
      </c>
      <c r="K144" s="160">
        <f t="shared" si="12"/>
        <v>193000</v>
      </c>
      <c r="L144" s="160">
        <f>J144/25</f>
        <v>20</v>
      </c>
      <c r="M144" s="240" t="s">
        <v>1372</v>
      </c>
      <c r="N144" s="247" t="s">
        <v>1510</v>
      </c>
      <c r="O144" s="248" t="s">
        <v>1098</v>
      </c>
      <c r="P144" s="206">
        <v>42866</v>
      </c>
      <c r="Q144" s="246" t="s">
        <v>1365</v>
      </c>
      <c r="R144" s="247" t="s">
        <v>1373</v>
      </c>
      <c r="S144" s="247" t="s">
        <v>11</v>
      </c>
      <c r="T144" s="247" t="s">
        <v>54</v>
      </c>
      <c r="U144" s="199">
        <v>42871</v>
      </c>
      <c r="V144" s="200">
        <v>42879</v>
      </c>
      <c r="W144" s="121">
        <v>42909</v>
      </c>
    </row>
    <row r="145" spans="1:23" ht="15.75" x14ac:dyDescent="0.25">
      <c r="A145" s="65">
        <v>3</v>
      </c>
      <c r="B145" s="244">
        <v>134</v>
      </c>
      <c r="C145" s="70" t="s">
        <v>503</v>
      </c>
      <c r="D145" s="209" t="s">
        <v>1539</v>
      </c>
      <c r="E145" s="70">
        <v>2560</v>
      </c>
      <c r="F145" s="239" t="s">
        <v>163</v>
      </c>
      <c r="G145" s="131" t="str">
        <f>VLOOKUP(F145,taxno!$A$2:$B$100,2,FALSE)</f>
        <v>0105511005125</v>
      </c>
      <c r="H145" s="131">
        <v>50</v>
      </c>
      <c r="I145" s="133">
        <v>10063099012</v>
      </c>
      <c r="J145" s="160">
        <f>25*20</f>
        <v>500</v>
      </c>
      <c r="K145" s="160">
        <f t="shared" si="12"/>
        <v>193000</v>
      </c>
      <c r="L145" s="160">
        <f t="shared" ref="L145:L154" si="15">J145/25</f>
        <v>20</v>
      </c>
      <c r="M145" s="248" t="s">
        <v>1374</v>
      </c>
      <c r="N145" s="247" t="s">
        <v>1511</v>
      </c>
      <c r="O145" s="248" t="s">
        <v>1098</v>
      </c>
      <c r="P145" s="207">
        <v>42866</v>
      </c>
      <c r="Q145" s="245" t="s">
        <v>30</v>
      </c>
      <c r="R145" s="248" t="s">
        <v>1373</v>
      </c>
      <c r="S145" s="248" t="s">
        <v>11</v>
      </c>
      <c r="T145" s="248" t="s">
        <v>59</v>
      </c>
      <c r="U145" s="202">
        <v>42871</v>
      </c>
      <c r="V145" s="203">
        <v>42889</v>
      </c>
      <c r="W145" s="121">
        <v>42881</v>
      </c>
    </row>
    <row r="146" spans="1:23" ht="15.75" x14ac:dyDescent="0.25">
      <c r="A146" s="65">
        <v>3</v>
      </c>
      <c r="B146" s="244">
        <v>135</v>
      </c>
      <c r="C146" s="70" t="s">
        <v>503</v>
      </c>
      <c r="D146" s="209" t="s">
        <v>1540</v>
      </c>
      <c r="E146" s="70">
        <v>2560</v>
      </c>
      <c r="F146" s="239" t="s">
        <v>163</v>
      </c>
      <c r="G146" s="131" t="str">
        <f>VLOOKUP(F146,taxno!$A$2:$B$100,2,FALSE)</f>
        <v>0105511005125</v>
      </c>
      <c r="H146" s="131">
        <v>50</v>
      </c>
      <c r="I146" s="133">
        <v>10063099012</v>
      </c>
      <c r="J146" s="160">
        <f>25*6</f>
        <v>150</v>
      </c>
      <c r="K146" s="160">
        <f t="shared" si="12"/>
        <v>57900</v>
      </c>
      <c r="L146" s="160">
        <f t="shared" si="15"/>
        <v>6</v>
      </c>
      <c r="M146" s="248" t="s">
        <v>1375</v>
      </c>
      <c r="N146" s="247" t="s">
        <v>1512</v>
      </c>
      <c r="O146" s="248" t="s">
        <v>1098</v>
      </c>
      <c r="P146" s="207">
        <v>42872</v>
      </c>
      <c r="Q146" s="245" t="s">
        <v>1117</v>
      </c>
      <c r="R146" s="248" t="s">
        <v>1376</v>
      </c>
      <c r="S146" s="248" t="s">
        <v>11</v>
      </c>
      <c r="T146" s="248" t="s">
        <v>62</v>
      </c>
      <c r="U146" s="204">
        <v>42878</v>
      </c>
      <c r="V146" s="203">
        <v>42886</v>
      </c>
      <c r="W146" s="121">
        <v>42881</v>
      </c>
    </row>
    <row r="147" spans="1:23" ht="31.5" x14ac:dyDescent="0.25">
      <c r="A147" s="65">
        <v>3</v>
      </c>
      <c r="B147" s="244">
        <v>136</v>
      </c>
      <c r="C147" s="70" t="s">
        <v>503</v>
      </c>
      <c r="D147" s="209" t="s">
        <v>1541</v>
      </c>
      <c r="E147" s="70">
        <v>2560</v>
      </c>
      <c r="F147" s="239" t="s">
        <v>148</v>
      </c>
      <c r="G147" s="131" t="str">
        <f>VLOOKUP(F147,taxno!$A$2:$B$100,2,FALSE)</f>
        <v>0105552046349</v>
      </c>
      <c r="H147" s="131">
        <v>50</v>
      </c>
      <c r="I147" s="133">
        <v>10063099012</v>
      </c>
      <c r="J147" s="160">
        <f>25*12</f>
        <v>300</v>
      </c>
      <c r="K147" s="160">
        <f t="shared" si="12"/>
        <v>115800</v>
      </c>
      <c r="L147" s="160">
        <f t="shared" si="15"/>
        <v>12</v>
      </c>
      <c r="M147" s="247" t="s">
        <v>1377</v>
      </c>
      <c r="N147" s="247" t="s">
        <v>1513</v>
      </c>
      <c r="O147" s="248" t="s">
        <v>1098</v>
      </c>
      <c r="P147" s="206">
        <v>42873</v>
      </c>
      <c r="Q147" s="246" t="s">
        <v>644</v>
      </c>
      <c r="R147" s="247" t="s">
        <v>954</v>
      </c>
      <c r="S147" s="247" t="s">
        <v>6</v>
      </c>
      <c r="T147" s="247" t="s">
        <v>62</v>
      </c>
      <c r="U147" s="199">
        <v>42879</v>
      </c>
      <c r="V147" s="200">
        <v>42899</v>
      </c>
      <c r="W147" s="121">
        <v>42887</v>
      </c>
    </row>
    <row r="148" spans="1:23" ht="31.5" x14ac:dyDescent="0.25">
      <c r="A148" s="65">
        <v>3</v>
      </c>
      <c r="B148" s="244">
        <v>137</v>
      </c>
      <c r="C148" s="70" t="s">
        <v>503</v>
      </c>
      <c r="D148" s="209" t="s">
        <v>1542</v>
      </c>
      <c r="E148" s="70">
        <v>2560</v>
      </c>
      <c r="F148" s="239" t="s">
        <v>35</v>
      </c>
      <c r="G148" s="131" t="str">
        <f>VLOOKUP(F148,taxno!$A$2:$B$100,2,FALSE)</f>
        <v>0115542000168</v>
      </c>
      <c r="H148" s="131">
        <v>50</v>
      </c>
      <c r="I148" s="133">
        <v>10063099012</v>
      </c>
      <c r="J148" s="160">
        <f>25*20</f>
        <v>500</v>
      </c>
      <c r="K148" s="160">
        <f t="shared" si="12"/>
        <v>193000</v>
      </c>
      <c r="L148" s="160">
        <f t="shared" si="15"/>
        <v>20</v>
      </c>
      <c r="M148" s="240" t="s">
        <v>1378</v>
      </c>
      <c r="N148" s="247" t="s">
        <v>1514</v>
      </c>
      <c r="O148" s="248" t="s">
        <v>1098</v>
      </c>
      <c r="P148" s="206">
        <v>42873</v>
      </c>
      <c r="Q148" s="246" t="s">
        <v>644</v>
      </c>
      <c r="R148" s="247" t="s">
        <v>954</v>
      </c>
      <c r="S148" s="247" t="s">
        <v>6</v>
      </c>
      <c r="T148" s="247" t="s">
        <v>65</v>
      </c>
      <c r="U148" s="199">
        <v>42879</v>
      </c>
      <c r="V148" s="200">
        <v>42899</v>
      </c>
      <c r="W148" s="121">
        <v>42885</v>
      </c>
    </row>
    <row r="149" spans="1:23" ht="31.5" x14ac:dyDescent="0.25">
      <c r="A149" s="65">
        <v>3</v>
      </c>
      <c r="B149" s="244">
        <v>138</v>
      </c>
      <c r="C149" s="70" t="s">
        <v>503</v>
      </c>
      <c r="D149" s="209" t="s">
        <v>1543</v>
      </c>
      <c r="E149" s="70">
        <v>2560</v>
      </c>
      <c r="F149" s="239" t="s">
        <v>35</v>
      </c>
      <c r="G149" s="239" t="str">
        <f>VLOOKUP(F149,taxno!$A$2:$B$100,2,FALSE)</f>
        <v>0115542000168</v>
      </c>
      <c r="H149" s="239">
        <v>50</v>
      </c>
      <c r="I149" s="241">
        <v>10063099012</v>
      </c>
      <c r="J149" s="160">
        <f>25*6</f>
        <v>150</v>
      </c>
      <c r="K149" s="160">
        <f t="shared" si="12"/>
        <v>57900</v>
      </c>
      <c r="L149" s="160">
        <f t="shared" si="15"/>
        <v>6</v>
      </c>
      <c r="M149" s="240" t="s">
        <v>1515</v>
      </c>
      <c r="N149" s="247" t="s">
        <v>1516</v>
      </c>
      <c r="O149" s="248" t="s">
        <v>1098</v>
      </c>
      <c r="P149" s="206">
        <v>42872</v>
      </c>
      <c r="Q149" s="246" t="s">
        <v>1117</v>
      </c>
      <c r="R149" s="247" t="s">
        <v>1517</v>
      </c>
      <c r="S149" s="247" t="s">
        <v>6</v>
      </c>
      <c r="T149" s="247" t="s">
        <v>62</v>
      </c>
      <c r="U149" s="199">
        <v>42878</v>
      </c>
      <c r="V149" s="200">
        <v>42887</v>
      </c>
      <c r="W149" s="121">
        <v>42885</v>
      </c>
    </row>
    <row r="150" spans="1:23" ht="31.5" x14ac:dyDescent="0.25">
      <c r="A150" s="65">
        <v>3</v>
      </c>
      <c r="B150" s="244">
        <v>139</v>
      </c>
      <c r="C150" s="70" t="s">
        <v>503</v>
      </c>
      <c r="D150" s="209" t="s">
        <v>1547</v>
      </c>
      <c r="E150" s="70">
        <v>2560</v>
      </c>
      <c r="F150" s="239" t="s">
        <v>35</v>
      </c>
      <c r="G150" s="239" t="str">
        <f>VLOOKUP(F150,taxno!$A$2:$B$100,2,FALSE)</f>
        <v>0115542000168</v>
      </c>
      <c r="H150" s="239">
        <v>50</v>
      </c>
      <c r="I150" s="241">
        <v>10063099012</v>
      </c>
      <c r="J150" s="160">
        <f>25*30</f>
        <v>750</v>
      </c>
      <c r="K150" s="160">
        <f t="shared" si="12"/>
        <v>289500</v>
      </c>
      <c r="L150" s="160">
        <f t="shared" si="15"/>
        <v>30</v>
      </c>
      <c r="M150" s="240" t="s">
        <v>1518</v>
      </c>
      <c r="N150" s="247" t="s">
        <v>1519</v>
      </c>
      <c r="O150" s="248" t="s">
        <v>1098</v>
      </c>
      <c r="P150" s="206">
        <v>42877</v>
      </c>
      <c r="Q150" s="246" t="s">
        <v>1117</v>
      </c>
      <c r="R150" s="250" t="s">
        <v>1520</v>
      </c>
      <c r="S150" s="247" t="s">
        <v>6</v>
      </c>
      <c r="T150" s="247" t="s">
        <v>80</v>
      </c>
      <c r="U150" s="199">
        <v>42885</v>
      </c>
      <c r="V150" s="201">
        <v>42870</v>
      </c>
      <c r="W150" s="121">
        <v>42900</v>
      </c>
    </row>
    <row r="151" spans="1:23" ht="31.5" x14ac:dyDescent="0.25">
      <c r="A151" s="65">
        <v>3</v>
      </c>
      <c r="B151" s="244">
        <v>140</v>
      </c>
      <c r="C151" s="70" t="s">
        <v>503</v>
      </c>
      <c r="D151" s="209" t="s">
        <v>1544</v>
      </c>
      <c r="E151" s="70">
        <v>2560</v>
      </c>
      <c r="F151" s="239" t="s">
        <v>35</v>
      </c>
      <c r="G151" s="239" t="str">
        <f>VLOOKUP(F151,taxno!$A$2:$B$100,2,FALSE)</f>
        <v>0115542000168</v>
      </c>
      <c r="H151" s="239">
        <v>50</v>
      </c>
      <c r="I151" s="241">
        <v>10063099012</v>
      </c>
      <c r="J151" s="160">
        <f>25*20</f>
        <v>500</v>
      </c>
      <c r="K151" s="160">
        <f t="shared" si="12"/>
        <v>193000</v>
      </c>
      <c r="L151" s="160">
        <f t="shared" si="15"/>
        <v>20</v>
      </c>
      <c r="M151" s="240" t="s">
        <v>1521</v>
      </c>
      <c r="N151" s="247" t="s">
        <v>1521</v>
      </c>
      <c r="O151" s="248" t="s">
        <v>1098</v>
      </c>
      <c r="P151" s="206">
        <v>42887</v>
      </c>
      <c r="Q151" s="246" t="s">
        <v>30</v>
      </c>
      <c r="R151" s="247" t="s">
        <v>1522</v>
      </c>
      <c r="S151" s="247" t="s">
        <v>6</v>
      </c>
      <c r="T151" s="247" t="s">
        <v>65</v>
      </c>
      <c r="U151" s="199">
        <v>42893</v>
      </c>
      <c r="V151" s="200">
        <v>42912</v>
      </c>
      <c r="W151" s="121">
        <v>42895</v>
      </c>
    </row>
    <row r="152" spans="1:23" ht="31.5" x14ac:dyDescent="0.25">
      <c r="A152" s="65">
        <v>3</v>
      </c>
      <c r="B152" s="244">
        <v>141</v>
      </c>
      <c r="C152" s="70" t="s">
        <v>503</v>
      </c>
      <c r="D152" s="209" t="s">
        <v>1545</v>
      </c>
      <c r="E152" s="70">
        <v>2560</v>
      </c>
      <c r="F152" s="239" t="s">
        <v>35</v>
      </c>
      <c r="G152" s="239" t="str">
        <f>VLOOKUP(F152,taxno!$A$2:$B$100,2,FALSE)</f>
        <v>0115542000168</v>
      </c>
      <c r="H152" s="239">
        <v>50</v>
      </c>
      <c r="I152" s="241">
        <v>10063099012</v>
      </c>
      <c r="J152" s="160">
        <f>25*20</f>
        <v>500</v>
      </c>
      <c r="K152" s="160">
        <f t="shared" si="12"/>
        <v>193000</v>
      </c>
      <c r="L152" s="160">
        <f t="shared" si="15"/>
        <v>20</v>
      </c>
      <c r="M152" s="240" t="s">
        <v>1523</v>
      </c>
      <c r="N152" s="247" t="s">
        <v>1524</v>
      </c>
      <c r="O152" s="248" t="s">
        <v>1098</v>
      </c>
      <c r="P152" s="206">
        <v>42889</v>
      </c>
      <c r="Q152" s="246" t="s">
        <v>57</v>
      </c>
      <c r="R152" s="247" t="s">
        <v>1525</v>
      </c>
      <c r="S152" s="247" t="s">
        <v>6</v>
      </c>
      <c r="T152" s="247" t="s">
        <v>65</v>
      </c>
      <c r="U152" s="199">
        <v>42896</v>
      </c>
      <c r="V152" s="200">
        <v>42914</v>
      </c>
      <c r="W152" s="121">
        <v>42900</v>
      </c>
    </row>
    <row r="153" spans="1:23" ht="31.5" x14ac:dyDescent="0.25">
      <c r="A153" s="65">
        <v>3</v>
      </c>
      <c r="B153" s="244">
        <v>142</v>
      </c>
      <c r="C153" s="70" t="s">
        <v>503</v>
      </c>
      <c r="D153" s="209" t="s">
        <v>1546</v>
      </c>
      <c r="E153" s="70">
        <v>2560</v>
      </c>
      <c r="F153" s="239" t="s">
        <v>148</v>
      </c>
      <c r="G153" s="239" t="str">
        <f>VLOOKUP(F153,taxno!$A$2:$B$100,2,FALSE)</f>
        <v>0105552046349</v>
      </c>
      <c r="H153" s="239">
        <v>50</v>
      </c>
      <c r="I153" s="241">
        <v>10063099012</v>
      </c>
      <c r="J153" s="160">
        <f>25*20</f>
        <v>500</v>
      </c>
      <c r="K153" s="160">
        <f t="shared" si="12"/>
        <v>193000</v>
      </c>
      <c r="L153" s="160">
        <f t="shared" si="15"/>
        <v>20</v>
      </c>
      <c r="M153" s="240" t="s">
        <v>1526</v>
      </c>
      <c r="N153" s="247" t="s">
        <v>1527</v>
      </c>
      <c r="O153" s="248" t="s">
        <v>1098</v>
      </c>
      <c r="P153" s="206">
        <v>42896</v>
      </c>
      <c r="Q153" s="246" t="s">
        <v>57</v>
      </c>
      <c r="R153" s="247" t="s">
        <v>1525</v>
      </c>
      <c r="S153" s="247" t="s">
        <v>6</v>
      </c>
      <c r="T153" s="247" t="s">
        <v>59</v>
      </c>
      <c r="U153" s="199">
        <v>42896</v>
      </c>
      <c r="V153" s="200">
        <v>42909</v>
      </c>
      <c r="W153" s="121">
        <v>42901</v>
      </c>
    </row>
    <row r="154" spans="1:23" ht="31.5" x14ac:dyDescent="0.25">
      <c r="A154" s="65">
        <v>3</v>
      </c>
      <c r="B154" s="244">
        <v>143</v>
      </c>
      <c r="C154" s="70" t="s">
        <v>503</v>
      </c>
      <c r="D154" s="209" t="s">
        <v>1548</v>
      </c>
      <c r="E154" s="70">
        <v>2560</v>
      </c>
      <c r="F154" s="239" t="s">
        <v>35</v>
      </c>
      <c r="G154" s="239" t="str">
        <f>VLOOKUP(F154,taxno!$A$2:$B$100,2,FALSE)</f>
        <v>0115542000168</v>
      </c>
      <c r="H154" s="239">
        <v>50</v>
      </c>
      <c r="I154" s="241">
        <v>10063099012</v>
      </c>
      <c r="J154" s="160">
        <f>25*19</f>
        <v>475</v>
      </c>
      <c r="K154" s="160">
        <f t="shared" si="12"/>
        <v>183350</v>
      </c>
      <c r="L154" s="160">
        <f t="shared" si="15"/>
        <v>19</v>
      </c>
      <c r="M154" s="240" t="s">
        <v>1528</v>
      </c>
      <c r="N154" s="247" t="s">
        <v>1529</v>
      </c>
      <c r="O154" s="248" t="s">
        <v>1098</v>
      </c>
      <c r="P154" s="206">
        <v>42893</v>
      </c>
      <c r="Q154" s="246" t="s">
        <v>644</v>
      </c>
      <c r="R154" s="247" t="s">
        <v>1530</v>
      </c>
      <c r="S154" s="247" t="s">
        <v>6</v>
      </c>
      <c r="T154" s="247" t="s">
        <v>65</v>
      </c>
      <c r="U154" s="199">
        <v>42900</v>
      </c>
      <c r="V154" s="200">
        <v>42920</v>
      </c>
      <c r="W154" s="121">
        <v>42902</v>
      </c>
    </row>
    <row r="155" spans="1:23" ht="31.5" x14ac:dyDescent="0.25">
      <c r="A155" s="65">
        <v>3</v>
      </c>
      <c r="B155" s="244">
        <v>144</v>
      </c>
      <c r="C155" s="70" t="s">
        <v>503</v>
      </c>
      <c r="D155" s="209" t="s">
        <v>1549</v>
      </c>
      <c r="E155" s="70">
        <v>2560</v>
      </c>
      <c r="F155" s="239" t="s">
        <v>71</v>
      </c>
      <c r="G155" s="239" t="str">
        <f>VLOOKUP(F155,taxno!$A$2:$B$100,2,FALSE)</f>
        <v>0105545077081</v>
      </c>
      <c r="H155" s="239">
        <v>50</v>
      </c>
      <c r="I155" s="241">
        <v>10063099012</v>
      </c>
      <c r="J155" s="160">
        <f>25*20</f>
        <v>500</v>
      </c>
      <c r="K155" s="160">
        <f t="shared" si="12"/>
        <v>193000</v>
      </c>
      <c r="L155" s="160">
        <f>J155/25</f>
        <v>20</v>
      </c>
      <c r="M155" s="240" t="s">
        <v>1531</v>
      </c>
      <c r="N155" s="247" t="s">
        <v>1532</v>
      </c>
      <c r="O155" s="248" t="s">
        <v>1098</v>
      </c>
      <c r="P155" s="252">
        <v>42905</v>
      </c>
      <c r="Q155" s="246" t="s">
        <v>644</v>
      </c>
      <c r="R155" s="247" t="s">
        <v>1533</v>
      </c>
      <c r="S155" s="247" t="s">
        <v>6</v>
      </c>
      <c r="T155" s="247" t="s">
        <v>12</v>
      </c>
      <c r="U155" s="201">
        <v>42915</v>
      </c>
      <c r="V155" s="201">
        <v>42939</v>
      </c>
      <c r="W155" s="121">
        <v>42919</v>
      </c>
    </row>
    <row r="156" spans="1:23" ht="15.75" x14ac:dyDescent="0.25">
      <c r="A156" s="65">
        <v>3</v>
      </c>
      <c r="B156" s="243">
        <v>145</v>
      </c>
      <c r="C156" s="70" t="s">
        <v>503</v>
      </c>
      <c r="D156" s="209" t="s">
        <v>1550</v>
      </c>
      <c r="E156" s="70">
        <v>2560</v>
      </c>
      <c r="F156" s="239" t="s">
        <v>71</v>
      </c>
      <c r="G156" s="239" t="str">
        <f>VLOOKUP(F156,taxno!$A$2:$B$100,2,FALSE)</f>
        <v>0105545077081</v>
      </c>
      <c r="H156" s="239">
        <v>50</v>
      </c>
      <c r="I156" s="241">
        <v>10063099012</v>
      </c>
      <c r="J156" s="160">
        <f>25*16</f>
        <v>400</v>
      </c>
      <c r="K156" s="160">
        <f t="shared" si="12"/>
        <v>154400</v>
      </c>
      <c r="L156" s="160">
        <f t="shared" ref="L156:L157" si="16">J156/25</f>
        <v>16</v>
      </c>
      <c r="M156" s="53" t="s">
        <v>1534</v>
      </c>
      <c r="N156" s="194" t="s">
        <v>1535</v>
      </c>
      <c r="O156" s="248" t="s">
        <v>1098</v>
      </c>
      <c r="P156" s="207">
        <v>42907</v>
      </c>
      <c r="Q156" s="245" t="s">
        <v>1117</v>
      </c>
      <c r="R156" s="94" t="s">
        <v>1536</v>
      </c>
      <c r="S156" s="212" t="s">
        <v>6</v>
      </c>
      <c r="T156" s="243" t="s">
        <v>62</v>
      </c>
      <c r="U156" s="204">
        <v>42919</v>
      </c>
      <c r="V156" s="204">
        <v>42930</v>
      </c>
      <c r="W156" s="117">
        <v>42921</v>
      </c>
    </row>
    <row r="157" spans="1:23" ht="15.75" x14ac:dyDescent="0.25">
      <c r="A157" s="65">
        <v>3</v>
      </c>
      <c r="B157" s="243">
        <v>145</v>
      </c>
      <c r="C157" s="70" t="s">
        <v>503</v>
      </c>
      <c r="D157" s="209" t="s">
        <v>1550</v>
      </c>
      <c r="E157" s="70">
        <v>2560</v>
      </c>
      <c r="F157" s="239" t="s">
        <v>674</v>
      </c>
      <c r="G157" s="239" t="str">
        <f>VLOOKUP(F157,taxno!$A$2:$B$100,2,FALSE)</f>
        <v>0105550110392</v>
      </c>
      <c r="H157" s="239">
        <v>50</v>
      </c>
      <c r="I157" s="241">
        <v>10063099012</v>
      </c>
      <c r="J157" s="160">
        <f>25*2</f>
        <v>50</v>
      </c>
      <c r="K157" s="160">
        <f t="shared" si="12"/>
        <v>19300</v>
      </c>
      <c r="L157" s="160">
        <f t="shared" si="16"/>
        <v>2</v>
      </c>
      <c r="M157" s="53" t="s">
        <v>1534</v>
      </c>
      <c r="N157" s="194" t="s">
        <v>1535</v>
      </c>
      <c r="O157" s="248" t="s">
        <v>1098</v>
      </c>
      <c r="P157" s="207">
        <v>42907</v>
      </c>
      <c r="Q157" s="245" t="s">
        <v>1117</v>
      </c>
      <c r="R157" s="94" t="s">
        <v>1536</v>
      </c>
      <c r="S157" s="212" t="s">
        <v>6</v>
      </c>
      <c r="T157" s="243" t="s">
        <v>62</v>
      </c>
      <c r="U157" s="204">
        <v>42919</v>
      </c>
      <c r="V157" s="204">
        <v>42930</v>
      </c>
      <c r="W157" s="117">
        <v>42921</v>
      </c>
    </row>
  </sheetData>
  <autoFilter ref="B1:X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4</vt:i4>
      </vt:variant>
      <vt:variant>
        <vt:lpstr>ช่วงที่มีชื่อ</vt:lpstr>
      </vt:variant>
      <vt:variant>
        <vt:i4>1</vt:i4>
      </vt:variant>
    </vt:vector>
  </HeadingPairs>
  <TitlesOfParts>
    <vt:vector size="5" baseType="lpstr">
      <vt:lpstr>taxno</vt:lpstr>
      <vt:lpstr>lot1</vt:lpstr>
      <vt:lpstr>lot2</vt:lpstr>
      <vt:lpstr>lot3</vt:lpstr>
      <vt:lpstr>'lot1'!_FilterDatabase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tawatchai.w</dc:creator>
  <cp:lastModifiedBy>tawatchai.w</cp:lastModifiedBy>
  <dcterms:created xsi:type="dcterms:W3CDTF">2017-05-16T07:26:55Z</dcterms:created>
  <dcterms:modified xsi:type="dcterms:W3CDTF">2017-08-08T07:06:15Z</dcterms:modified>
</cp:coreProperties>
</file>