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Nya Devas\Desktop\SAE Base de Données\"/>
    </mc:Choice>
  </mc:AlternateContent>
  <xr:revisionPtr revIDLastSave="0" documentId="13_ncr:1_{AA305262-80F5-444F-BD1E-B54BDD5C7E8F}" xr6:coauthVersionLast="47" xr6:coauthVersionMax="47" xr10:uidLastSave="{00000000-0000-0000-0000-000000000000}"/>
  <bookViews>
    <workbookView xWindow="-108" yWindow="-108" windowWidth="23256" windowHeight="12456" tabRatio="657" activeTab="2" xr2:uid="{B18B4DFE-14EB-4A0B-88CD-8AECBC74B785}"/>
  </bookViews>
  <sheets>
    <sheet name="DATA" sheetId="1" r:id="rId1"/>
    <sheet name="TCD" sheetId="3" r:id="rId2"/>
    <sheet name="dashboard" sheetId="4" r:id="rId3"/>
    <sheet name="dénombrement" sheetId="5" r:id="rId4"/>
    <sheet name="toilettage" sheetId="6" r:id="rId5"/>
    <sheet name="impayés" sheetId="7" r:id="rId6"/>
    <sheet name="visite de suivie" sheetId="8" r:id="rId7"/>
    <sheet name="Toilletage_prof" sheetId="19" r:id="rId8"/>
    <sheet name="anomalie" sheetId="9" r:id="rId9"/>
    <sheet name="plannification" sheetId="13" r:id="rId10"/>
    <sheet name="rapport d'activité" sheetId="14" r:id="rId11"/>
    <sheet name="rapport financier " sheetId="16" r:id="rId12"/>
    <sheet name="rapport de fidélité" sheetId="18" r:id="rId13"/>
  </sheets>
  <definedNames>
    <definedName name="_xlchart.v2.0" hidden="1">dénombrement!$D$1:$E$1</definedName>
    <definedName name="_xlchart.v2.1" hidden="1">dénombrement!$D$2:$E$2</definedName>
    <definedName name="_xlchart.v2.2" hidden="1">Toilletage_prof!$C$2</definedName>
    <definedName name="_xlchart.v2.3" hidden="1">Toilletage_prof!$C$3</definedName>
    <definedName name="_xlcn.WorksheetConnection_DATAAAW1" hidden="1">DATA!$A:$AX</definedName>
    <definedName name="_xlcn.WorksheetConnection_DATAAAY1" hidden="1">DATA!$A:$AY</definedName>
    <definedName name="_xlcn.WorksheetConnection_DATAAAZ1" hidden="1">DATA!$A:$AZ</definedName>
    <definedName name="_xlcn.WorksheetConnection_Feuil1AAS1" hidden="1">DATA!$A:$AS</definedName>
    <definedName name="_xlcn.WorksheetConnection_saeexcell.xlsxTableau11" hidden="1">Tableau1[]</definedName>
    <definedName name="Chronologie_VisDate_2024">#N/A</definedName>
    <definedName name="Segment_AniType">#N/A</definedName>
    <definedName name="Segment_CliNom">#N/A</definedName>
    <definedName name="Segment_CliRemise">#N/A</definedName>
    <definedName name="Segment_VisType">#N/A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 cacheId="12" r:id="rId26"/>
    <pivotCache cacheId="13" r:id="rId27"/>
    <pivotCache cacheId="14" r:id="rId28"/>
    <pivotCache cacheId="15" r:id="rId29"/>
    <pivotCache cacheId="16" r:id="rId30"/>
  </pivotCaches>
  <extLst>
    <ext xmlns:x14="http://schemas.microsoft.com/office/spreadsheetml/2009/9/main" uri="{876F7934-8845-4945-9796-88D515C7AA90}">
      <x14:pivotCaches>
        <pivotCache cacheId="17"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36"/>
      </x15:timelineCachePivotCaches>
    </ext>
    <ext xmlns:x15="http://schemas.microsoft.com/office/spreadsheetml/2010/11/main" uri="{D0CA8CA8-9F24-4464-BF8E-62219DCF47F9}">
      <x15:timelineCacheRefs>
        <x15:timelineCacheRef r:id="rId3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au1" name="Tableau1" connection="WorksheetConnection_sae excell.xlsx!Tableau1"/>
          <x15:modelTable id="Plage" name="Plage" connection="WorksheetConnection_Feuil1!$A:$AS"/>
          <x15:modelTable id="Plage 3" name="Plage 3" connection="WorksheetConnection_DATA!$A:$AZ"/>
          <x15:modelTable id="Plage 2" name="Plage 2" connection="WorksheetConnection_DATA!$A:$AY"/>
          <x15:modelTable id="Plage 1" name="Plage 1" connection="WorksheetConnection_DATA!$A:$AW"/>
        </x15:modelTables>
        <x15:extLst>
          <ext xmlns:x16="http://schemas.microsoft.com/office/spreadsheetml/2014/11/main" uri="{9835A34E-60A6-4A7C-AAB8-D5F71C897F49}">
            <x16:modelTimeGroupings>
              <x16:modelTimeGrouping tableName="Plage 2" columnName="VisDate_2024" columnId="VisDate_2024">
                <x16:calculatedTimeColumn columnName="VisDate_2024 (année)" columnId="VisDate_2024 (année)" contentType="years" isSelected="1"/>
                <x16:calculatedTimeColumn columnName="VisDate_2024 (trimestre)" columnId="VisDate_2024 (trimestre)" contentType="quarters" isSelected="1"/>
                <x16:calculatedTimeColumn columnName="VisDate_2024 (index des mois)" columnId="VisDate_2024 (index des mois)" contentType="monthsindex" isSelected="1"/>
                <x16:calculatedTimeColumn columnName="VisDate_2024 (mois)" columnId="VisDate_2024 (mois)" contentType="months" isSelected="1"/>
              </x16:modelTimeGrouping>
              <x16:modelTimeGrouping tableName="Plage 3" columnName="VisDate_2024" columnId="VisDate_2024">
                <x16:calculatedTimeColumn columnName="VisDate_2024 (année)" columnId="VisDate_2024 (année)" contentType="years" isSelected="1"/>
                <x16:calculatedTimeColumn columnName="VisDate_2024 (trimestre)" columnId="VisDate_2024 (trimestre)" contentType="quarters" isSelected="1"/>
                <x16:calculatedTimeColumn columnName="VisDate_2024 (index des mois)" columnId="VisDate_2024 (index des mois)" contentType="monthsindex" isSelected="1"/>
                <x16:calculatedTimeColumn columnName="VisDate_2024 (mois)" columnId="VisDate_2024 (mois)"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19" l="1"/>
  <c r="B2" i="5"/>
  <c r="C3" i="19"/>
  <c r="B3" i="19"/>
  <c r="B4" i="19"/>
  <c r="B5"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2" i="19"/>
  <c r="A1" i="19" a="1"/>
  <c r="A1" i="19" s="1"/>
  <c r="BC2" i="1"/>
  <c r="BC3" i="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B3" i="1"/>
  <c r="BB4" i="1"/>
  <c r="BB5" i="1"/>
  <c r="BB11" i="1"/>
  <c r="BB14" i="1"/>
  <c r="BB15" i="1"/>
  <c r="BB16" i="1"/>
  <c r="BB17" i="1"/>
  <c r="BB18" i="1"/>
  <c r="BB19" i="1"/>
  <c r="BB20" i="1"/>
  <c r="BB21" i="1"/>
  <c r="BB22" i="1"/>
  <c r="BB23" i="1"/>
  <c r="BB30" i="1"/>
  <c r="BB31" i="1"/>
  <c r="BB32" i="1"/>
  <c r="BB45" i="1"/>
  <c r="BB46" i="1"/>
  <c r="BB47" i="1"/>
  <c r="BB48" i="1"/>
  <c r="BB49" i="1"/>
  <c r="BB50" i="1"/>
  <c r="BB51" i="1"/>
  <c r="BB61" i="1"/>
  <c r="BB62" i="1"/>
  <c r="BB63" i="1"/>
  <c r="BB64" i="1"/>
  <c r="BB65" i="1"/>
  <c r="BB68" i="1"/>
  <c r="BB69" i="1"/>
  <c r="BB70" i="1"/>
  <c r="BB71" i="1"/>
  <c r="BB78" i="1"/>
  <c r="BB79" i="1"/>
  <c r="BB80" i="1"/>
  <c r="BB81" i="1"/>
  <c r="BB82" i="1"/>
  <c r="BB83" i="1"/>
  <c r="BB84" i="1"/>
  <c r="BB93" i="1"/>
  <c r="BB94" i="1"/>
  <c r="BB95" i="1"/>
  <c r="BB96" i="1"/>
  <c r="BB109" i="1"/>
  <c r="BB110" i="1"/>
  <c r="BB111" i="1"/>
  <c r="BB112" i="1"/>
  <c r="BB113" i="1"/>
  <c r="BB114" i="1"/>
  <c r="BB115" i="1"/>
  <c r="BB116" i="1"/>
  <c r="BB117" i="1"/>
  <c r="BB127" i="1"/>
  <c r="BB128" i="1"/>
  <c r="BB129" i="1"/>
  <c r="BB130" i="1"/>
  <c r="BB131" i="1"/>
  <c r="BB132" i="1"/>
  <c r="BB133" i="1"/>
  <c r="BB134" i="1"/>
  <c r="BB135" i="1"/>
  <c r="BB142" i="1"/>
  <c r="BB143" i="1"/>
  <c r="BB144" i="1"/>
  <c r="BB145" i="1"/>
  <c r="BB146" i="1"/>
  <c r="BB147" i="1"/>
  <c r="BB148" i="1"/>
  <c r="BB149" i="1"/>
  <c r="BB150" i="1"/>
  <c r="BB151" i="1"/>
  <c r="BB157" i="1"/>
  <c r="BB159" i="1"/>
  <c r="BB160" i="1"/>
  <c r="BB173" i="1"/>
  <c r="BB174" i="1"/>
  <c r="BB175" i="1"/>
  <c r="BB176" i="1"/>
  <c r="BB177" i="1"/>
  <c r="BB189" i="1"/>
  <c r="BB190" i="1"/>
  <c r="BB191" i="1"/>
  <c r="BB192" i="1"/>
  <c r="BB193" i="1"/>
  <c r="BB194" i="1"/>
  <c r="BB195" i="1"/>
  <c r="BB196" i="1"/>
  <c r="BB199" i="1"/>
  <c r="BB205" i="1"/>
  <c r="BB206" i="1"/>
  <c r="BB207" i="1"/>
  <c r="BB208" i="1"/>
  <c r="BB209" i="1"/>
  <c r="BB210" i="1"/>
  <c r="BB211" i="1"/>
  <c r="BB212" i="1"/>
  <c r="BB213" i="1"/>
  <c r="BB214" i="1"/>
  <c r="BB221" i="1"/>
  <c r="BB223" i="1"/>
  <c r="BB224" i="1"/>
  <c r="BB237" i="1"/>
  <c r="BB238" i="1"/>
  <c r="BB239" i="1"/>
  <c r="BB240" i="1"/>
  <c r="BB241" i="1"/>
  <c r="BB255" i="1"/>
  <c r="BB256" i="1"/>
  <c r="BB257" i="1"/>
  <c r="BB258" i="1"/>
  <c r="BB259" i="1"/>
  <c r="BB260" i="1"/>
  <c r="BB261" i="1"/>
  <c r="BB269" i="1"/>
  <c r="BB270" i="1"/>
  <c r="BB271" i="1"/>
  <c r="BB272" i="1"/>
  <c r="BB273" i="1"/>
  <c r="BB274" i="1"/>
  <c r="BB275" i="1"/>
  <c r="BB276" i="1"/>
  <c r="BB277" i="1"/>
  <c r="BB278" i="1"/>
  <c r="BB279" i="1"/>
  <c r="BB285" i="1"/>
  <c r="BB286" i="1"/>
  <c r="BB287" i="1"/>
  <c r="BB288" i="1"/>
  <c r="BB291" i="1"/>
  <c r="BB292" i="1"/>
  <c r="BB293" i="1"/>
  <c r="BB294" i="1"/>
  <c r="BB295" i="1"/>
  <c r="BB301" i="1"/>
  <c r="BB303" i="1"/>
  <c r="BB304" i="1"/>
  <c r="BB317" i="1"/>
  <c r="BB318" i="1"/>
  <c r="BB319" i="1"/>
  <c r="BB320" i="1"/>
  <c r="BB321" i="1"/>
  <c r="BB333" i="1"/>
  <c r="BB334" i="1"/>
  <c r="BB335" i="1"/>
  <c r="BB336" i="1"/>
  <c r="BB337" i="1"/>
  <c r="BB338" i="1"/>
  <c r="BB339" i="1"/>
  <c r="BB340" i="1"/>
  <c r="BB341" i="1"/>
  <c r="BB349" i="1"/>
  <c r="BB350" i="1"/>
  <c r="BB351" i="1"/>
  <c r="BB352" i="1"/>
  <c r="BB353" i="1"/>
  <c r="BB354" i="1"/>
  <c r="BB355" i="1"/>
  <c r="BB356" i="1"/>
  <c r="BB357" i="1"/>
  <c r="BB358" i="1"/>
  <c r="BB359" i="1"/>
  <c r="BB365" i="1"/>
  <c r="BB367" i="1"/>
  <c r="BB368" i="1"/>
  <c r="BB383" i="1"/>
  <c r="BB384" i="1"/>
  <c r="BB385" i="1"/>
  <c r="BB397" i="1"/>
  <c r="BB398" i="1"/>
  <c r="BB399" i="1"/>
  <c r="BB400" i="1"/>
  <c r="BB401" i="1"/>
  <c r="BB402" i="1"/>
  <c r="BB403" i="1"/>
  <c r="BA3" i="1"/>
  <c r="BA4" i="1"/>
  <c r="BA5" i="1"/>
  <c r="BA6" i="1"/>
  <c r="BB6" i="1" s="1"/>
  <c r="BA7" i="1"/>
  <c r="BB7" i="1" s="1"/>
  <c r="BA8" i="1"/>
  <c r="BB8" i="1" s="1"/>
  <c r="BA9" i="1"/>
  <c r="BB9" i="1" s="1"/>
  <c r="BA10" i="1"/>
  <c r="BB10" i="1" s="1"/>
  <c r="BA11" i="1"/>
  <c r="BA12" i="1"/>
  <c r="BB12" i="1" s="1"/>
  <c r="BA13" i="1"/>
  <c r="BB13" i="1" s="1"/>
  <c r="BA14" i="1"/>
  <c r="BA15" i="1"/>
  <c r="BA16" i="1"/>
  <c r="BA17" i="1"/>
  <c r="BA18" i="1"/>
  <c r="BA19" i="1"/>
  <c r="BA20" i="1"/>
  <c r="BA21" i="1"/>
  <c r="BA22" i="1"/>
  <c r="BA23" i="1"/>
  <c r="BA24" i="1"/>
  <c r="BB24" i="1" s="1"/>
  <c r="BA25" i="1"/>
  <c r="BB25" i="1" s="1"/>
  <c r="BA26" i="1"/>
  <c r="BB26" i="1" s="1"/>
  <c r="BA27" i="1"/>
  <c r="BB27" i="1" s="1"/>
  <c r="BA28" i="1"/>
  <c r="BB28" i="1" s="1"/>
  <c r="BA29" i="1"/>
  <c r="BB29" i="1" s="1"/>
  <c r="BA30" i="1"/>
  <c r="BA31" i="1"/>
  <c r="BA32" i="1"/>
  <c r="BA33" i="1"/>
  <c r="BB33" i="1" s="1"/>
  <c r="BA34" i="1"/>
  <c r="BB34" i="1" s="1"/>
  <c r="BA35" i="1"/>
  <c r="BB35" i="1" s="1"/>
  <c r="BA36" i="1"/>
  <c r="BB36" i="1" s="1"/>
  <c r="BA37" i="1"/>
  <c r="BB37" i="1" s="1"/>
  <c r="BA38" i="1"/>
  <c r="BB38" i="1" s="1"/>
  <c r="BA39" i="1"/>
  <c r="BB39" i="1" s="1"/>
  <c r="BA40" i="1"/>
  <c r="BB40" i="1" s="1"/>
  <c r="BA41" i="1"/>
  <c r="BB41" i="1" s="1"/>
  <c r="BA42" i="1"/>
  <c r="BB42" i="1" s="1"/>
  <c r="BA43" i="1"/>
  <c r="BB43" i="1" s="1"/>
  <c r="BA44" i="1"/>
  <c r="BB44" i="1" s="1"/>
  <c r="BA45" i="1"/>
  <c r="BA46" i="1"/>
  <c r="BA47" i="1"/>
  <c r="BA48" i="1"/>
  <c r="BA49" i="1"/>
  <c r="BA50" i="1"/>
  <c r="BA51" i="1"/>
  <c r="BA52" i="1"/>
  <c r="BB52" i="1" s="1"/>
  <c r="BA53" i="1"/>
  <c r="BB53" i="1" s="1"/>
  <c r="BA54" i="1"/>
  <c r="BB54" i="1" s="1"/>
  <c r="BA55" i="1"/>
  <c r="BB55" i="1" s="1"/>
  <c r="BA56" i="1"/>
  <c r="BB56" i="1" s="1"/>
  <c r="BA57" i="1"/>
  <c r="BB57" i="1" s="1"/>
  <c r="BA58" i="1"/>
  <c r="BB58" i="1" s="1"/>
  <c r="BA59" i="1"/>
  <c r="BB59" i="1" s="1"/>
  <c r="BA60" i="1"/>
  <c r="BB60" i="1" s="1"/>
  <c r="BA61" i="1"/>
  <c r="BA62" i="1"/>
  <c r="BA63" i="1"/>
  <c r="BA64" i="1"/>
  <c r="BA65" i="1"/>
  <c r="BA66" i="1"/>
  <c r="BB66" i="1" s="1"/>
  <c r="BA67" i="1"/>
  <c r="BB67" i="1" s="1"/>
  <c r="BA68" i="1"/>
  <c r="BA69" i="1"/>
  <c r="BA70" i="1"/>
  <c r="BA71" i="1"/>
  <c r="BA72" i="1"/>
  <c r="BB72" i="1" s="1"/>
  <c r="BA73" i="1"/>
  <c r="BB73" i="1" s="1"/>
  <c r="BA74" i="1"/>
  <c r="BB74" i="1" s="1"/>
  <c r="BA75" i="1"/>
  <c r="BB75" i="1" s="1"/>
  <c r="BA76" i="1"/>
  <c r="BB76" i="1" s="1"/>
  <c r="BA77" i="1"/>
  <c r="BB77" i="1" s="1"/>
  <c r="BA78" i="1"/>
  <c r="BA79" i="1"/>
  <c r="BA80" i="1"/>
  <c r="BA81" i="1"/>
  <c r="BA82" i="1"/>
  <c r="BA83" i="1"/>
  <c r="BA84" i="1"/>
  <c r="BA85" i="1"/>
  <c r="BB85" i="1" s="1"/>
  <c r="BA86" i="1"/>
  <c r="BB86" i="1" s="1"/>
  <c r="BA87" i="1"/>
  <c r="BB87" i="1" s="1"/>
  <c r="BA88" i="1"/>
  <c r="BB88" i="1" s="1"/>
  <c r="BA89" i="1"/>
  <c r="BB89" i="1" s="1"/>
  <c r="BA90" i="1"/>
  <c r="BB90" i="1" s="1"/>
  <c r="BA91" i="1"/>
  <c r="BB91" i="1" s="1"/>
  <c r="BA92" i="1"/>
  <c r="BB92" i="1" s="1"/>
  <c r="BA93" i="1"/>
  <c r="BA94" i="1"/>
  <c r="BA95" i="1"/>
  <c r="BA96" i="1"/>
  <c r="BA97" i="1"/>
  <c r="BB97" i="1" s="1"/>
  <c r="BA98" i="1"/>
  <c r="BB98" i="1" s="1"/>
  <c r="BA99" i="1"/>
  <c r="BB99" i="1" s="1"/>
  <c r="BA100" i="1"/>
  <c r="BB100" i="1" s="1"/>
  <c r="BA101" i="1"/>
  <c r="BB101" i="1" s="1"/>
  <c r="BA102" i="1"/>
  <c r="BB102" i="1" s="1"/>
  <c r="BA103" i="1"/>
  <c r="BB103" i="1" s="1"/>
  <c r="BA104" i="1"/>
  <c r="BB104" i="1" s="1"/>
  <c r="BA105" i="1"/>
  <c r="BB105" i="1" s="1"/>
  <c r="BA106" i="1"/>
  <c r="BB106" i="1" s="1"/>
  <c r="BA107" i="1"/>
  <c r="BB107" i="1" s="1"/>
  <c r="BA108" i="1"/>
  <c r="BB108" i="1" s="1"/>
  <c r="BA109" i="1"/>
  <c r="BA110" i="1"/>
  <c r="BA111" i="1"/>
  <c r="BA112" i="1"/>
  <c r="BA113" i="1"/>
  <c r="BA114" i="1"/>
  <c r="BA115" i="1"/>
  <c r="BA116" i="1"/>
  <c r="BA117" i="1"/>
  <c r="BA118" i="1"/>
  <c r="BB118" i="1" s="1"/>
  <c r="BA119" i="1"/>
  <c r="BB119" i="1" s="1"/>
  <c r="BA120" i="1"/>
  <c r="BB120" i="1" s="1"/>
  <c r="BA121" i="1"/>
  <c r="BB121" i="1" s="1"/>
  <c r="BA122" i="1"/>
  <c r="BB122" i="1" s="1"/>
  <c r="BA123" i="1"/>
  <c r="BB123" i="1" s="1"/>
  <c r="BA124" i="1"/>
  <c r="BB124" i="1" s="1"/>
  <c r="BA125" i="1"/>
  <c r="BB125" i="1" s="1"/>
  <c r="BA126" i="1"/>
  <c r="BB126" i="1" s="1"/>
  <c r="BA127" i="1"/>
  <c r="BA128" i="1"/>
  <c r="BA129" i="1"/>
  <c r="BA130" i="1"/>
  <c r="BA131" i="1"/>
  <c r="BA132" i="1"/>
  <c r="BA133" i="1"/>
  <c r="BA134" i="1"/>
  <c r="BA135" i="1"/>
  <c r="BA136" i="1"/>
  <c r="BB136" i="1" s="1"/>
  <c r="BA137" i="1"/>
  <c r="BB137" i="1" s="1"/>
  <c r="BA138" i="1"/>
  <c r="BB138" i="1" s="1"/>
  <c r="BA139" i="1"/>
  <c r="BB139" i="1" s="1"/>
  <c r="BA140" i="1"/>
  <c r="BB140" i="1" s="1"/>
  <c r="BA141" i="1"/>
  <c r="BB141" i="1" s="1"/>
  <c r="BA142" i="1"/>
  <c r="BA143" i="1"/>
  <c r="BA144" i="1"/>
  <c r="BA145" i="1"/>
  <c r="BA146" i="1"/>
  <c r="BA147" i="1"/>
  <c r="BA148" i="1"/>
  <c r="BA149" i="1"/>
  <c r="BA150" i="1"/>
  <c r="BA151" i="1"/>
  <c r="BA152" i="1"/>
  <c r="BB152" i="1" s="1"/>
  <c r="BA153" i="1"/>
  <c r="BB153" i="1" s="1"/>
  <c r="BA154" i="1"/>
  <c r="BB154" i="1" s="1"/>
  <c r="BA155" i="1"/>
  <c r="BB155" i="1" s="1"/>
  <c r="BA156" i="1"/>
  <c r="BB156" i="1" s="1"/>
  <c r="BA157" i="1"/>
  <c r="BA158" i="1"/>
  <c r="BB158" i="1" s="1"/>
  <c r="BA159" i="1"/>
  <c r="BA160" i="1"/>
  <c r="BA161" i="1"/>
  <c r="BB161" i="1" s="1"/>
  <c r="BA162" i="1"/>
  <c r="BB162" i="1" s="1"/>
  <c r="BA163" i="1"/>
  <c r="BB163" i="1" s="1"/>
  <c r="BA164" i="1"/>
  <c r="BB164" i="1" s="1"/>
  <c r="BA165" i="1"/>
  <c r="BB165" i="1" s="1"/>
  <c r="BA166" i="1"/>
  <c r="BB166" i="1" s="1"/>
  <c r="BA167" i="1"/>
  <c r="BB167" i="1" s="1"/>
  <c r="BA168" i="1"/>
  <c r="BB168" i="1" s="1"/>
  <c r="BA169" i="1"/>
  <c r="BB169" i="1" s="1"/>
  <c r="BA170" i="1"/>
  <c r="BB170" i="1" s="1"/>
  <c r="BA171" i="1"/>
  <c r="BB171" i="1" s="1"/>
  <c r="BA172" i="1"/>
  <c r="BB172" i="1" s="1"/>
  <c r="BA173" i="1"/>
  <c r="BA174" i="1"/>
  <c r="BA175" i="1"/>
  <c r="BA176" i="1"/>
  <c r="BA177" i="1"/>
  <c r="BA178" i="1"/>
  <c r="BB178" i="1" s="1"/>
  <c r="BA179" i="1"/>
  <c r="BB179" i="1" s="1"/>
  <c r="BA180" i="1"/>
  <c r="BB180" i="1" s="1"/>
  <c r="BA181" i="1"/>
  <c r="BB181" i="1" s="1"/>
  <c r="BA182" i="1"/>
  <c r="BB182" i="1" s="1"/>
  <c r="BA183" i="1"/>
  <c r="BB183" i="1" s="1"/>
  <c r="BA184" i="1"/>
  <c r="BB184" i="1" s="1"/>
  <c r="BA185" i="1"/>
  <c r="BB185" i="1" s="1"/>
  <c r="BA186" i="1"/>
  <c r="BB186" i="1" s="1"/>
  <c r="BA187" i="1"/>
  <c r="BB187" i="1" s="1"/>
  <c r="BA188" i="1"/>
  <c r="BB188" i="1" s="1"/>
  <c r="BA189" i="1"/>
  <c r="BA190" i="1"/>
  <c r="BA191" i="1"/>
  <c r="BA192" i="1"/>
  <c r="BA193" i="1"/>
  <c r="BA194" i="1"/>
  <c r="BA195" i="1"/>
  <c r="BA196" i="1"/>
  <c r="BA197" i="1"/>
  <c r="BB197" i="1" s="1"/>
  <c r="BA198" i="1"/>
  <c r="BB198" i="1" s="1"/>
  <c r="BA199" i="1"/>
  <c r="BA200" i="1"/>
  <c r="BB200" i="1" s="1"/>
  <c r="BA201" i="1"/>
  <c r="BB201" i="1" s="1"/>
  <c r="BA202" i="1"/>
  <c r="BB202" i="1" s="1"/>
  <c r="BA203" i="1"/>
  <c r="BB203" i="1" s="1"/>
  <c r="BA204" i="1"/>
  <c r="BB204" i="1" s="1"/>
  <c r="BA205" i="1"/>
  <c r="BA206" i="1"/>
  <c r="BA207" i="1"/>
  <c r="BA208" i="1"/>
  <c r="BA209" i="1"/>
  <c r="BA210" i="1"/>
  <c r="BA211" i="1"/>
  <c r="BA212" i="1"/>
  <c r="BA213" i="1"/>
  <c r="BA214" i="1"/>
  <c r="BA215" i="1"/>
  <c r="BB215" i="1" s="1"/>
  <c r="BA216" i="1"/>
  <c r="BB216" i="1" s="1"/>
  <c r="BA217" i="1"/>
  <c r="BB217" i="1" s="1"/>
  <c r="BA218" i="1"/>
  <c r="BB218" i="1" s="1"/>
  <c r="BA219" i="1"/>
  <c r="BB219" i="1" s="1"/>
  <c r="BA220" i="1"/>
  <c r="BB220" i="1" s="1"/>
  <c r="BA221" i="1"/>
  <c r="BA222" i="1"/>
  <c r="BB222" i="1" s="1"/>
  <c r="BA223" i="1"/>
  <c r="BA224" i="1"/>
  <c r="BA225" i="1"/>
  <c r="BB225" i="1" s="1"/>
  <c r="BA226" i="1"/>
  <c r="BB226" i="1" s="1"/>
  <c r="BA227" i="1"/>
  <c r="BB227" i="1" s="1"/>
  <c r="BA228" i="1"/>
  <c r="BB228" i="1" s="1"/>
  <c r="BA229" i="1"/>
  <c r="BB229" i="1" s="1"/>
  <c r="BA230" i="1"/>
  <c r="BB230" i="1" s="1"/>
  <c r="BA231" i="1"/>
  <c r="BB231" i="1" s="1"/>
  <c r="BA232" i="1"/>
  <c r="BB232" i="1" s="1"/>
  <c r="BA233" i="1"/>
  <c r="BB233" i="1" s="1"/>
  <c r="BA234" i="1"/>
  <c r="BB234" i="1" s="1"/>
  <c r="BA235" i="1"/>
  <c r="BB235" i="1" s="1"/>
  <c r="BA236" i="1"/>
  <c r="BB236" i="1" s="1"/>
  <c r="BA237" i="1"/>
  <c r="BA238" i="1"/>
  <c r="BA239" i="1"/>
  <c r="BA240" i="1"/>
  <c r="BA241" i="1"/>
  <c r="BA242" i="1"/>
  <c r="BB242" i="1" s="1"/>
  <c r="BA243" i="1"/>
  <c r="BB243" i="1" s="1"/>
  <c r="BA244" i="1"/>
  <c r="BB244" i="1" s="1"/>
  <c r="BA245" i="1"/>
  <c r="BB245" i="1" s="1"/>
  <c r="BA246" i="1"/>
  <c r="BB246" i="1" s="1"/>
  <c r="BA247" i="1"/>
  <c r="BB247" i="1" s="1"/>
  <c r="BA248" i="1"/>
  <c r="BB248" i="1" s="1"/>
  <c r="BA249" i="1"/>
  <c r="BB249" i="1" s="1"/>
  <c r="BA250" i="1"/>
  <c r="BB250" i="1" s="1"/>
  <c r="BA251" i="1"/>
  <c r="BB251" i="1" s="1"/>
  <c r="BA252" i="1"/>
  <c r="BB252" i="1" s="1"/>
  <c r="BA253" i="1"/>
  <c r="BB253" i="1" s="1"/>
  <c r="BA254" i="1"/>
  <c r="BB254" i="1" s="1"/>
  <c r="BA255" i="1"/>
  <c r="BA256" i="1"/>
  <c r="BA257" i="1"/>
  <c r="BA258" i="1"/>
  <c r="BA259" i="1"/>
  <c r="BA260" i="1"/>
  <c r="BA261" i="1"/>
  <c r="BA262" i="1"/>
  <c r="BB262" i="1" s="1"/>
  <c r="BA263" i="1"/>
  <c r="BB263" i="1" s="1"/>
  <c r="BA264" i="1"/>
  <c r="BB264" i="1" s="1"/>
  <c r="BA265" i="1"/>
  <c r="BB265" i="1" s="1"/>
  <c r="BA266" i="1"/>
  <c r="BB266" i="1" s="1"/>
  <c r="BA267" i="1"/>
  <c r="BB267" i="1" s="1"/>
  <c r="BA268" i="1"/>
  <c r="BB268" i="1" s="1"/>
  <c r="BA269" i="1"/>
  <c r="BA270" i="1"/>
  <c r="BA271" i="1"/>
  <c r="BA272" i="1"/>
  <c r="BA273" i="1"/>
  <c r="BA274" i="1"/>
  <c r="BA275" i="1"/>
  <c r="BA276" i="1"/>
  <c r="BA277" i="1"/>
  <c r="BA278" i="1"/>
  <c r="BA279" i="1"/>
  <c r="BA280" i="1"/>
  <c r="BB280" i="1" s="1"/>
  <c r="BA281" i="1"/>
  <c r="BB281" i="1" s="1"/>
  <c r="BA282" i="1"/>
  <c r="BB282" i="1" s="1"/>
  <c r="BA283" i="1"/>
  <c r="BB283" i="1" s="1"/>
  <c r="BA284" i="1"/>
  <c r="BB284" i="1" s="1"/>
  <c r="BA285" i="1"/>
  <c r="BA286" i="1"/>
  <c r="BA287" i="1"/>
  <c r="BA288" i="1"/>
  <c r="BA289" i="1"/>
  <c r="BB289" i="1" s="1"/>
  <c r="BA290" i="1"/>
  <c r="BB290" i="1" s="1"/>
  <c r="BA291" i="1"/>
  <c r="BA292" i="1"/>
  <c r="BA293" i="1"/>
  <c r="BA294" i="1"/>
  <c r="BA295" i="1"/>
  <c r="BA296" i="1"/>
  <c r="BB296" i="1" s="1"/>
  <c r="BA297" i="1"/>
  <c r="BB297" i="1" s="1"/>
  <c r="BA298" i="1"/>
  <c r="BB298" i="1" s="1"/>
  <c r="BA299" i="1"/>
  <c r="BB299" i="1" s="1"/>
  <c r="BA300" i="1"/>
  <c r="BB300" i="1" s="1"/>
  <c r="BA301" i="1"/>
  <c r="BA302" i="1"/>
  <c r="BB302" i="1" s="1"/>
  <c r="BA303" i="1"/>
  <c r="BA304" i="1"/>
  <c r="BA305" i="1"/>
  <c r="BB305" i="1" s="1"/>
  <c r="BA306" i="1"/>
  <c r="BB306" i="1" s="1"/>
  <c r="BA307" i="1"/>
  <c r="BB307" i="1" s="1"/>
  <c r="BA308" i="1"/>
  <c r="BB308" i="1" s="1"/>
  <c r="BA309" i="1"/>
  <c r="BB309" i="1" s="1"/>
  <c r="BA310" i="1"/>
  <c r="BB310" i="1" s="1"/>
  <c r="BA311" i="1"/>
  <c r="BB311" i="1" s="1"/>
  <c r="BA312" i="1"/>
  <c r="BB312" i="1" s="1"/>
  <c r="BA313" i="1"/>
  <c r="BB313" i="1" s="1"/>
  <c r="BA314" i="1"/>
  <c r="BB314" i="1" s="1"/>
  <c r="BA315" i="1"/>
  <c r="BB315" i="1" s="1"/>
  <c r="BA316" i="1"/>
  <c r="BB316" i="1" s="1"/>
  <c r="BA317" i="1"/>
  <c r="BA318" i="1"/>
  <c r="BA319" i="1"/>
  <c r="BA320" i="1"/>
  <c r="BA321" i="1"/>
  <c r="BA322" i="1"/>
  <c r="BB322" i="1" s="1"/>
  <c r="BA323" i="1"/>
  <c r="BB323" i="1" s="1"/>
  <c r="BA324" i="1"/>
  <c r="BB324" i="1" s="1"/>
  <c r="BA325" i="1"/>
  <c r="BB325" i="1" s="1"/>
  <c r="BA326" i="1"/>
  <c r="BB326" i="1" s="1"/>
  <c r="BA327" i="1"/>
  <c r="BB327" i="1" s="1"/>
  <c r="BA328" i="1"/>
  <c r="BB328" i="1" s="1"/>
  <c r="BA329" i="1"/>
  <c r="BB329" i="1" s="1"/>
  <c r="BA330" i="1"/>
  <c r="BB330" i="1" s="1"/>
  <c r="BA331" i="1"/>
  <c r="BB331" i="1" s="1"/>
  <c r="BA332" i="1"/>
  <c r="BB332" i="1" s="1"/>
  <c r="BA333" i="1"/>
  <c r="BA334" i="1"/>
  <c r="BA335" i="1"/>
  <c r="BA336" i="1"/>
  <c r="BA337" i="1"/>
  <c r="BA338" i="1"/>
  <c r="BA339" i="1"/>
  <c r="BA340" i="1"/>
  <c r="BA341" i="1"/>
  <c r="BA342" i="1"/>
  <c r="BB342" i="1" s="1"/>
  <c r="BA343" i="1"/>
  <c r="BB343" i="1" s="1"/>
  <c r="BA344" i="1"/>
  <c r="BB344" i="1" s="1"/>
  <c r="BA345" i="1"/>
  <c r="BB345" i="1" s="1"/>
  <c r="BA346" i="1"/>
  <c r="BB346" i="1" s="1"/>
  <c r="BA347" i="1"/>
  <c r="BB347" i="1" s="1"/>
  <c r="BA348" i="1"/>
  <c r="BB348" i="1" s="1"/>
  <c r="BA349" i="1"/>
  <c r="BA350" i="1"/>
  <c r="BA351" i="1"/>
  <c r="BA352" i="1"/>
  <c r="BA353" i="1"/>
  <c r="BA354" i="1"/>
  <c r="BA355" i="1"/>
  <c r="BA356" i="1"/>
  <c r="BA357" i="1"/>
  <c r="BA358" i="1"/>
  <c r="BA359" i="1"/>
  <c r="BA360" i="1"/>
  <c r="BB360" i="1" s="1"/>
  <c r="BA361" i="1"/>
  <c r="BB361" i="1" s="1"/>
  <c r="BA362" i="1"/>
  <c r="BB362" i="1" s="1"/>
  <c r="BA363" i="1"/>
  <c r="BB363" i="1" s="1"/>
  <c r="BA364" i="1"/>
  <c r="BB364" i="1" s="1"/>
  <c r="BA365" i="1"/>
  <c r="BA366" i="1"/>
  <c r="BB366" i="1" s="1"/>
  <c r="BA367" i="1"/>
  <c r="BA368" i="1"/>
  <c r="BA369" i="1"/>
  <c r="BB369" i="1" s="1"/>
  <c r="BA370" i="1"/>
  <c r="BB370" i="1" s="1"/>
  <c r="BA371" i="1"/>
  <c r="BB371" i="1" s="1"/>
  <c r="BA372" i="1"/>
  <c r="BB372" i="1" s="1"/>
  <c r="BA373" i="1"/>
  <c r="BB373" i="1" s="1"/>
  <c r="BA374" i="1"/>
  <c r="BB374" i="1" s="1"/>
  <c r="BA375" i="1"/>
  <c r="BB375" i="1" s="1"/>
  <c r="BA376" i="1"/>
  <c r="BB376" i="1" s="1"/>
  <c r="BA377" i="1"/>
  <c r="BB377" i="1" s="1"/>
  <c r="BA378" i="1"/>
  <c r="BB378" i="1" s="1"/>
  <c r="BA379" i="1"/>
  <c r="BB379" i="1" s="1"/>
  <c r="BA380" i="1"/>
  <c r="BB380" i="1" s="1"/>
  <c r="BA381" i="1"/>
  <c r="BB381" i="1" s="1"/>
  <c r="BA382" i="1"/>
  <c r="BB382" i="1" s="1"/>
  <c r="BA383" i="1"/>
  <c r="BA384" i="1"/>
  <c r="BA385" i="1"/>
  <c r="BA386" i="1"/>
  <c r="BB386" i="1" s="1"/>
  <c r="BA387" i="1"/>
  <c r="BB387" i="1" s="1"/>
  <c r="BA388" i="1"/>
  <c r="BB388" i="1" s="1"/>
  <c r="BA389" i="1"/>
  <c r="BB389" i="1" s="1"/>
  <c r="BA390" i="1"/>
  <c r="BB390" i="1" s="1"/>
  <c r="BA391" i="1"/>
  <c r="BB391" i="1" s="1"/>
  <c r="BA392" i="1"/>
  <c r="BB392" i="1" s="1"/>
  <c r="BA393" i="1"/>
  <c r="BB393" i="1" s="1"/>
  <c r="BA394" i="1"/>
  <c r="BB394" i="1" s="1"/>
  <c r="BA395" i="1"/>
  <c r="BB395" i="1" s="1"/>
  <c r="BA396" i="1"/>
  <c r="BB396" i="1" s="1"/>
  <c r="BA397" i="1"/>
  <c r="BA398" i="1"/>
  <c r="BA399" i="1"/>
  <c r="BA400" i="1"/>
  <c r="BA401" i="1"/>
  <c r="BA402" i="1"/>
  <c r="BA403" i="1"/>
  <c r="BA404" i="1"/>
  <c r="BB404" i="1" s="1"/>
  <c r="BA405" i="1"/>
  <c r="BB405" i="1" s="1"/>
  <c r="BA406" i="1"/>
  <c r="BB406" i="1" s="1"/>
  <c r="BA407" i="1"/>
  <c r="BB407" i="1" s="1"/>
  <c r="BA408" i="1"/>
  <c r="BB408" i="1" s="1"/>
  <c r="BA409" i="1"/>
  <c r="BB409" i="1" s="1"/>
  <c r="BA410" i="1"/>
  <c r="BB410" i="1" s="1"/>
  <c r="BA411" i="1"/>
  <c r="BB411" i="1" s="1"/>
  <c r="BA2" i="1"/>
  <c r="BB2" i="1" s="1"/>
  <c r="AZ2"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B2" i="8"/>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 i="9"/>
  <c r="AU2" i="1"/>
  <c r="AY2" i="1" l="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B3" i="8"/>
  <c r="AV2" i="1"/>
  <c r="AW2" i="1" s="1"/>
  <c r="AX2" i="1" s="1"/>
  <c r="AV3" i="1"/>
  <c r="AW3" i="1" s="1"/>
  <c r="AX3" i="1" s="1"/>
  <c r="AV4" i="1"/>
  <c r="AW4" i="1" s="1"/>
  <c r="AX4" i="1" s="1"/>
  <c r="AV5" i="1"/>
  <c r="AW5" i="1" s="1"/>
  <c r="AX5" i="1" s="1"/>
  <c r="AV6" i="1"/>
  <c r="AW6" i="1" s="1"/>
  <c r="AX6" i="1" s="1"/>
  <c r="AV7" i="1"/>
  <c r="AW7" i="1" s="1"/>
  <c r="AX7" i="1" s="1"/>
  <c r="AV8" i="1"/>
  <c r="AW8" i="1" s="1"/>
  <c r="AX8" i="1" s="1"/>
  <c r="AV9" i="1"/>
  <c r="AW9" i="1" s="1"/>
  <c r="AX9" i="1" s="1"/>
  <c r="AV10" i="1"/>
  <c r="AW10" i="1" s="1"/>
  <c r="AX10" i="1" s="1"/>
  <c r="AV11" i="1"/>
  <c r="AW11" i="1" s="1"/>
  <c r="AX11" i="1" s="1"/>
  <c r="AV12" i="1"/>
  <c r="AW12" i="1" s="1"/>
  <c r="AX12" i="1" s="1"/>
  <c r="AV13" i="1"/>
  <c r="AW13" i="1" s="1"/>
  <c r="AX13" i="1" s="1"/>
  <c r="AV14" i="1"/>
  <c r="AW14" i="1" s="1"/>
  <c r="AX14" i="1" s="1"/>
  <c r="AV15" i="1"/>
  <c r="AW15" i="1" s="1"/>
  <c r="AX15" i="1" s="1"/>
  <c r="AV16" i="1"/>
  <c r="AW16" i="1" s="1"/>
  <c r="AX16" i="1" s="1"/>
  <c r="AV17" i="1"/>
  <c r="AW17" i="1" s="1"/>
  <c r="AX17" i="1" s="1"/>
  <c r="AV18" i="1"/>
  <c r="AW18" i="1" s="1"/>
  <c r="AX18" i="1" s="1"/>
  <c r="AV19" i="1"/>
  <c r="AW19" i="1" s="1"/>
  <c r="AX19" i="1" s="1"/>
  <c r="AV20" i="1"/>
  <c r="AW20" i="1" s="1"/>
  <c r="AX20" i="1" s="1"/>
  <c r="AV21" i="1"/>
  <c r="AW21" i="1" s="1"/>
  <c r="AX21" i="1" s="1"/>
  <c r="AV22" i="1"/>
  <c r="AW22" i="1" s="1"/>
  <c r="AX22" i="1" s="1"/>
  <c r="AV23" i="1"/>
  <c r="AW23" i="1" s="1"/>
  <c r="AX23" i="1" s="1"/>
  <c r="AV24" i="1"/>
  <c r="AW24" i="1" s="1"/>
  <c r="AX24" i="1" s="1"/>
  <c r="AV25" i="1"/>
  <c r="AW25" i="1" s="1"/>
  <c r="AX25" i="1" s="1"/>
  <c r="AV26" i="1"/>
  <c r="AW26" i="1" s="1"/>
  <c r="AX26" i="1" s="1"/>
  <c r="AV27" i="1"/>
  <c r="AW27" i="1" s="1"/>
  <c r="AX27" i="1" s="1"/>
  <c r="AV28" i="1"/>
  <c r="AW28" i="1" s="1"/>
  <c r="AX28" i="1" s="1"/>
  <c r="AV29" i="1"/>
  <c r="AW29" i="1" s="1"/>
  <c r="AX29" i="1" s="1"/>
  <c r="AV30" i="1"/>
  <c r="AW30" i="1" s="1"/>
  <c r="AX30" i="1" s="1"/>
  <c r="AV31" i="1"/>
  <c r="AW31" i="1" s="1"/>
  <c r="AX31" i="1" s="1"/>
  <c r="AV32" i="1"/>
  <c r="AW32" i="1" s="1"/>
  <c r="AX32" i="1" s="1"/>
  <c r="AV33" i="1"/>
  <c r="AW33" i="1" s="1"/>
  <c r="AX33" i="1" s="1"/>
  <c r="AV34" i="1"/>
  <c r="AW34" i="1" s="1"/>
  <c r="AX34" i="1" s="1"/>
  <c r="AV35" i="1"/>
  <c r="AW35" i="1" s="1"/>
  <c r="AX35" i="1" s="1"/>
  <c r="AV36" i="1"/>
  <c r="AW36" i="1" s="1"/>
  <c r="AX36" i="1" s="1"/>
  <c r="AV37" i="1"/>
  <c r="AW37" i="1" s="1"/>
  <c r="AX37" i="1" s="1"/>
  <c r="AV38" i="1"/>
  <c r="AW38" i="1" s="1"/>
  <c r="AX38" i="1" s="1"/>
  <c r="AV39" i="1"/>
  <c r="AW39" i="1" s="1"/>
  <c r="AX39" i="1" s="1"/>
  <c r="AV40" i="1"/>
  <c r="AW40" i="1" s="1"/>
  <c r="AX40" i="1" s="1"/>
  <c r="AV41" i="1"/>
  <c r="AW41" i="1" s="1"/>
  <c r="AX41" i="1" s="1"/>
  <c r="AV42" i="1"/>
  <c r="AW42" i="1" s="1"/>
  <c r="AX42" i="1" s="1"/>
  <c r="AV43" i="1"/>
  <c r="AW43" i="1" s="1"/>
  <c r="AX43" i="1" s="1"/>
  <c r="AV44" i="1"/>
  <c r="AW44" i="1" s="1"/>
  <c r="AX44" i="1" s="1"/>
  <c r="AV45" i="1"/>
  <c r="AW45" i="1" s="1"/>
  <c r="AX45" i="1" s="1"/>
  <c r="AV46" i="1"/>
  <c r="AW46" i="1" s="1"/>
  <c r="AX46" i="1" s="1"/>
  <c r="AV47" i="1"/>
  <c r="AW47" i="1" s="1"/>
  <c r="AX47" i="1" s="1"/>
  <c r="AV48" i="1"/>
  <c r="AW48" i="1" s="1"/>
  <c r="AX48" i="1" s="1"/>
  <c r="AV49" i="1"/>
  <c r="AW49" i="1" s="1"/>
  <c r="AX49" i="1" s="1"/>
  <c r="AV50" i="1"/>
  <c r="AW50" i="1" s="1"/>
  <c r="AX50" i="1" s="1"/>
  <c r="AV51" i="1"/>
  <c r="AW51" i="1" s="1"/>
  <c r="AX51" i="1" s="1"/>
  <c r="AV52" i="1"/>
  <c r="AW52" i="1" s="1"/>
  <c r="AX52" i="1" s="1"/>
  <c r="AV53" i="1"/>
  <c r="AW53" i="1" s="1"/>
  <c r="AX53" i="1" s="1"/>
  <c r="AV54" i="1"/>
  <c r="AW54" i="1" s="1"/>
  <c r="AX54" i="1" s="1"/>
  <c r="AV55" i="1"/>
  <c r="AW55" i="1" s="1"/>
  <c r="AX55" i="1" s="1"/>
  <c r="AV56" i="1"/>
  <c r="AW56" i="1" s="1"/>
  <c r="AX56" i="1" s="1"/>
  <c r="AV57" i="1"/>
  <c r="AW57" i="1" s="1"/>
  <c r="AX57" i="1" s="1"/>
  <c r="AV58" i="1"/>
  <c r="AW58" i="1" s="1"/>
  <c r="AX58" i="1" s="1"/>
  <c r="AV59" i="1"/>
  <c r="AW59" i="1" s="1"/>
  <c r="AX59" i="1" s="1"/>
  <c r="AV60" i="1"/>
  <c r="AW60" i="1" s="1"/>
  <c r="AX60" i="1" s="1"/>
  <c r="AV61" i="1"/>
  <c r="AW61" i="1" s="1"/>
  <c r="AX61" i="1" s="1"/>
  <c r="AV62" i="1"/>
  <c r="AW62" i="1" s="1"/>
  <c r="AX62" i="1" s="1"/>
  <c r="AV63" i="1"/>
  <c r="AW63" i="1" s="1"/>
  <c r="AX63" i="1" s="1"/>
  <c r="AV64" i="1"/>
  <c r="AW64" i="1" s="1"/>
  <c r="AX64" i="1" s="1"/>
  <c r="AV65" i="1"/>
  <c r="AW65" i="1" s="1"/>
  <c r="AX65" i="1" s="1"/>
  <c r="AV66" i="1"/>
  <c r="AW66" i="1" s="1"/>
  <c r="AX66" i="1" s="1"/>
  <c r="AV67" i="1"/>
  <c r="AW67" i="1" s="1"/>
  <c r="AX67" i="1" s="1"/>
  <c r="AV68" i="1"/>
  <c r="AW68" i="1" s="1"/>
  <c r="AX68" i="1" s="1"/>
  <c r="AV69" i="1"/>
  <c r="AW69" i="1" s="1"/>
  <c r="AX69" i="1" s="1"/>
  <c r="AV70" i="1"/>
  <c r="AW70" i="1" s="1"/>
  <c r="AX70" i="1" s="1"/>
  <c r="AV71" i="1"/>
  <c r="AW71" i="1" s="1"/>
  <c r="AX71" i="1" s="1"/>
  <c r="AV72" i="1"/>
  <c r="AW72" i="1" s="1"/>
  <c r="AX72" i="1" s="1"/>
  <c r="AV73" i="1"/>
  <c r="AW73" i="1" s="1"/>
  <c r="AX73" i="1" s="1"/>
  <c r="AV74" i="1"/>
  <c r="AW74" i="1" s="1"/>
  <c r="AX74" i="1" s="1"/>
  <c r="AV75" i="1"/>
  <c r="AW75" i="1" s="1"/>
  <c r="AX75" i="1" s="1"/>
  <c r="AV76" i="1"/>
  <c r="AW76" i="1" s="1"/>
  <c r="AX76" i="1" s="1"/>
  <c r="AV77" i="1"/>
  <c r="AW77" i="1" s="1"/>
  <c r="AX77" i="1" s="1"/>
  <c r="AV78" i="1"/>
  <c r="AW78" i="1" s="1"/>
  <c r="AX78" i="1" s="1"/>
  <c r="AV79" i="1"/>
  <c r="AW79" i="1" s="1"/>
  <c r="AX79" i="1" s="1"/>
  <c r="AV80" i="1"/>
  <c r="AW80" i="1" s="1"/>
  <c r="AX80" i="1" s="1"/>
  <c r="AV81" i="1"/>
  <c r="AW81" i="1" s="1"/>
  <c r="AX81" i="1" s="1"/>
  <c r="AV82" i="1"/>
  <c r="AW82" i="1" s="1"/>
  <c r="AX82" i="1" s="1"/>
  <c r="AV83" i="1"/>
  <c r="AW83" i="1" s="1"/>
  <c r="AX83" i="1" s="1"/>
  <c r="AV84" i="1"/>
  <c r="AW84" i="1" s="1"/>
  <c r="AX84" i="1" s="1"/>
  <c r="AV85" i="1"/>
  <c r="AW85" i="1" s="1"/>
  <c r="AX85" i="1" s="1"/>
  <c r="AV86" i="1"/>
  <c r="AW86" i="1" s="1"/>
  <c r="AX86" i="1" s="1"/>
  <c r="AV87" i="1"/>
  <c r="AW87" i="1" s="1"/>
  <c r="AX87" i="1" s="1"/>
  <c r="AV88" i="1"/>
  <c r="AW88" i="1" s="1"/>
  <c r="AX88" i="1" s="1"/>
  <c r="AV89" i="1"/>
  <c r="AW89" i="1" s="1"/>
  <c r="AX89" i="1" s="1"/>
  <c r="AV90" i="1"/>
  <c r="AW90" i="1" s="1"/>
  <c r="AX90" i="1" s="1"/>
  <c r="AV91" i="1"/>
  <c r="AW91" i="1" s="1"/>
  <c r="AX91" i="1" s="1"/>
  <c r="AV92" i="1"/>
  <c r="AW92" i="1" s="1"/>
  <c r="AX92" i="1" s="1"/>
  <c r="AV93" i="1"/>
  <c r="AW93" i="1" s="1"/>
  <c r="AX93" i="1" s="1"/>
  <c r="AV94" i="1"/>
  <c r="AW94" i="1" s="1"/>
  <c r="AX94" i="1" s="1"/>
  <c r="AV95" i="1"/>
  <c r="AW95" i="1" s="1"/>
  <c r="AX95" i="1" s="1"/>
  <c r="AV96" i="1"/>
  <c r="AW96" i="1" s="1"/>
  <c r="AX96" i="1" s="1"/>
  <c r="AV97" i="1"/>
  <c r="AW97" i="1" s="1"/>
  <c r="AX97" i="1" s="1"/>
  <c r="AV98" i="1"/>
  <c r="AW98" i="1" s="1"/>
  <c r="AX98" i="1" s="1"/>
  <c r="AV99" i="1"/>
  <c r="AW99" i="1" s="1"/>
  <c r="AX99" i="1" s="1"/>
  <c r="AV100" i="1"/>
  <c r="AW100" i="1" s="1"/>
  <c r="AX100" i="1" s="1"/>
  <c r="AV101" i="1"/>
  <c r="AW101" i="1" s="1"/>
  <c r="AX101" i="1" s="1"/>
  <c r="AV102" i="1"/>
  <c r="AW102" i="1" s="1"/>
  <c r="AX102" i="1" s="1"/>
  <c r="AV103" i="1"/>
  <c r="AW103" i="1" s="1"/>
  <c r="AX103" i="1" s="1"/>
  <c r="AV104" i="1"/>
  <c r="AW104" i="1" s="1"/>
  <c r="AX104" i="1" s="1"/>
  <c r="AV105" i="1"/>
  <c r="AW105" i="1" s="1"/>
  <c r="AX105" i="1" s="1"/>
  <c r="AV106" i="1"/>
  <c r="AW106" i="1" s="1"/>
  <c r="AX106" i="1" s="1"/>
  <c r="AV107" i="1"/>
  <c r="AW107" i="1" s="1"/>
  <c r="AX107" i="1" s="1"/>
  <c r="AV108" i="1"/>
  <c r="AW108" i="1" s="1"/>
  <c r="AX108" i="1" s="1"/>
  <c r="AV109" i="1"/>
  <c r="AW109" i="1" s="1"/>
  <c r="AX109" i="1" s="1"/>
  <c r="AV110" i="1"/>
  <c r="AW110" i="1" s="1"/>
  <c r="AX110" i="1" s="1"/>
  <c r="AV111" i="1"/>
  <c r="AW111" i="1" s="1"/>
  <c r="AX111" i="1" s="1"/>
  <c r="AV112" i="1"/>
  <c r="AW112" i="1" s="1"/>
  <c r="AX112" i="1" s="1"/>
  <c r="AV113" i="1"/>
  <c r="AW113" i="1" s="1"/>
  <c r="AX113" i="1" s="1"/>
  <c r="AV114" i="1"/>
  <c r="AW114" i="1" s="1"/>
  <c r="AX114" i="1" s="1"/>
  <c r="AV115" i="1"/>
  <c r="AW115" i="1" s="1"/>
  <c r="AX115" i="1" s="1"/>
  <c r="AV116" i="1"/>
  <c r="AW116" i="1" s="1"/>
  <c r="AX116" i="1" s="1"/>
  <c r="AV117" i="1"/>
  <c r="AW117" i="1" s="1"/>
  <c r="AX117" i="1" s="1"/>
  <c r="AV118" i="1"/>
  <c r="AW118" i="1" s="1"/>
  <c r="AX118" i="1" s="1"/>
  <c r="AV119" i="1"/>
  <c r="AW119" i="1" s="1"/>
  <c r="AX119" i="1" s="1"/>
  <c r="AV120" i="1"/>
  <c r="AW120" i="1" s="1"/>
  <c r="AX120" i="1" s="1"/>
  <c r="AV121" i="1"/>
  <c r="AW121" i="1" s="1"/>
  <c r="AX121" i="1" s="1"/>
  <c r="AV122" i="1"/>
  <c r="AW122" i="1" s="1"/>
  <c r="AX122" i="1" s="1"/>
  <c r="AV123" i="1"/>
  <c r="AW123" i="1" s="1"/>
  <c r="AX123" i="1" s="1"/>
  <c r="AV124" i="1"/>
  <c r="AW124" i="1" s="1"/>
  <c r="AX124" i="1" s="1"/>
  <c r="AV125" i="1"/>
  <c r="AW125" i="1" s="1"/>
  <c r="AX125" i="1" s="1"/>
  <c r="AV126" i="1"/>
  <c r="AW126" i="1" s="1"/>
  <c r="AX126" i="1" s="1"/>
  <c r="AV127" i="1"/>
  <c r="AW127" i="1" s="1"/>
  <c r="AX127" i="1" s="1"/>
  <c r="AV128" i="1"/>
  <c r="AW128" i="1" s="1"/>
  <c r="AX128" i="1" s="1"/>
  <c r="AV129" i="1"/>
  <c r="AW129" i="1" s="1"/>
  <c r="AX129" i="1" s="1"/>
  <c r="AV130" i="1"/>
  <c r="AW130" i="1" s="1"/>
  <c r="AX130" i="1" s="1"/>
  <c r="AV131" i="1"/>
  <c r="AW131" i="1" s="1"/>
  <c r="AX131" i="1" s="1"/>
  <c r="AV132" i="1"/>
  <c r="AW132" i="1" s="1"/>
  <c r="AX132" i="1" s="1"/>
  <c r="AV133" i="1"/>
  <c r="AW133" i="1" s="1"/>
  <c r="AX133" i="1" s="1"/>
  <c r="AV134" i="1"/>
  <c r="AW134" i="1" s="1"/>
  <c r="AX134" i="1" s="1"/>
  <c r="AV135" i="1"/>
  <c r="AW135" i="1" s="1"/>
  <c r="AX135" i="1" s="1"/>
  <c r="AV136" i="1"/>
  <c r="AW136" i="1" s="1"/>
  <c r="AX136" i="1" s="1"/>
  <c r="AV137" i="1"/>
  <c r="AW137" i="1" s="1"/>
  <c r="AX137" i="1" s="1"/>
  <c r="AV138" i="1"/>
  <c r="AW138" i="1" s="1"/>
  <c r="AX138" i="1" s="1"/>
  <c r="AV139" i="1"/>
  <c r="AW139" i="1" s="1"/>
  <c r="AX139" i="1" s="1"/>
  <c r="AV140" i="1"/>
  <c r="AW140" i="1" s="1"/>
  <c r="AX140" i="1" s="1"/>
  <c r="AV141" i="1"/>
  <c r="AW141" i="1" s="1"/>
  <c r="AX141" i="1" s="1"/>
  <c r="AV142" i="1"/>
  <c r="AW142" i="1" s="1"/>
  <c r="AX142" i="1" s="1"/>
  <c r="AV143" i="1"/>
  <c r="AW143" i="1" s="1"/>
  <c r="AX143" i="1" s="1"/>
  <c r="AV144" i="1"/>
  <c r="AW144" i="1" s="1"/>
  <c r="AX144" i="1" s="1"/>
  <c r="AV145" i="1"/>
  <c r="AW145" i="1" s="1"/>
  <c r="AX145" i="1" s="1"/>
  <c r="AV146" i="1"/>
  <c r="AW146" i="1" s="1"/>
  <c r="AX146" i="1" s="1"/>
  <c r="AV147" i="1"/>
  <c r="AW147" i="1" s="1"/>
  <c r="AX147" i="1" s="1"/>
  <c r="AV148" i="1"/>
  <c r="AW148" i="1" s="1"/>
  <c r="AX148" i="1" s="1"/>
  <c r="AV149" i="1"/>
  <c r="AW149" i="1" s="1"/>
  <c r="AX149" i="1" s="1"/>
  <c r="AV150" i="1"/>
  <c r="AW150" i="1" s="1"/>
  <c r="AX150" i="1" s="1"/>
  <c r="AV151" i="1"/>
  <c r="AW151" i="1" s="1"/>
  <c r="AX151" i="1" s="1"/>
  <c r="AV152" i="1"/>
  <c r="AW152" i="1" s="1"/>
  <c r="AX152" i="1" s="1"/>
  <c r="AV153" i="1"/>
  <c r="AW153" i="1" s="1"/>
  <c r="AX153" i="1" s="1"/>
  <c r="AV154" i="1"/>
  <c r="AW154" i="1" s="1"/>
  <c r="AX154" i="1" s="1"/>
  <c r="AV155" i="1"/>
  <c r="AW155" i="1" s="1"/>
  <c r="AX155" i="1" s="1"/>
  <c r="AV156" i="1"/>
  <c r="AW156" i="1" s="1"/>
  <c r="AX156" i="1" s="1"/>
  <c r="AV157" i="1"/>
  <c r="AW157" i="1" s="1"/>
  <c r="AX157" i="1" s="1"/>
  <c r="AV158" i="1"/>
  <c r="AW158" i="1" s="1"/>
  <c r="AX158" i="1" s="1"/>
  <c r="AV159" i="1"/>
  <c r="AW159" i="1" s="1"/>
  <c r="AX159" i="1" s="1"/>
  <c r="AV160" i="1"/>
  <c r="AW160" i="1" s="1"/>
  <c r="AX160" i="1" s="1"/>
  <c r="AV161" i="1"/>
  <c r="AW161" i="1" s="1"/>
  <c r="AX161" i="1" s="1"/>
  <c r="AV162" i="1"/>
  <c r="AW162" i="1" s="1"/>
  <c r="AX162" i="1" s="1"/>
  <c r="AV163" i="1"/>
  <c r="AW163" i="1" s="1"/>
  <c r="AX163" i="1" s="1"/>
  <c r="AV164" i="1"/>
  <c r="AW164" i="1" s="1"/>
  <c r="AX164" i="1" s="1"/>
  <c r="AV165" i="1"/>
  <c r="AW165" i="1" s="1"/>
  <c r="AX165" i="1" s="1"/>
  <c r="AV166" i="1"/>
  <c r="AW166" i="1" s="1"/>
  <c r="AX166" i="1" s="1"/>
  <c r="AV167" i="1"/>
  <c r="AW167" i="1" s="1"/>
  <c r="AX167" i="1" s="1"/>
  <c r="AV168" i="1"/>
  <c r="AW168" i="1" s="1"/>
  <c r="AX168" i="1" s="1"/>
  <c r="AV169" i="1"/>
  <c r="AW169" i="1" s="1"/>
  <c r="AX169" i="1" s="1"/>
  <c r="AV170" i="1"/>
  <c r="AW170" i="1" s="1"/>
  <c r="AX170" i="1" s="1"/>
  <c r="AV171" i="1"/>
  <c r="AW171" i="1" s="1"/>
  <c r="AX171" i="1" s="1"/>
  <c r="AV172" i="1"/>
  <c r="AW172" i="1" s="1"/>
  <c r="AX172" i="1" s="1"/>
  <c r="AV173" i="1"/>
  <c r="AW173" i="1" s="1"/>
  <c r="AX173" i="1" s="1"/>
  <c r="AV174" i="1"/>
  <c r="AW174" i="1" s="1"/>
  <c r="AX174" i="1" s="1"/>
  <c r="AV175" i="1"/>
  <c r="AW175" i="1" s="1"/>
  <c r="AX175" i="1" s="1"/>
  <c r="AV176" i="1"/>
  <c r="AW176" i="1" s="1"/>
  <c r="AX176" i="1" s="1"/>
  <c r="AV177" i="1"/>
  <c r="AW177" i="1" s="1"/>
  <c r="AX177" i="1" s="1"/>
  <c r="AV178" i="1"/>
  <c r="AW178" i="1" s="1"/>
  <c r="AX178" i="1" s="1"/>
  <c r="AV179" i="1"/>
  <c r="AW179" i="1" s="1"/>
  <c r="AX179" i="1" s="1"/>
  <c r="AV180" i="1"/>
  <c r="AW180" i="1" s="1"/>
  <c r="AX180" i="1" s="1"/>
  <c r="AV181" i="1"/>
  <c r="AW181" i="1" s="1"/>
  <c r="AX181" i="1" s="1"/>
  <c r="AV182" i="1"/>
  <c r="AW182" i="1" s="1"/>
  <c r="AX182" i="1" s="1"/>
  <c r="AV183" i="1"/>
  <c r="AW183" i="1" s="1"/>
  <c r="AX183" i="1" s="1"/>
  <c r="AV184" i="1"/>
  <c r="AW184" i="1" s="1"/>
  <c r="AX184" i="1" s="1"/>
  <c r="AV185" i="1"/>
  <c r="AW185" i="1" s="1"/>
  <c r="AX185" i="1" s="1"/>
  <c r="AV186" i="1"/>
  <c r="AW186" i="1" s="1"/>
  <c r="AX186" i="1" s="1"/>
  <c r="AV187" i="1"/>
  <c r="AW187" i="1" s="1"/>
  <c r="AX187" i="1" s="1"/>
  <c r="AV188" i="1"/>
  <c r="AW188" i="1" s="1"/>
  <c r="AX188" i="1" s="1"/>
  <c r="AV189" i="1"/>
  <c r="AW189" i="1" s="1"/>
  <c r="AX189" i="1" s="1"/>
  <c r="AV190" i="1"/>
  <c r="AW190" i="1" s="1"/>
  <c r="AX190" i="1" s="1"/>
  <c r="AV191" i="1"/>
  <c r="AW191" i="1" s="1"/>
  <c r="AX191" i="1" s="1"/>
  <c r="AV192" i="1"/>
  <c r="AW192" i="1" s="1"/>
  <c r="AX192" i="1" s="1"/>
  <c r="AV193" i="1"/>
  <c r="AW193" i="1" s="1"/>
  <c r="AX193" i="1" s="1"/>
  <c r="AV194" i="1"/>
  <c r="AW194" i="1" s="1"/>
  <c r="AX194" i="1" s="1"/>
  <c r="AV195" i="1"/>
  <c r="AW195" i="1" s="1"/>
  <c r="AX195" i="1" s="1"/>
  <c r="AV196" i="1"/>
  <c r="AW196" i="1" s="1"/>
  <c r="AX196" i="1" s="1"/>
  <c r="AV197" i="1"/>
  <c r="AW197" i="1" s="1"/>
  <c r="AX197" i="1" s="1"/>
  <c r="AV198" i="1"/>
  <c r="AW198" i="1" s="1"/>
  <c r="AX198" i="1" s="1"/>
  <c r="AV199" i="1"/>
  <c r="AW199" i="1" s="1"/>
  <c r="AX199" i="1" s="1"/>
  <c r="AV200" i="1"/>
  <c r="AW200" i="1" s="1"/>
  <c r="AX200" i="1" s="1"/>
  <c r="AV201" i="1"/>
  <c r="AW201" i="1" s="1"/>
  <c r="AX201" i="1" s="1"/>
  <c r="AV202" i="1"/>
  <c r="AW202" i="1" s="1"/>
  <c r="AX202" i="1" s="1"/>
  <c r="AV203" i="1"/>
  <c r="AW203" i="1" s="1"/>
  <c r="AX203" i="1" s="1"/>
  <c r="AV204" i="1"/>
  <c r="AW204" i="1" s="1"/>
  <c r="AX204" i="1" s="1"/>
  <c r="AV205" i="1"/>
  <c r="AW205" i="1" s="1"/>
  <c r="AX205" i="1" s="1"/>
  <c r="AV206" i="1"/>
  <c r="AW206" i="1" s="1"/>
  <c r="AX206" i="1" s="1"/>
  <c r="AV207" i="1"/>
  <c r="AW207" i="1" s="1"/>
  <c r="AX207" i="1" s="1"/>
  <c r="AV208" i="1"/>
  <c r="AW208" i="1" s="1"/>
  <c r="AX208" i="1" s="1"/>
  <c r="AV209" i="1"/>
  <c r="AW209" i="1" s="1"/>
  <c r="AX209" i="1" s="1"/>
  <c r="AV210" i="1"/>
  <c r="AW210" i="1" s="1"/>
  <c r="AX210" i="1" s="1"/>
  <c r="AV211" i="1"/>
  <c r="AW211" i="1" s="1"/>
  <c r="AX211" i="1" s="1"/>
  <c r="AV212" i="1"/>
  <c r="AW212" i="1" s="1"/>
  <c r="AX212" i="1" s="1"/>
  <c r="AV213" i="1"/>
  <c r="AW213" i="1" s="1"/>
  <c r="AX213" i="1" s="1"/>
  <c r="AV214" i="1"/>
  <c r="AW214" i="1" s="1"/>
  <c r="AX214" i="1" s="1"/>
  <c r="AV215" i="1"/>
  <c r="AW215" i="1" s="1"/>
  <c r="AX215" i="1" s="1"/>
  <c r="AV216" i="1"/>
  <c r="AW216" i="1" s="1"/>
  <c r="AX216" i="1" s="1"/>
  <c r="AV217" i="1"/>
  <c r="AW217" i="1" s="1"/>
  <c r="AX217" i="1" s="1"/>
  <c r="AV218" i="1"/>
  <c r="AW218" i="1" s="1"/>
  <c r="AX218" i="1" s="1"/>
  <c r="AV219" i="1"/>
  <c r="AW219" i="1" s="1"/>
  <c r="AX219" i="1" s="1"/>
  <c r="AV220" i="1"/>
  <c r="AW220" i="1" s="1"/>
  <c r="AX220" i="1" s="1"/>
  <c r="AV221" i="1"/>
  <c r="AW221" i="1" s="1"/>
  <c r="AX221" i="1" s="1"/>
  <c r="AV222" i="1"/>
  <c r="AW222" i="1" s="1"/>
  <c r="AX222" i="1" s="1"/>
  <c r="AV223" i="1"/>
  <c r="AW223" i="1" s="1"/>
  <c r="AX223" i="1" s="1"/>
  <c r="AV224" i="1"/>
  <c r="AW224" i="1" s="1"/>
  <c r="AX224" i="1" s="1"/>
  <c r="AV225" i="1"/>
  <c r="AW225" i="1" s="1"/>
  <c r="AX225" i="1" s="1"/>
  <c r="AV226" i="1"/>
  <c r="AW226" i="1" s="1"/>
  <c r="AX226" i="1" s="1"/>
  <c r="AV227" i="1"/>
  <c r="AW227" i="1" s="1"/>
  <c r="AX227" i="1" s="1"/>
  <c r="AV228" i="1"/>
  <c r="AW228" i="1" s="1"/>
  <c r="AX228" i="1" s="1"/>
  <c r="AV229" i="1"/>
  <c r="AW229" i="1" s="1"/>
  <c r="AX229" i="1" s="1"/>
  <c r="AV230" i="1"/>
  <c r="AW230" i="1" s="1"/>
  <c r="AX230" i="1" s="1"/>
  <c r="AV231" i="1"/>
  <c r="AW231" i="1" s="1"/>
  <c r="AX231" i="1" s="1"/>
  <c r="AV232" i="1"/>
  <c r="AW232" i="1" s="1"/>
  <c r="AX232" i="1" s="1"/>
  <c r="AV233" i="1"/>
  <c r="AW233" i="1" s="1"/>
  <c r="AX233" i="1" s="1"/>
  <c r="AV234" i="1"/>
  <c r="AW234" i="1" s="1"/>
  <c r="AX234" i="1" s="1"/>
  <c r="AV235" i="1"/>
  <c r="AW235" i="1" s="1"/>
  <c r="AX235" i="1" s="1"/>
  <c r="AV236" i="1"/>
  <c r="AW236" i="1" s="1"/>
  <c r="AX236" i="1" s="1"/>
  <c r="AV237" i="1"/>
  <c r="AW237" i="1" s="1"/>
  <c r="AX237" i="1" s="1"/>
  <c r="AV238" i="1"/>
  <c r="AW238" i="1" s="1"/>
  <c r="AX238" i="1" s="1"/>
  <c r="AV239" i="1"/>
  <c r="AW239" i="1" s="1"/>
  <c r="AX239" i="1" s="1"/>
  <c r="AV240" i="1"/>
  <c r="AW240" i="1" s="1"/>
  <c r="AX240" i="1" s="1"/>
  <c r="AV241" i="1"/>
  <c r="AW241" i="1" s="1"/>
  <c r="AX241" i="1" s="1"/>
  <c r="AV242" i="1"/>
  <c r="AW242" i="1" s="1"/>
  <c r="AX242" i="1" s="1"/>
  <c r="AV243" i="1"/>
  <c r="AW243" i="1" s="1"/>
  <c r="AX243" i="1" s="1"/>
  <c r="AV244" i="1"/>
  <c r="AW244" i="1" s="1"/>
  <c r="AX244" i="1" s="1"/>
  <c r="AV245" i="1"/>
  <c r="AW245" i="1" s="1"/>
  <c r="AX245" i="1" s="1"/>
  <c r="AV246" i="1"/>
  <c r="AW246" i="1" s="1"/>
  <c r="AX246" i="1" s="1"/>
  <c r="AV247" i="1"/>
  <c r="AW247" i="1" s="1"/>
  <c r="AX247" i="1" s="1"/>
  <c r="AV248" i="1"/>
  <c r="AW248" i="1" s="1"/>
  <c r="AX248" i="1" s="1"/>
  <c r="AV249" i="1"/>
  <c r="AW249" i="1" s="1"/>
  <c r="AX249" i="1" s="1"/>
  <c r="AV250" i="1"/>
  <c r="AW250" i="1" s="1"/>
  <c r="AX250" i="1" s="1"/>
  <c r="AV251" i="1"/>
  <c r="AW251" i="1" s="1"/>
  <c r="AX251" i="1" s="1"/>
  <c r="AV252" i="1"/>
  <c r="AW252" i="1" s="1"/>
  <c r="AX252" i="1" s="1"/>
  <c r="AV253" i="1"/>
  <c r="AW253" i="1" s="1"/>
  <c r="AX253" i="1" s="1"/>
  <c r="AV254" i="1"/>
  <c r="AW254" i="1" s="1"/>
  <c r="AX254" i="1" s="1"/>
  <c r="AV255" i="1"/>
  <c r="AW255" i="1" s="1"/>
  <c r="AX255" i="1" s="1"/>
  <c r="AV256" i="1"/>
  <c r="AW256" i="1" s="1"/>
  <c r="AX256" i="1" s="1"/>
  <c r="AV257" i="1"/>
  <c r="AW257" i="1" s="1"/>
  <c r="AX257" i="1" s="1"/>
  <c r="AV258" i="1"/>
  <c r="AW258" i="1" s="1"/>
  <c r="AX258" i="1" s="1"/>
  <c r="AV259" i="1"/>
  <c r="AW259" i="1" s="1"/>
  <c r="AX259" i="1" s="1"/>
  <c r="AV260" i="1"/>
  <c r="AW260" i="1" s="1"/>
  <c r="AX260" i="1" s="1"/>
  <c r="AV261" i="1"/>
  <c r="AW261" i="1" s="1"/>
  <c r="AX261" i="1" s="1"/>
  <c r="AV262" i="1"/>
  <c r="AW262" i="1" s="1"/>
  <c r="AX262" i="1" s="1"/>
  <c r="AV263" i="1"/>
  <c r="AW263" i="1" s="1"/>
  <c r="AX263" i="1" s="1"/>
  <c r="AV264" i="1"/>
  <c r="AW264" i="1" s="1"/>
  <c r="AX264" i="1" s="1"/>
  <c r="AV265" i="1"/>
  <c r="AW265" i="1" s="1"/>
  <c r="AX265" i="1" s="1"/>
  <c r="AV266" i="1"/>
  <c r="AW266" i="1" s="1"/>
  <c r="AX266" i="1" s="1"/>
  <c r="AV267" i="1"/>
  <c r="AW267" i="1" s="1"/>
  <c r="AX267" i="1" s="1"/>
  <c r="AV268" i="1"/>
  <c r="AW268" i="1" s="1"/>
  <c r="AX268" i="1" s="1"/>
  <c r="AV269" i="1"/>
  <c r="AW269" i="1" s="1"/>
  <c r="AX269" i="1" s="1"/>
  <c r="AV270" i="1"/>
  <c r="AW270" i="1" s="1"/>
  <c r="AX270" i="1" s="1"/>
  <c r="AV271" i="1"/>
  <c r="AW271" i="1" s="1"/>
  <c r="AX271" i="1" s="1"/>
  <c r="AV272" i="1"/>
  <c r="AW272" i="1" s="1"/>
  <c r="AX272" i="1" s="1"/>
  <c r="AV273" i="1"/>
  <c r="AW273" i="1" s="1"/>
  <c r="AX273" i="1" s="1"/>
  <c r="AV274" i="1"/>
  <c r="AW274" i="1" s="1"/>
  <c r="AX274" i="1" s="1"/>
  <c r="AV275" i="1"/>
  <c r="AW275" i="1" s="1"/>
  <c r="AX275" i="1" s="1"/>
  <c r="AV276" i="1"/>
  <c r="AW276" i="1" s="1"/>
  <c r="AX276" i="1" s="1"/>
  <c r="AV277" i="1"/>
  <c r="AW277" i="1" s="1"/>
  <c r="AX277" i="1" s="1"/>
  <c r="AV278" i="1"/>
  <c r="AW278" i="1" s="1"/>
  <c r="AX278" i="1" s="1"/>
  <c r="AV279" i="1"/>
  <c r="AW279" i="1" s="1"/>
  <c r="AX279" i="1" s="1"/>
  <c r="AV280" i="1"/>
  <c r="AW280" i="1" s="1"/>
  <c r="AX280" i="1" s="1"/>
  <c r="AV281" i="1"/>
  <c r="AW281" i="1" s="1"/>
  <c r="AX281" i="1" s="1"/>
  <c r="AV282" i="1"/>
  <c r="AW282" i="1" s="1"/>
  <c r="AX282" i="1" s="1"/>
  <c r="AV283" i="1"/>
  <c r="AW283" i="1" s="1"/>
  <c r="AX283" i="1" s="1"/>
  <c r="AV284" i="1"/>
  <c r="AW284" i="1" s="1"/>
  <c r="AX284" i="1" s="1"/>
  <c r="AV285" i="1"/>
  <c r="AW285" i="1" s="1"/>
  <c r="AX285" i="1" s="1"/>
  <c r="AV286" i="1"/>
  <c r="AW286" i="1" s="1"/>
  <c r="AX286" i="1" s="1"/>
  <c r="AV287" i="1"/>
  <c r="AW287" i="1" s="1"/>
  <c r="AX287" i="1" s="1"/>
  <c r="AV288" i="1"/>
  <c r="AW288" i="1" s="1"/>
  <c r="AX288" i="1" s="1"/>
  <c r="AV289" i="1"/>
  <c r="AW289" i="1" s="1"/>
  <c r="AX289" i="1" s="1"/>
  <c r="AV290" i="1"/>
  <c r="AW290" i="1" s="1"/>
  <c r="AX290" i="1" s="1"/>
  <c r="AV291" i="1"/>
  <c r="AW291" i="1" s="1"/>
  <c r="AX291" i="1" s="1"/>
  <c r="AV292" i="1"/>
  <c r="AW292" i="1" s="1"/>
  <c r="AX292" i="1" s="1"/>
  <c r="AV293" i="1"/>
  <c r="AW293" i="1" s="1"/>
  <c r="AX293" i="1" s="1"/>
  <c r="AV294" i="1"/>
  <c r="AW294" i="1" s="1"/>
  <c r="AX294" i="1" s="1"/>
  <c r="AV295" i="1"/>
  <c r="AW295" i="1" s="1"/>
  <c r="AX295" i="1" s="1"/>
  <c r="AV296" i="1"/>
  <c r="AW296" i="1" s="1"/>
  <c r="AX296" i="1" s="1"/>
  <c r="AV297" i="1"/>
  <c r="AW297" i="1" s="1"/>
  <c r="AX297" i="1" s="1"/>
  <c r="AV298" i="1"/>
  <c r="AW298" i="1" s="1"/>
  <c r="AX298" i="1" s="1"/>
  <c r="AV299" i="1"/>
  <c r="AW299" i="1" s="1"/>
  <c r="AX299" i="1" s="1"/>
  <c r="AV300" i="1"/>
  <c r="AW300" i="1" s="1"/>
  <c r="AX300" i="1" s="1"/>
  <c r="AV301" i="1"/>
  <c r="AW301" i="1" s="1"/>
  <c r="AX301" i="1" s="1"/>
  <c r="AV302" i="1"/>
  <c r="AW302" i="1" s="1"/>
  <c r="AX302" i="1" s="1"/>
  <c r="AV303" i="1"/>
  <c r="AW303" i="1" s="1"/>
  <c r="AX303" i="1" s="1"/>
  <c r="AV304" i="1"/>
  <c r="AW304" i="1" s="1"/>
  <c r="AX304" i="1" s="1"/>
  <c r="AV305" i="1"/>
  <c r="AW305" i="1" s="1"/>
  <c r="AX305" i="1" s="1"/>
  <c r="AV306" i="1"/>
  <c r="AW306" i="1" s="1"/>
  <c r="AX306" i="1" s="1"/>
  <c r="AV307" i="1"/>
  <c r="AW307" i="1" s="1"/>
  <c r="AX307" i="1" s="1"/>
  <c r="AV308" i="1"/>
  <c r="AW308" i="1" s="1"/>
  <c r="AX308" i="1" s="1"/>
  <c r="AV309" i="1"/>
  <c r="AW309" i="1" s="1"/>
  <c r="AX309" i="1" s="1"/>
  <c r="AV310" i="1"/>
  <c r="AW310" i="1" s="1"/>
  <c r="AX310" i="1" s="1"/>
  <c r="AV311" i="1"/>
  <c r="AW311" i="1" s="1"/>
  <c r="AX311" i="1" s="1"/>
  <c r="AV312" i="1"/>
  <c r="AW312" i="1" s="1"/>
  <c r="AX312" i="1" s="1"/>
  <c r="AV313" i="1"/>
  <c r="AW313" i="1" s="1"/>
  <c r="AX313" i="1" s="1"/>
  <c r="AV314" i="1"/>
  <c r="AW314" i="1" s="1"/>
  <c r="AX314" i="1" s="1"/>
  <c r="AV315" i="1"/>
  <c r="AW315" i="1" s="1"/>
  <c r="AX315" i="1" s="1"/>
  <c r="AV316" i="1"/>
  <c r="AW316" i="1" s="1"/>
  <c r="AX316" i="1" s="1"/>
  <c r="AV317" i="1"/>
  <c r="AW317" i="1" s="1"/>
  <c r="AX317" i="1" s="1"/>
  <c r="AV318" i="1"/>
  <c r="AW318" i="1" s="1"/>
  <c r="AX318" i="1" s="1"/>
  <c r="AV319" i="1"/>
  <c r="AW319" i="1" s="1"/>
  <c r="AX319" i="1" s="1"/>
  <c r="AV320" i="1"/>
  <c r="AW320" i="1" s="1"/>
  <c r="AX320" i="1" s="1"/>
  <c r="AV321" i="1"/>
  <c r="AW321" i="1" s="1"/>
  <c r="AX321" i="1" s="1"/>
  <c r="AV322" i="1"/>
  <c r="AW322" i="1" s="1"/>
  <c r="AX322" i="1" s="1"/>
  <c r="AV323" i="1"/>
  <c r="AW323" i="1" s="1"/>
  <c r="AX323" i="1" s="1"/>
  <c r="AV324" i="1"/>
  <c r="AW324" i="1" s="1"/>
  <c r="AX324" i="1" s="1"/>
  <c r="AV325" i="1"/>
  <c r="AW325" i="1" s="1"/>
  <c r="AX325" i="1" s="1"/>
  <c r="AV326" i="1"/>
  <c r="AW326" i="1" s="1"/>
  <c r="AX326" i="1" s="1"/>
  <c r="AV327" i="1"/>
  <c r="AW327" i="1" s="1"/>
  <c r="AX327" i="1" s="1"/>
  <c r="AV328" i="1"/>
  <c r="AW328" i="1" s="1"/>
  <c r="AX328" i="1" s="1"/>
  <c r="AV329" i="1"/>
  <c r="AW329" i="1" s="1"/>
  <c r="AX329" i="1" s="1"/>
  <c r="AV330" i="1"/>
  <c r="AW330" i="1" s="1"/>
  <c r="AX330" i="1" s="1"/>
  <c r="AV331" i="1"/>
  <c r="AW331" i="1" s="1"/>
  <c r="AX331" i="1" s="1"/>
  <c r="AV332" i="1"/>
  <c r="AW332" i="1" s="1"/>
  <c r="AX332" i="1" s="1"/>
  <c r="AV333" i="1"/>
  <c r="AW333" i="1" s="1"/>
  <c r="AX333" i="1" s="1"/>
  <c r="AV334" i="1"/>
  <c r="AW334" i="1" s="1"/>
  <c r="AX334" i="1" s="1"/>
  <c r="AV335" i="1"/>
  <c r="AW335" i="1" s="1"/>
  <c r="AX335" i="1" s="1"/>
  <c r="AV336" i="1"/>
  <c r="AW336" i="1" s="1"/>
  <c r="AX336" i="1" s="1"/>
  <c r="AV337" i="1"/>
  <c r="AW337" i="1" s="1"/>
  <c r="AX337" i="1" s="1"/>
  <c r="AV338" i="1"/>
  <c r="AW338" i="1" s="1"/>
  <c r="AX338" i="1" s="1"/>
  <c r="AV339" i="1"/>
  <c r="AW339" i="1" s="1"/>
  <c r="AX339" i="1" s="1"/>
  <c r="AV340" i="1"/>
  <c r="AW340" i="1" s="1"/>
  <c r="AX340" i="1" s="1"/>
  <c r="AV341" i="1"/>
  <c r="AW341" i="1" s="1"/>
  <c r="AX341" i="1" s="1"/>
  <c r="AV342" i="1"/>
  <c r="AW342" i="1" s="1"/>
  <c r="AX342" i="1" s="1"/>
  <c r="AV343" i="1"/>
  <c r="AW343" i="1" s="1"/>
  <c r="AX343" i="1" s="1"/>
  <c r="AV344" i="1"/>
  <c r="AW344" i="1" s="1"/>
  <c r="AX344" i="1" s="1"/>
  <c r="AV345" i="1"/>
  <c r="AW345" i="1" s="1"/>
  <c r="AX345" i="1" s="1"/>
  <c r="AV346" i="1"/>
  <c r="AW346" i="1" s="1"/>
  <c r="AX346" i="1" s="1"/>
  <c r="AV347" i="1"/>
  <c r="AW347" i="1" s="1"/>
  <c r="AX347" i="1" s="1"/>
  <c r="AV348" i="1"/>
  <c r="AW348" i="1" s="1"/>
  <c r="AX348" i="1" s="1"/>
  <c r="AV349" i="1"/>
  <c r="AW349" i="1" s="1"/>
  <c r="AX349" i="1" s="1"/>
  <c r="AV350" i="1"/>
  <c r="AW350" i="1" s="1"/>
  <c r="AX350" i="1" s="1"/>
  <c r="AV351" i="1"/>
  <c r="AW351" i="1" s="1"/>
  <c r="AX351" i="1" s="1"/>
  <c r="AV352" i="1"/>
  <c r="AW352" i="1" s="1"/>
  <c r="AX352" i="1" s="1"/>
  <c r="AV353" i="1"/>
  <c r="AW353" i="1" s="1"/>
  <c r="AX353" i="1" s="1"/>
  <c r="AV354" i="1"/>
  <c r="AW354" i="1" s="1"/>
  <c r="AX354" i="1" s="1"/>
  <c r="AV355" i="1"/>
  <c r="AW355" i="1" s="1"/>
  <c r="AX355" i="1" s="1"/>
  <c r="AV356" i="1"/>
  <c r="AW356" i="1" s="1"/>
  <c r="AX356" i="1" s="1"/>
  <c r="AV357" i="1"/>
  <c r="AW357" i="1" s="1"/>
  <c r="AX357" i="1" s="1"/>
  <c r="AV358" i="1"/>
  <c r="AW358" i="1" s="1"/>
  <c r="AX358" i="1" s="1"/>
  <c r="AV359" i="1"/>
  <c r="AW359" i="1" s="1"/>
  <c r="AX359" i="1" s="1"/>
  <c r="AV360" i="1"/>
  <c r="AW360" i="1" s="1"/>
  <c r="AX360" i="1" s="1"/>
  <c r="AV361" i="1"/>
  <c r="AW361" i="1" s="1"/>
  <c r="AX361" i="1" s="1"/>
  <c r="AV362" i="1"/>
  <c r="AW362" i="1" s="1"/>
  <c r="AX362" i="1" s="1"/>
  <c r="AV363" i="1"/>
  <c r="AW363" i="1" s="1"/>
  <c r="AX363" i="1" s="1"/>
  <c r="AV364" i="1"/>
  <c r="AW364" i="1" s="1"/>
  <c r="AX364" i="1" s="1"/>
  <c r="AV365" i="1"/>
  <c r="AW365" i="1" s="1"/>
  <c r="AX365" i="1" s="1"/>
  <c r="AV366" i="1"/>
  <c r="AW366" i="1" s="1"/>
  <c r="AX366" i="1" s="1"/>
  <c r="AV367" i="1"/>
  <c r="AW367" i="1" s="1"/>
  <c r="AX367" i="1" s="1"/>
  <c r="AV368" i="1"/>
  <c r="AW368" i="1" s="1"/>
  <c r="AX368" i="1" s="1"/>
  <c r="AV369" i="1"/>
  <c r="AW369" i="1" s="1"/>
  <c r="AX369" i="1" s="1"/>
  <c r="AV370" i="1"/>
  <c r="AW370" i="1" s="1"/>
  <c r="AX370" i="1" s="1"/>
  <c r="AV371" i="1"/>
  <c r="AW371" i="1" s="1"/>
  <c r="AX371" i="1" s="1"/>
  <c r="AV372" i="1"/>
  <c r="AW372" i="1" s="1"/>
  <c r="AX372" i="1" s="1"/>
  <c r="AV373" i="1"/>
  <c r="AW373" i="1" s="1"/>
  <c r="AX373" i="1" s="1"/>
  <c r="AV374" i="1"/>
  <c r="AW374" i="1" s="1"/>
  <c r="AX374" i="1" s="1"/>
  <c r="AV375" i="1"/>
  <c r="AW375" i="1" s="1"/>
  <c r="AX375" i="1" s="1"/>
  <c r="AV376" i="1"/>
  <c r="AW376" i="1" s="1"/>
  <c r="AX376" i="1" s="1"/>
  <c r="AV377" i="1"/>
  <c r="AW377" i="1" s="1"/>
  <c r="AX377" i="1" s="1"/>
  <c r="AV378" i="1"/>
  <c r="AW378" i="1" s="1"/>
  <c r="AX378" i="1" s="1"/>
  <c r="AV379" i="1"/>
  <c r="AW379" i="1" s="1"/>
  <c r="AX379" i="1" s="1"/>
  <c r="AV380" i="1"/>
  <c r="AW380" i="1" s="1"/>
  <c r="AX380" i="1" s="1"/>
  <c r="AV381" i="1"/>
  <c r="AW381" i="1" s="1"/>
  <c r="AX381" i="1" s="1"/>
  <c r="AV382" i="1"/>
  <c r="AW382" i="1" s="1"/>
  <c r="AX382" i="1" s="1"/>
  <c r="AV383" i="1"/>
  <c r="AW383" i="1" s="1"/>
  <c r="AX383" i="1" s="1"/>
  <c r="AV384" i="1"/>
  <c r="AW384" i="1" s="1"/>
  <c r="AX384" i="1" s="1"/>
  <c r="AV385" i="1"/>
  <c r="AW385" i="1" s="1"/>
  <c r="AX385" i="1" s="1"/>
  <c r="AV386" i="1"/>
  <c r="AW386" i="1" s="1"/>
  <c r="AX386" i="1" s="1"/>
  <c r="AV387" i="1"/>
  <c r="AW387" i="1" s="1"/>
  <c r="AX387" i="1" s="1"/>
  <c r="AV388" i="1"/>
  <c r="AW388" i="1" s="1"/>
  <c r="AX388" i="1" s="1"/>
  <c r="AV389" i="1"/>
  <c r="AW389" i="1" s="1"/>
  <c r="AX389" i="1" s="1"/>
  <c r="AV390" i="1"/>
  <c r="AW390" i="1" s="1"/>
  <c r="AX390" i="1" s="1"/>
  <c r="AV391" i="1"/>
  <c r="AW391" i="1" s="1"/>
  <c r="AX391" i="1" s="1"/>
  <c r="AV392" i="1"/>
  <c r="AW392" i="1" s="1"/>
  <c r="AX392" i="1" s="1"/>
  <c r="AV393" i="1"/>
  <c r="AW393" i="1" s="1"/>
  <c r="AX393" i="1" s="1"/>
  <c r="AV394" i="1"/>
  <c r="AW394" i="1" s="1"/>
  <c r="AX394" i="1" s="1"/>
  <c r="AV395" i="1"/>
  <c r="AW395" i="1" s="1"/>
  <c r="AX395" i="1" s="1"/>
  <c r="AV396" i="1"/>
  <c r="AW396" i="1" s="1"/>
  <c r="AX396" i="1" s="1"/>
  <c r="AV397" i="1"/>
  <c r="AW397" i="1" s="1"/>
  <c r="AX397" i="1" s="1"/>
  <c r="AV398" i="1"/>
  <c r="AW398" i="1" s="1"/>
  <c r="AX398" i="1" s="1"/>
  <c r="AV399" i="1"/>
  <c r="AW399" i="1" s="1"/>
  <c r="AX399" i="1" s="1"/>
  <c r="AV400" i="1"/>
  <c r="AW400" i="1" s="1"/>
  <c r="AX400" i="1" s="1"/>
  <c r="AV401" i="1"/>
  <c r="AW401" i="1" s="1"/>
  <c r="AX401" i="1" s="1"/>
  <c r="AV402" i="1"/>
  <c r="AW402" i="1" s="1"/>
  <c r="AX402" i="1" s="1"/>
  <c r="AV403" i="1"/>
  <c r="AW403" i="1" s="1"/>
  <c r="AX403" i="1" s="1"/>
  <c r="AV404" i="1"/>
  <c r="AW404" i="1" s="1"/>
  <c r="AX404" i="1" s="1"/>
  <c r="AV405" i="1"/>
  <c r="AW405" i="1" s="1"/>
  <c r="AX405" i="1" s="1"/>
  <c r="AV406" i="1"/>
  <c r="AW406" i="1" s="1"/>
  <c r="AX406" i="1" s="1"/>
  <c r="AV407" i="1"/>
  <c r="AW407" i="1" s="1"/>
  <c r="AX407" i="1" s="1"/>
  <c r="AV408" i="1"/>
  <c r="AW408" i="1" s="1"/>
  <c r="AX408" i="1" s="1"/>
  <c r="AV409" i="1"/>
  <c r="AW409" i="1" s="1"/>
  <c r="AX409" i="1" s="1"/>
  <c r="AV410" i="1"/>
  <c r="AW410" i="1" s="1"/>
  <c r="AX410" i="1" s="1"/>
  <c r="AV411" i="1"/>
  <c r="AW411" i="1" s="1"/>
  <c r="AX411" i="1" s="1"/>
  <c r="B2" i="7"/>
  <c r="C2" i="7" s="1"/>
  <c r="D2" i="7" s="1"/>
  <c r="B3" i="7"/>
  <c r="C3" i="7" s="1"/>
  <c r="B4" i="7"/>
  <c r="C4" i="7" s="1"/>
  <c r="B5" i="7"/>
  <c r="C5" i="7" s="1"/>
  <c r="B6" i="7"/>
  <c r="C6" i="7" s="1"/>
  <c r="B7" i="7"/>
  <c r="C7" i="7" s="1"/>
  <c r="B8" i="7"/>
  <c r="C8" i="7" s="1"/>
  <c r="B9" i="7"/>
  <c r="C9" i="7" s="1"/>
  <c r="B10" i="7"/>
  <c r="C10" i="7" s="1"/>
  <c r="B11" i="7"/>
  <c r="C11" i="7" s="1"/>
  <c r="B12" i="7"/>
  <c r="C12" i="7" s="1"/>
  <c r="B13" i="7"/>
  <c r="C13" i="7" s="1"/>
  <c r="B14" i="7"/>
  <c r="C14" i="7" s="1"/>
  <c r="B15" i="7"/>
  <c r="C15" i="7" s="1"/>
  <c r="B16" i="7"/>
  <c r="C16" i="7" s="1"/>
  <c r="B17" i="7"/>
  <c r="C17" i="7" s="1"/>
  <c r="B18" i="7"/>
  <c r="C18" i="7" s="1"/>
  <c r="B19" i="7"/>
  <c r="C19" i="7" s="1"/>
  <c r="B20" i="7"/>
  <c r="C20" i="7" s="1"/>
  <c r="B21" i="7"/>
  <c r="C21" i="7" s="1"/>
  <c r="B22" i="7"/>
  <c r="C22" i="7" s="1"/>
  <c r="B23" i="7"/>
  <c r="C23" i="7" s="1"/>
  <c r="B24" i="7"/>
  <c r="C24" i="7" s="1"/>
  <c r="B25" i="7"/>
  <c r="C25" i="7" s="1"/>
  <c r="B26" i="7"/>
  <c r="C26" i="7" s="1"/>
  <c r="B27" i="7"/>
  <c r="C27" i="7" s="1"/>
  <c r="B28" i="7"/>
  <c r="C28" i="7" s="1"/>
  <c r="B29" i="7"/>
  <c r="C29" i="7" s="1"/>
  <c r="B30" i="7"/>
  <c r="C30" i="7" s="1"/>
  <c r="B31" i="7"/>
  <c r="C31" i="7" s="1"/>
  <c r="B32" i="7"/>
  <c r="C32" i="7" s="1"/>
  <c r="B33" i="7"/>
  <c r="C33" i="7" s="1"/>
  <c r="B34" i="7"/>
  <c r="C34" i="7" s="1"/>
  <c r="B35" i="7"/>
  <c r="C35" i="7" s="1"/>
  <c r="B36" i="7"/>
  <c r="C36" i="7" s="1"/>
  <c r="B37" i="7"/>
  <c r="C37" i="7" s="1"/>
  <c r="B38" i="7"/>
  <c r="C38" i="7" s="1"/>
  <c r="B39" i="7"/>
  <c r="C39" i="7" s="1"/>
  <c r="B40" i="7"/>
  <c r="C40" i="7" s="1"/>
  <c r="B41" i="7"/>
  <c r="C41" i="7" s="1"/>
  <c r="B42" i="7"/>
  <c r="C42" i="7" s="1"/>
  <c r="B43" i="7"/>
  <c r="C43" i="7" s="1"/>
  <c r="B44" i="7"/>
  <c r="C44" i="7" s="1"/>
  <c r="B45" i="7"/>
  <c r="C45" i="7" s="1"/>
  <c r="B46" i="7"/>
  <c r="C46" i="7" s="1"/>
  <c r="B47" i="7"/>
  <c r="C47" i="7" s="1"/>
  <c r="B48" i="7"/>
  <c r="C48" i="7" s="1"/>
  <c r="B49" i="7"/>
  <c r="C49" i="7" s="1"/>
  <c r="B50" i="7"/>
  <c r="C50" i="7" s="1"/>
  <c r="B51" i="7"/>
  <c r="C51" i="7" s="1"/>
  <c r="B52" i="7"/>
  <c r="C52" i="7" s="1"/>
  <c r="B53" i="7"/>
  <c r="C53" i="7" s="1"/>
  <c r="B54" i="7"/>
  <c r="C54" i="7" s="1"/>
  <c r="B55" i="7"/>
  <c r="C55" i="7" s="1"/>
  <c r="B56" i="7"/>
  <c r="C56" i="7" s="1"/>
  <c r="B57" i="7"/>
  <c r="C57" i="7" s="1"/>
  <c r="B58" i="7"/>
  <c r="C58" i="7" s="1"/>
  <c r="B59" i="7"/>
  <c r="C59" i="7" s="1"/>
  <c r="B60" i="7"/>
  <c r="C60" i="7" s="1"/>
  <c r="B61" i="7"/>
  <c r="C61" i="7" s="1"/>
  <c r="B62" i="7"/>
  <c r="C62" i="7" s="1"/>
  <c r="B63" i="7"/>
  <c r="C63" i="7" s="1"/>
  <c r="B64" i="7"/>
  <c r="C64" i="7" s="1"/>
  <c r="B65" i="7"/>
  <c r="C65" i="7" s="1"/>
  <c r="B66" i="7"/>
  <c r="C66" i="7" s="1"/>
  <c r="B67" i="7"/>
  <c r="C67" i="7" s="1"/>
  <c r="B68" i="7"/>
  <c r="C68" i="7" s="1"/>
  <c r="B69" i="7"/>
  <c r="C69" i="7" s="1"/>
  <c r="B70" i="7"/>
  <c r="C70" i="7" s="1"/>
  <c r="B71" i="7"/>
  <c r="C71" i="7" s="1"/>
  <c r="B72" i="7"/>
  <c r="C72" i="7" s="1"/>
  <c r="B73" i="7"/>
  <c r="C73" i="7" s="1"/>
  <c r="B74" i="7"/>
  <c r="C74" i="7" s="1"/>
  <c r="B75" i="7"/>
  <c r="C75" i="7" s="1"/>
  <c r="B76" i="7"/>
  <c r="C76" i="7" s="1"/>
  <c r="B77" i="7"/>
  <c r="C77" i="7" s="1"/>
  <c r="B78" i="7"/>
  <c r="C78" i="7" s="1"/>
  <c r="B79" i="7"/>
  <c r="C79" i="7" s="1"/>
  <c r="B80" i="7"/>
  <c r="C80" i="7" s="1"/>
  <c r="B81" i="7"/>
  <c r="C81" i="7" s="1"/>
  <c r="B82" i="7"/>
  <c r="C82" i="7" s="1"/>
  <c r="B83" i="7"/>
  <c r="C83" i="7" s="1"/>
  <c r="B84" i="7"/>
  <c r="C84" i="7" s="1"/>
  <c r="B85" i="7"/>
  <c r="C85" i="7" s="1"/>
  <c r="B86" i="7"/>
  <c r="C86" i="7" s="1"/>
  <c r="B87" i="7"/>
  <c r="C87" i="7" s="1"/>
  <c r="B88" i="7"/>
  <c r="C88" i="7" s="1"/>
  <c r="B89" i="7"/>
  <c r="C89" i="7" s="1"/>
  <c r="B90" i="7"/>
  <c r="C90" i="7" s="1"/>
  <c r="B91" i="7"/>
  <c r="C91" i="7" s="1"/>
  <c r="B92" i="7"/>
  <c r="C92" i="7" s="1"/>
  <c r="B93" i="7"/>
  <c r="C93" i="7" s="1"/>
  <c r="B94" i="7"/>
  <c r="C94" i="7" s="1"/>
  <c r="B95" i="7"/>
  <c r="C95" i="7" s="1"/>
  <c r="B96" i="7"/>
  <c r="C96" i="7" s="1"/>
  <c r="B97" i="7"/>
  <c r="C97" i="7" s="1"/>
  <c r="B98" i="7"/>
  <c r="C98" i="7" s="1"/>
  <c r="B99" i="7"/>
  <c r="C99" i="7" s="1"/>
  <c r="B100" i="7"/>
  <c r="C100" i="7" s="1"/>
  <c r="B101" i="7"/>
  <c r="C101" i="7" s="1"/>
  <c r="B102" i="7"/>
  <c r="C102" i="7" s="1"/>
  <c r="B103" i="7"/>
  <c r="C103" i="7" s="1"/>
  <c r="B104" i="7"/>
  <c r="C104" i="7" s="1"/>
  <c r="B105" i="7"/>
  <c r="C105" i="7" s="1"/>
  <c r="B106" i="7"/>
  <c r="C106" i="7" s="1"/>
  <c r="B107" i="7"/>
  <c r="C107" i="7" s="1"/>
  <c r="B108" i="7"/>
  <c r="C108" i="7" s="1"/>
  <c r="B109" i="7"/>
  <c r="C109" i="7" s="1"/>
  <c r="B110" i="7"/>
  <c r="C110" i="7" s="1"/>
  <c r="B111" i="7"/>
  <c r="C111" i="7" s="1"/>
  <c r="B112" i="7"/>
  <c r="C112" i="7" s="1"/>
  <c r="B113" i="7"/>
  <c r="C113" i="7" s="1"/>
  <c r="B114" i="7"/>
  <c r="C114" i="7" s="1"/>
  <c r="B115" i="7"/>
  <c r="C115" i="7" s="1"/>
  <c r="B116" i="7"/>
  <c r="C116" i="7" s="1"/>
  <c r="B117" i="7"/>
  <c r="C117" i="7" s="1"/>
  <c r="B118" i="7"/>
  <c r="C118" i="7" s="1"/>
  <c r="B119" i="7"/>
  <c r="C119" i="7" s="1"/>
  <c r="B120" i="7"/>
  <c r="C120" i="7" s="1"/>
  <c r="B121" i="7"/>
  <c r="C121" i="7" s="1"/>
  <c r="B122" i="7"/>
  <c r="C122" i="7" s="1"/>
  <c r="B123" i="7"/>
  <c r="C123" i="7" s="1"/>
  <c r="B124" i="7"/>
  <c r="C124" i="7" s="1"/>
  <c r="B125" i="7"/>
  <c r="C125" i="7" s="1"/>
  <c r="B126" i="7"/>
  <c r="C126" i="7" s="1"/>
  <c r="B127" i="7"/>
  <c r="C127" i="7" s="1"/>
  <c r="B128" i="7"/>
  <c r="C128" i="7" s="1"/>
  <c r="B129" i="7"/>
  <c r="C129" i="7" s="1"/>
  <c r="B130" i="7"/>
  <c r="C130" i="7" s="1"/>
  <c r="B131" i="7"/>
  <c r="C131" i="7" s="1"/>
  <c r="B132" i="7"/>
  <c r="C132" i="7" s="1"/>
  <c r="B133" i="7"/>
  <c r="C133" i="7" s="1"/>
  <c r="B134" i="7"/>
  <c r="C134" i="7" s="1"/>
  <c r="B135" i="7"/>
  <c r="C135" i="7" s="1"/>
  <c r="B136" i="7"/>
  <c r="C136" i="7" s="1"/>
  <c r="B137" i="7"/>
  <c r="C137" i="7" s="1"/>
  <c r="B138" i="7"/>
  <c r="C138" i="7" s="1"/>
  <c r="B139" i="7"/>
  <c r="C139" i="7" s="1"/>
  <c r="B140" i="7"/>
  <c r="C140" i="7" s="1"/>
  <c r="B141" i="7"/>
  <c r="C141" i="7" s="1"/>
  <c r="B142" i="7"/>
  <c r="C142" i="7" s="1"/>
  <c r="B143" i="7"/>
  <c r="C143" i="7" s="1"/>
  <c r="B144" i="7"/>
  <c r="C144" i="7" s="1"/>
  <c r="B145" i="7"/>
  <c r="C145" i="7" s="1"/>
  <c r="B146" i="7"/>
  <c r="C146" i="7" s="1"/>
  <c r="B147" i="7"/>
  <c r="C147" i="7" s="1"/>
  <c r="B148" i="7"/>
  <c r="C148" i="7" s="1"/>
  <c r="B149" i="7"/>
  <c r="C149" i="7" s="1"/>
  <c r="B150" i="7"/>
  <c r="C150" i="7" s="1"/>
  <c r="B151" i="7"/>
  <c r="C151" i="7" s="1"/>
  <c r="B152" i="7"/>
  <c r="C152" i="7" s="1"/>
  <c r="B153" i="7"/>
  <c r="C153" i="7" s="1"/>
  <c r="B154" i="7"/>
  <c r="C154" i="7" s="1"/>
  <c r="B155" i="7"/>
  <c r="C155" i="7" s="1"/>
  <c r="B156" i="7"/>
  <c r="C156" i="7" s="1"/>
  <c r="B157" i="7"/>
  <c r="C157" i="7" s="1"/>
  <c r="B158" i="7"/>
  <c r="C158" i="7" s="1"/>
  <c r="B159" i="7"/>
  <c r="C159" i="7" s="1"/>
  <c r="B160" i="7"/>
  <c r="C160" i="7" s="1"/>
  <c r="B161" i="7"/>
  <c r="C161" i="7" s="1"/>
  <c r="B162" i="7"/>
  <c r="C162" i="7" s="1"/>
  <c r="B163" i="7"/>
  <c r="C163" i="7" s="1"/>
  <c r="B164" i="7"/>
  <c r="C164" i="7" s="1"/>
  <c r="B165" i="7"/>
  <c r="C165" i="7" s="1"/>
  <c r="B166" i="7"/>
  <c r="C166" i="7" s="1"/>
  <c r="B167" i="7"/>
  <c r="C167" i="7" s="1"/>
  <c r="B168" i="7"/>
  <c r="C168" i="7" s="1"/>
  <c r="B169" i="7"/>
  <c r="C169" i="7" s="1"/>
  <c r="B170" i="7"/>
  <c r="C170" i="7" s="1"/>
  <c r="B171" i="7"/>
  <c r="C171" i="7" s="1"/>
  <c r="B172" i="7"/>
  <c r="C172" i="7" s="1"/>
  <c r="B173" i="7"/>
  <c r="C173" i="7" s="1"/>
  <c r="B174" i="7"/>
  <c r="C174" i="7" s="1"/>
  <c r="B175" i="7"/>
  <c r="C175" i="7" s="1"/>
  <c r="B176" i="7"/>
  <c r="C176" i="7" s="1"/>
  <c r="B177" i="7"/>
  <c r="C177" i="7" s="1"/>
  <c r="B178" i="7"/>
  <c r="C178" i="7" s="1"/>
  <c r="B179" i="7"/>
  <c r="C179" i="7" s="1"/>
  <c r="B180" i="7"/>
  <c r="C180" i="7" s="1"/>
  <c r="B181" i="7"/>
  <c r="C181" i="7" s="1"/>
  <c r="B182" i="7"/>
  <c r="C182" i="7" s="1"/>
  <c r="B183" i="7"/>
  <c r="C183" i="7" s="1"/>
  <c r="B184" i="7"/>
  <c r="C184" i="7" s="1"/>
  <c r="B185" i="7"/>
  <c r="C185" i="7" s="1"/>
  <c r="B186" i="7"/>
  <c r="C186" i="7" s="1"/>
  <c r="B187" i="7"/>
  <c r="C187" i="7" s="1"/>
  <c r="B188" i="7"/>
  <c r="C188" i="7" s="1"/>
  <c r="B189" i="7"/>
  <c r="C189" i="7" s="1"/>
  <c r="B190" i="7"/>
  <c r="C190" i="7" s="1"/>
  <c r="B191" i="7"/>
  <c r="C191" i="7" s="1"/>
  <c r="B192" i="7"/>
  <c r="C192" i="7" s="1"/>
  <c r="B193" i="7"/>
  <c r="C193" i="7" s="1"/>
  <c r="B194" i="7"/>
  <c r="C194" i="7" s="1"/>
  <c r="B195" i="7"/>
  <c r="C195" i="7" s="1"/>
  <c r="B196" i="7"/>
  <c r="C196" i="7" s="1"/>
  <c r="B197" i="7"/>
  <c r="C197" i="7" s="1"/>
  <c r="B198" i="7"/>
  <c r="C198" i="7" s="1"/>
  <c r="B199" i="7"/>
  <c r="C199" i="7" s="1"/>
  <c r="B200" i="7"/>
  <c r="C200" i="7" s="1"/>
  <c r="B201" i="7"/>
  <c r="C201" i="7" s="1"/>
  <c r="B202" i="7"/>
  <c r="C202" i="7" s="1"/>
  <c r="B203" i="7"/>
  <c r="C203" i="7" s="1"/>
  <c r="B204" i="7"/>
  <c r="C204" i="7" s="1"/>
  <c r="B205" i="7"/>
  <c r="C205" i="7" s="1"/>
  <c r="B206" i="7"/>
  <c r="C206" i="7" s="1"/>
  <c r="B207" i="7"/>
  <c r="C207" i="7" s="1"/>
  <c r="B208" i="7"/>
  <c r="C208" i="7" s="1"/>
  <c r="B209" i="7"/>
  <c r="C209" i="7" s="1"/>
  <c r="B210" i="7"/>
  <c r="C210" i="7" s="1"/>
  <c r="B211" i="7"/>
  <c r="C211" i="7" s="1"/>
  <c r="B212" i="7"/>
  <c r="C212" i="7" s="1"/>
  <c r="B213" i="7"/>
  <c r="C213" i="7" s="1"/>
  <c r="B214" i="7"/>
  <c r="C214" i="7" s="1"/>
  <c r="B215" i="7"/>
  <c r="C215" i="7" s="1"/>
  <c r="B216" i="7"/>
  <c r="C216" i="7" s="1"/>
  <c r="B217" i="7"/>
  <c r="C217" i="7" s="1"/>
  <c r="B218" i="7"/>
  <c r="C218" i="7" s="1"/>
  <c r="B219" i="7"/>
  <c r="C219" i="7" s="1"/>
  <c r="B220" i="7"/>
  <c r="C220" i="7" s="1"/>
  <c r="B221" i="7"/>
  <c r="C221" i="7" s="1"/>
  <c r="B222" i="7"/>
  <c r="C222" i="7" s="1"/>
  <c r="B223" i="7"/>
  <c r="C223" i="7" s="1"/>
  <c r="B224" i="7"/>
  <c r="C224" i="7" s="1"/>
  <c r="B225" i="7"/>
  <c r="C225" i="7" s="1"/>
  <c r="B226" i="7"/>
  <c r="C226" i="7" s="1"/>
  <c r="B227" i="7"/>
  <c r="C227" i="7" s="1"/>
  <c r="B228" i="7"/>
  <c r="C228" i="7" s="1"/>
  <c r="B229" i="7"/>
  <c r="C229" i="7" s="1"/>
  <c r="B230" i="7"/>
  <c r="C230" i="7" s="1"/>
  <c r="B231" i="7"/>
  <c r="C231" i="7" s="1"/>
  <c r="B232" i="7"/>
  <c r="C232" i="7" s="1"/>
  <c r="B233" i="7"/>
  <c r="C233" i="7" s="1"/>
  <c r="B234" i="7"/>
  <c r="C234" i="7" s="1"/>
  <c r="B235" i="7"/>
  <c r="C235" i="7" s="1"/>
  <c r="B236" i="7"/>
  <c r="C236" i="7" s="1"/>
  <c r="B237" i="7"/>
  <c r="C237" i="7" s="1"/>
  <c r="B238" i="7"/>
  <c r="C238" i="7" s="1"/>
  <c r="B239" i="7"/>
  <c r="C239" i="7" s="1"/>
  <c r="B240" i="7"/>
  <c r="C240" i="7" s="1"/>
  <c r="B241" i="7"/>
  <c r="C241" i="7" s="1"/>
  <c r="B242" i="7"/>
  <c r="C242" i="7" s="1"/>
  <c r="B243" i="7"/>
  <c r="C243" i="7" s="1"/>
  <c r="B244" i="7"/>
  <c r="C244" i="7" s="1"/>
  <c r="B245" i="7"/>
  <c r="C245" i="7" s="1"/>
  <c r="B246" i="7"/>
  <c r="C246" i="7" s="1"/>
  <c r="B247" i="7"/>
  <c r="C247" i="7" s="1"/>
  <c r="B248" i="7"/>
  <c r="C248" i="7" s="1"/>
  <c r="B249" i="7"/>
  <c r="C249" i="7" s="1"/>
  <c r="B250" i="7"/>
  <c r="C250" i="7" s="1"/>
  <c r="B251" i="7"/>
  <c r="C251" i="7" s="1"/>
  <c r="B252" i="7"/>
  <c r="C252" i="7" s="1"/>
  <c r="B253" i="7"/>
  <c r="C253" i="7" s="1"/>
  <c r="B254" i="7"/>
  <c r="C254" i="7" s="1"/>
  <c r="B255" i="7"/>
  <c r="C255" i="7" s="1"/>
  <c r="B256" i="7"/>
  <c r="C256" i="7" s="1"/>
  <c r="B257" i="7"/>
  <c r="C257" i="7" s="1"/>
  <c r="B258" i="7"/>
  <c r="C258" i="7" s="1"/>
  <c r="B259" i="7"/>
  <c r="C259" i="7" s="1"/>
  <c r="B260" i="7"/>
  <c r="C260" i="7" s="1"/>
  <c r="B261" i="7"/>
  <c r="C261" i="7" s="1"/>
  <c r="B262" i="7"/>
  <c r="C262" i="7" s="1"/>
  <c r="B263" i="7"/>
  <c r="C263" i="7" s="1"/>
  <c r="B264" i="7"/>
  <c r="C264" i="7" s="1"/>
  <c r="B265" i="7"/>
  <c r="C265" i="7" s="1"/>
  <c r="B266" i="7"/>
  <c r="C266" i="7" s="1"/>
  <c r="B267" i="7"/>
  <c r="C267" i="7" s="1"/>
  <c r="B268" i="7"/>
  <c r="C268" i="7" s="1"/>
  <c r="B269" i="7"/>
  <c r="C269" i="7" s="1"/>
  <c r="B270" i="7"/>
  <c r="C270" i="7" s="1"/>
  <c r="B271" i="7"/>
  <c r="C271" i="7" s="1"/>
  <c r="B272" i="7"/>
  <c r="C272" i="7" s="1"/>
  <c r="B273" i="7"/>
  <c r="C273" i="7" s="1"/>
  <c r="B274" i="7"/>
  <c r="C274" i="7" s="1"/>
  <c r="B275" i="7"/>
  <c r="C275" i="7" s="1"/>
  <c r="B276" i="7"/>
  <c r="C276" i="7" s="1"/>
  <c r="B277" i="7"/>
  <c r="C277" i="7" s="1"/>
  <c r="B278" i="7"/>
  <c r="C278" i="7" s="1"/>
  <c r="B279" i="7"/>
  <c r="C279" i="7" s="1"/>
  <c r="B280" i="7"/>
  <c r="C280" i="7" s="1"/>
  <c r="B281" i="7"/>
  <c r="C281" i="7" s="1"/>
  <c r="B282" i="7"/>
  <c r="C282" i="7" s="1"/>
  <c r="B283" i="7"/>
  <c r="C283" i="7" s="1"/>
  <c r="B284" i="7"/>
  <c r="C284" i="7" s="1"/>
  <c r="B285" i="7"/>
  <c r="C285" i="7" s="1"/>
  <c r="B286" i="7"/>
  <c r="C286" i="7" s="1"/>
  <c r="B287" i="7"/>
  <c r="C287" i="7" s="1"/>
  <c r="B288" i="7"/>
  <c r="C288" i="7" s="1"/>
  <c r="B289" i="7"/>
  <c r="C289" i="7" s="1"/>
  <c r="B290" i="7"/>
  <c r="C290" i="7" s="1"/>
  <c r="B291" i="7"/>
  <c r="C291" i="7" s="1"/>
  <c r="B292" i="7"/>
  <c r="C292" i="7" s="1"/>
  <c r="B293" i="7"/>
  <c r="C293" i="7" s="1"/>
  <c r="B294" i="7"/>
  <c r="C294" i="7" s="1"/>
  <c r="B295" i="7"/>
  <c r="C295" i="7" s="1"/>
  <c r="B296" i="7"/>
  <c r="C296" i="7" s="1"/>
  <c r="B297" i="7"/>
  <c r="C297" i="7" s="1"/>
  <c r="B298" i="7"/>
  <c r="C298" i="7" s="1"/>
  <c r="B299" i="7"/>
  <c r="C299" i="7" s="1"/>
  <c r="B300" i="7"/>
  <c r="C300" i="7" s="1"/>
  <c r="B301" i="7"/>
  <c r="C301" i="7" s="1"/>
  <c r="B302" i="7"/>
  <c r="C302" i="7" s="1"/>
  <c r="B303" i="7"/>
  <c r="C303" i="7" s="1"/>
  <c r="B304" i="7"/>
  <c r="C304" i="7" s="1"/>
  <c r="B305" i="7"/>
  <c r="C305" i="7" s="1"/>
  <c r="B306" i="7"/>
  <c r="C306" i="7" s="1"/>
  <c r="B307" i="7"/>
  <c r="C307" i="7" s="1"/>
  <c r="B308" i="7"/>
  <c r="C308" i="7" s="1"/>
  <c r="B309" i="7"/>
  <c r="C309" i="7" s="1"/>
  <c r="B310" i="7"/>
  <c r="C310" i="7" s="1"/>
  <c r="B311" i="7"/>
  <c r="C311" i="7" s="1"/>
  <c r="B312" i="7"/>
  <c r="C312" i="7" s="1"/>
  <c r="B313" i="7"/>
  <c r="C313" i="7" s="1"/>
  <c r="B314" i="7"/>
  <c r="C314" i="7" s="1"/>
  <c r="B315" i="7"/>
  <c r="C315" i="7" s="1"/>
  <c r="B316" i="7"/>
  <c r="C316" i="7" s="1"/>
  <c r="B317" i="7"/>
  <c r="C317" i="7" s="1"/>
  <c r="B318" i="7"/>
  <c r="C318" i="7" s="1"/>
  <c r="B319" i="7"/>
  <c r="C319" i="7" s="1"/>
  <c r="B320" i="7"/>
  <c r="C320" i="7" s="1"/>
  <c r="B321" i="7"/>
  <c r="C321" i="7" s="1"/>
  <c r="B322" i="7"/>
  <c r="C322" i="7" s="1"/>
  <c r="B323" i="7"/>
  <c r="C323" i="7" s="1"/>
  <c r="B324" i="7"/>
  <c r="C324" i="7" s="1"/>
  <c r="B325" i="7"/>
  <c r="C325" i="7" s="1"/>
  <c r="B326" i="7"/>
  <c r="C326" i="7" s="1"/>
  <c r="B327" i="7"/>
  <c r="C327" i="7" s="1"/>
  <c r="B328" i="7"/>
  <c r="C328" i="7" s="1"/>
  <c r="B329" i="7"/>
  <c r="C329" i="7" s="1"/>
  <c r="B330" i="7"/>
  <c r="C330" i="7" s="1"/>
  <c r="B331" i="7"/>
  <c r="C331" i="7" s="1"/>
  <c r="B332" i="7"/>
  <c r="C332" i="7" s="1"/>
  <c r="B333" i="7"/>
  <c r="C333" i="7" s="1"/>
  <c r="B334" i="7"/>
  <c r="C334" i="7" s="1"/>
  <c r="B335" i="7"/>
  <c r="C335" i="7" s="1"/>
  <c r="B336" i="7"/>
  <c r="C336" i="7" s="1"/>
  <c r="B337" i="7"/>
  <c r="C337" i="7" s="1"/>
  <c r="B338" i="7"/>
  <c r="C338" i="7" s="1"/>
  <c r="B339" i="7"/>
  <c r="C339" i="7" s="1"/>
  <c r="B340" i="7"/>
  <c r="C340" i="7" s="1"/>
  <c r="B341" i="7"/>
  <c r="C341" i="7" s="1"/>
  <c r="B342" i="7"/>
  <c r="C342" i="7" s="1"/>
  <c r="B343" i="7"/>
  <c r="C343" i="7" s="1"/>
  <c r="B344" i="7"/>
  <c r="C344" i="7" s="1"/>
  <c r="B345" i="7"/>
  <c r="C345" i="7" s="1"/>
  <c r="B346" i="7"/>
  <c r="C346" i="7" s="1"/>
  <c r="B347" i="7"/>
  <c r="C347" i="7" s="1"/>
  <c r="B348" i="7"/>
  <c r="C348" i="7" s="1"/>
  <c r="B349" i="7"/>
  <c r="C349" i="7" s="1"/>
  <c r="B350" i="7"/>
  <c r="C350" i="7" s="1"/>
  <c r="B351" i="7"/>
  <c r="C351" i="7" s="1"/>
  <c r="B352" i="7"/>
  <c r="C352" i="7" s="1"/>
  <c r="B353" i="7"/>
  <c r="C353" i="7" s="1"/>
  <c r="B354" i="7"/>
  <c r="C354" i="7" s="1"/>
  <c r="B355" i="7"/>
  <c r="C355" i="7" s="1"/>
  <c r="B356" i="7"/>
  <c r="C356" i="7" s="1"/>
  <c r="B357" i="7"/>
  <c r="C357" i="7" s="1"/>
  <c r="B358" i="7"/>
  <c r="C358" i="7" s="1"/>
  <c r="B359" i="7"/>
  <c r="C359" i="7" s="1"/>
  <c r="B360" i="7"/>
  <c r="C360" i="7" s="1"/>
  <c r="B361" i="7"/>
  <c r="C361" i="7" s="1"/>
  <c r="B362" i="7"/>
  <c r="C362" i="7" s="1"/>
  <c r="B363" i="7"/>
  <c r="C363" i="7" s="1"/>
  <c r="B364" i="7"/>
  <c r="C364" i="7" s="1"/>
  <c r="B365" i="7"/>
  <c r="C365" i="7" s="1"/>
  <c r="B366" i="7"/>
  <c r="C366" i="7" s="1"/>
  <c r="B367" i="7"/>
  <c r="C367" i="7" s="1"/>
  <c r="B368" i="7"/>
  <c r="C368" i="7" s="1"/>
  <c r="B369" i="7"/>
  <c r="C369" i="7" s="1"/>
  <c r="B370" i="7"/>
  <c r="C370" i="7" s="1"/>
  <c r="B371" i="7"/>
  <c r="C371" i="7" s="1"/>
  <c r="B372" i="7"/>
  <c r="C372" i="7" s="1"/>
  <c r="B373" i="7"/>
  <c r="C373" i="7" s="1"/>
  <c r="B374" i="7"/>
  <c r="C374" i="7" s="1"/>
  <c r="B375" i="7"/>
  <c r="C375" i="7" s="1"/>
  <c r="B376" i="7"/>
  <c r="C376" i="7" s="1"/>
  <c r="B377" i="7"/>
  <c r="C377" i="7" s="1"/>
  <c r="B378" i="7"/>
  <c r="C378" i="7" s="1"/>
  <c r="B379" i="7"/>
  <c r="C379" i="7" s="1"/>
  <c r="B380" i="7"/>
  <c r="C380" i="7" s="1"/>
  <c r="B381" i="7"/>
  <c r="C381" i="7" s="1"/>
  <c r="B382" i="7"/>
  <c r="C382" i="7" s="1"/>
  <c r="B383" i="7"/>
  <c r="C383" i="7" s="1"/>
  <c r="B384" i="7"/>
  <c r="C384" i="7" s="1"/>
  <c r="B385" i="7"/>
  <c r="C385" i="7" s="1"/>
  <c r="B386" i="7"/>
  <c r="C386" i="7" s="1"/>
  <c r="B387" i="7"/>
  <c r="C387" i="7" s="1"/>
  <c r="B388" i="7"/>
  <c r="C388" i="7" s="1"/>
  <c r="B389" i="7"/>
  <c r="C389" i="7" s="1"/>
  <c r="B390" i="7"/>
  <c r="C390" i="7" s="1"/>
  <c r="B391" i="7"/>
  <c r="C391" i="7" s="1"/>
  <c r="B392" i="7"/>
  <c r="C392" i="7" s="1"/>
  <c r="B393" i="7"/>
  <c r="C393" i="7" s="1"/>
  <c r="B394" i="7"/>
  <c r="C394" i="7" s="1"/>
  <c r="B395" i="7"/>
  <c r="C395" i="7" s="1"/>
  <c r="B396" i="7"/>
  <c r="C396" i="7" s="1"/>
  <c r="B397" i="7"/>
  <c r="C397" i="7" s="1"/>
  <c r="B398" i="7"/>
  <c r="C398" i="7" s="1"/>
  <c r="B399" i="7"/>
  <c r="C399" i="7" s="1"/>
  <c r="B400" i="7"/>
  <c r="C400" i="7" s="1"/>
  <c r="B401" i="7"/>
  <c r="C401" i="7" s="1"/>
  <c r="B402" i="7"/>
  <c r="C402" i="7" s="1"/>
  <c r="B403" i="7"/>
  <c r="C403" i="7" s="1"/>
  <c r="B404" i="7"/>
  <c r="C404" i="7" s="1"/>
  <c r="B405" i="7"/>
  <c r="C405" i="7" s="1"/>
  <c r="B406" i="7"/>
  <c r="C406" i="7" s="1"/>
  <c r="B407" i="7"/>
  <c r="C407" i="7" s="1"/>
  <c r="B408" i="7"/>
  <c r="C408" i="7" s="1"/>
  <c r="B409" i="7"/>
  <c r="C409" i="7" s="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1" i="9" a="1"/>
  <c r="A1" i="9" s="1"/>
  <c r="C2"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4" i="8"/>
  <c r="B5" i="8"/>
  <c r="B6" i="8"/>
  <c r="B7" i="8"/>
  <c r="B8" i="8"/>
  <c r="B9" i="8"/>
  <c r="B10" i="8"/>
  <c r="B11" i="8"/>
  <c r="B12" i="8"/>
  <c r="B13" i="8"/>
  <c r="B14" i="8"/>
  <c r="B15" i="8"/>
  <c r="B16" i="8"/>
  <c r="C410" i="7"/>
  <c r="D413" i="6"/>
  <c r="D412" i="6"/>
  <c r="D411" i="6"/>
  <c r="D410" i="6"/>
  <c r="D409" i="6"/>
  <c r="D408" i="6"/>
  <c r="D407" i="6"/>
  <c r="D406" i="6"/>
  <c r="D405" i="6"/>
  <c r="D404" i="6"/>
  <c r="D403" i="6"/>
  <c r="D402" i="6"/>
  <c r="D401" i="6"/>
  <c r="D400" i="6"/>
  <c r="D399" i="6"/>
  <c r="D398" i="6"/>
  <c r="D397" i="6"/>
  <c r="D396" i="6"/>
  <c r="D395" i="6"/>
  <c r="D394" i="6"/>
  <c r="D393" i="6"/>
  <c r="D392" i="6"/>
  <c r="D391" i="6"/>
  <c r="D390" i="6"/>
  <c r="D389" i="6"/>
  <c r="D388" i="6"/>
  <c r="D387" i="6"/>
  <c r="D386" i="6"/>
  <c r="D385" i="6"/>
  <c r="D384" i="6"/>
  <c r="D383" i="6"/>
  <c r="D382" i="6"/>
  <c r="D381" i="6"/>
  <c r="D380" i="6"/>
  <c r="D379" i="6"/>
  <c r="D378" i="6"/>
  <c r="D377" i="6"/>
  <c r="D376" i="6"/>
  <c r="D375" i="6"/>
  <c r="D374" i="6"/>
  <c r="D373" i="6"/>
  <c r="D372" i="6"/>
  <c r="D371" i="6"/>
  <c r="D370" i="6"/>
  <c r="D369" i="6"/>
  <c r="D368" i="6"/>
  <c r="D367" i="6"/>
  <c r="D366" i="6"/>
  <c r="D365" i="6"/>
  <c r="D364" i="6"/>
  <c r="D363" i="6"/>
  <c r="D362" i="6"/>
  <c r="D361" i="6"/>
  <c r="D360" i="6"/>
  <c r="D359" i="6"/>
  <c r="D358" i="6"/>
  <c r="D357" i="6"/>
  <c r="D356" i="6"/>
  <c r="D355" i="6"/>
  <c r="D354" i="6"/>
  <c r="D353" i="6"/>
  <c r="D352" i="6"/>
  <c r="D351" i="6"/>
  <c r="D350" i="6"/>
  <c r="D349" i="6"/>
  <c r="D348" i="6"/>
  <c r="D347" i="6"/>
  <c r="D346" i="6"/>
  <c r="D345" i="6"/>
  <c r="D344" i="6"/>
  <c r="D343" i="6"/>
  <c r="D342" i="6"/>
  <c r="D341" i="6"/>
  <c r="D340" i="6"/>
  <c r="D339" i="6"/>
  <c r="D338" i="6"/>
  <c r="D337" i="6"/>
  <c r="D336" i="6"/>
  <c r="D335" i="6"/>
  <c r="D334" i="6"/>
  <c r="D333" i="6"/>
  <c r="D332" i="6"/>
  <c r="D331" i="6"/>
  <c r="D330" i="6"/>
  <c r="D329" i="6"/>
  <c r="D328" i="6"/>
  <c r="D327" i="6"/>
  <c r="D326" i="6"/>
  <c r="D325" i="6"/>
  <c r="D324" i="6"/>
  <c r="D323" i="6"/>
  <c r="D322" i="6"/>
  <c r="D321" i="6"/>
  <c r="D320" i="6"/>
  <c r="D319" i="6"/>
  <c r="D318" i="6"/>
  <c r="G7" i="6" s="1"/>
  <c r="D317" i="6"/>
  <c r="D316" i="6"/>
  <c r="F7" i="6" s="1"/>
  <c r="D315" i="6"/>
  <c r="D314" i="6"/>
  <c r="D313" i="6"/>
  <c r="D312" i="6"/>
  <c r="D311" i="6"/>
  <c r="D310" i="6"/>
  <c r="D309" i="6"/>
  <c r="D308" i="6"/>
  <c r="D307" i="6"/>
  <c r="D306" i="6"/>
  <c r="D305" i="6"/>
  <c r="D304" i="6"/>
  <c r="D303" i="6"/>
  <c r="D302" i="6"/>
  <c r="D301" i="6"/>
  <c r="D300" i="6"/>
  <c r="D299" i="6"/>
  <c r="D298" i="6"/>
  <c r="D297" i="6"/>
  <c r="D296" i="6"/>
  <c r="D295" i="6"/>
  <c r="D294" i="6"/>
  <c r="D293" i="6"/>
  <c r="D292" i="6"/>
  <c r="D291" i="6"/>
  <c r="D290" i="6"/>
  <c r="D289" i="6"/>
  <c r="D288" i="6"/>
  <c r="D287" i="6"/>
  <c r="D286" i="6"/>
  <c r="D285" i="6"/>
  <c r="D284" i="6"/>
  <c r="D283" i="6"/>
  <c r="D282" i="6"/>
  <c r="D281" i="6"/>
  <c r="D280" i="6"/>
  <c r="D279" i="6"/>
  <c r="D278" i="6"/>
  <c r="D277" i="6"/>
  <c r="D276" i="6"/>
  <c r="D275" i="6"/>
  <c r="D274" i="6"/>
  <c r="D273" i="6"/>
  <c r="D272" i="6"/>
  <c r="D271" i="6"/>
  <c r="D270" i="6"/>
  <c r="D269" i="6"/>
  <c r="D268" i="6"/>
  <c r="D267" i="6"/>
  <c r="D266" i="6"/>
  <c r="D265" i="6"/>
  <c r="D264" i="6"/>
  <c r="D263" i="6"/>
  <c r="D262" i="6"/>
  <c r="D261" i="6"/>
  <c r="D260" i="6"/>
  <c r="D259" i="6"/>
  <c r="D258" i="6"/>
  <c r="D257" i="6"/>
  <c r="D256" i="6"/>
  <c r="D255" i="6"/>
  <c r="D254" i="6"/>
  <c r="D253" i="6"/>
  <c r="D252" i="6"/>
  <c r="D251" i="6"/>
  <c r="D250" i="6"/>
  <c r="D249" i="6"/>
  <c r="D248" i="6"/>
  <c r="D247" i="6"/>
  <c r="D246" i="6"/>
  <c r="D245" i="6"/>
  <c r="D244" i="6"/>
  <c r="D243" i="6"/>
  <c r="D242" i="6"/>
  <c r="D241" i="6"/>
  <c r="D240" i="6"/>
  <c r="D239" i="6"/>
  <c r="D238" i="6"/>
  <c r="D237" i="6"/>
  <c r="D236" i="6"/>
  <c r="D235" i="6"/>
  <c r="D234" i="6"/>
  <c r="D233" i="6"/>
  <c r="D232" i="6"/>
  <c r="D231" i="6"/>
  <c r="D230" i="6"/>
  <c r="D229" i="6"/>
  <c r="D228" i="6"/>
  <c r="D227" i="6"/>
  <c r="D226" i="6"/>
  <c r="D225" i="6"/>
  <c r="D224" i="6"/>
  <c r="D223" i="6"/>
  <c r="D222" i="6"/>
  <c r="D221" i="6"/>
  <c r="D220" i="6"/>
  <c r="D219" i="6"/>
  <c r="D218" i="6"/>
  <c r="D217" i="6"/>
  <c r="D216" i="6"/>
  <c r="D215" i="6"/>
  <c r="D214" i="6"/>
  <c r="D213" i="6"/>
  <c r="D212" i="6"/>
  <c r="D211" i="6"/>
  <c r="D210" i="6"/>
  <c r="D209" i="6"/>
  <c r="D208" i="6"/>
  <c r="D207" i="6"/>
  <c r="D206" i="6"/>
  <c r="D205" i="6"/>
  <c r="D204" i="6"/>
  <c r="D203" i="6"/>
  <c r="D202" i="6"/>
  <c r="D201" i="6"/>
  <c r="D200" i="6"/>
  <c r="D199" i="6"/>
  <c r="D198" i="6"/>
  <c r="D197" i="6"/>
  <c r="D196" i="6"/>
  <c r="D195" i="6"/>
  <c r="D194" i="6"/>
  <c r="D193" i="6"/>
  <c r="D192" i="6"/>
  <c r="D191" i="6"/>
  <c r="D190" i="6"/>
  <c r="D189" i="6"/>
  <c r="D188" i="6"/>
  <c r="D187" i="6"/>
  <c r="D186" i="6"/>
  <c r="D185" i="6"/>
  <c r="D184" i="6"/>
  <c r="D183" i="6"/>
  <c r="D182" i="6"/>
  <c r="D181" i="6"/>
  <c r="D180" i="6"/>
  <c r="D179" i="6"/>
  <c r="D178" i="6"/>
  <c r="D177" i="6"/>
  <c r="D176" i="6"/>
  <c r="D175" i="6"/>
  <c r="D174" i="6"/>
  <c r="D173" i="6"/>
  <c r="D172" i="6"/>
  <c r="D171" i="6"/>
  <c r="D170" i="6"/>
  <c r="D169" i="6"/>
  <c r="D168" i="6"/>
  <c r="D167" i="6"/>
  <c r="D166" i="6"/>
  <c r="D165" i="6"/>
  <c r="D164" i="6"/>
  <c r="D163" i="6"/>
  <c r="D162" i="6"/>
  <c r="D161" i="6"/>
  <c r="D160" i="6"/>
  <c r="D159" i="6"/>
  <c r="D158" i="6"/>
  <c r="D157" i="6"/>
  <c r="D156" i="6"/>
  <c r="D155" i="6"/>
  <c r="D154" i="6"/>
  <c r="D153" i="6"/>
  <c r="D152" i="6"/>
  <c r="D151" i="6"/>
  <c r="D150" i="6"/>
  <c r="D149" i="6"/>
  <c r="D148" i="6"/>
  <c r="D147" i="6"/>
  <c r="D146" i="6"/>
  <c r="D145" i="6"/>
  <c r="G6" i="6" s="1"/>
  <c r="D144" i="6"/>
  <c r="F6" i="6" s="1"/>
  <c r="D143" i="6"/>
  <c r="D142" i="6"/>
  <c r="D141" i="6"/>
  <c r="D140" i="6"/>
  <c r="D139" i="6"/>
  <c r="D138" i="6"/>
  <c r="D137" i="6"/>
  <c r="D136" i="6"/>
  <c r="D135" i="6"/>
  <c r="D134" i="6"/>
  <c r="D133" i="6"/>
  <c r="D132" i="6"/>
  <c r="D131" i="6"/>
  <c r="D130" i="6"/>
  <c r="D129" i="6"/>
  <c r="D128" i="6"/>
  <c r="D127" i="6"/>
  <c r="D126" i="6"/>
  <c r="D125" i="6"/>
  <c r="D124" i="6"/>
  <c r="D123" i="6"/>
  <c r="D122" i="6"/>
  <c r="D121" i="6"/>
  <c r="D120" i="6"/>
  <c r="D119" i="6"/>
  <c r="D118" i="6"/>
  <c r="D117" i="6"/>
  <c r="D116" i="6"/>
  <c r="D115" i="6"/>
  <c r="D114" i="6"/>
  <c r="D113" i="6"/>
  <c r="D112" i="6"/>
  <c r="D111" i="6"/>
  <c r="D110" i="6"/>
  <c r="D109" i="6"/>
  <c r="D108" i="6"/>
  <c r="D107" i="6"/>
  <c r="D106" i="6"/>
  <c r="D105" i="6"/>
  <c r="D104" i="6"/>
  <c r="D103" i="6"/>
  <c r="D102" i="6"/>
  <c r="D101" i="6"/>
  <c r="D100" i="6"/>
  <c r="D99" i="6"/>
  <c r="D98" i="6"/>
  <c r="D97" i="6"/>
  <c r="D96" i="6"/>
  <c r="D95" i="6"/>
  <c r="D94" i="6"/>
  <c r="D93" i="6"/>
  <c r="D92" i="6"/>
  <c r="D91" i="6"/>
  <c r="D90" i="6"/>
  <c r="D89" i="6"/>
  <c r="D88" i="6"/>
  <c r="D87" i="6"/>
  <c r="D86" i="6"/>
  <c r="D85" i="6"/>
  <c r="D84" i="6"/>
  <c r="D83" i="6"/>
  <c r="D82" i="6"/>
  <c r="D81" i="6"/>
  <c r="D80" i="6"/>
  <c r="D79" i="6"/>
  <c r="D78" i="6"/>
  <c r="D77" i="6"/>
  <c r="D76" i="6"/>
  <c r="D75" i="6"/>
  <c r="D74" i="6"/>
  <c r="D73" i="6"/>
  <c r="D72" i="6"/>
  <c r="D71" i="6"/>
  <c r="D70" i="6"/>
  <c r="D69" i="6"/>
  <c r="D68" i="6"/>
  <c r="D67" i="6"/>
  <c r="D66" i="6"/>
  <c r="D65" i="6"/>
  <c r="D64" i="6"/>
  <c r="D63" i="6"/>
  <c r="D62" i="6"/>
  <c r="F5" i="6" s="1"/>
  <c r="D61" i="6"/>
  <c r="D60" i="6"/>
  <c r="D59" i="6"/>
  <c r="D58" i="6"/>
  <c r="D57" i="6"/>
  <c r="D56" i="6"/>
  <c r="D55" i="6"/>
  <c r="D54" i="6"/>
  <c r="D53" i="6"/>
  <c r="D52" i="6"/>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G4" i="6" s="1"/>
  <c r="D15" i="6"/>
  <c r="D14" i="6"/>
  <c r="D13" i="6"/>
  <c r="D12" i="6"/>
  <c r="D11" i="6"/>
  <c r="D10" i="6"/>
  <c r="D9" i="6"/>
  <c r="D8" i="6"/>
  <c r="D7" i="6"/>
  <c r="D6" i="6"/>
  <c r="G5" i="6"/>
  <c r="D5" i="6"/>
  <c r="F4" i="6" s="1"/>
  <c r="D4" i="6"/>
  <c r="A1" i="5" a="1"/>
  <c r="A1" i="5" s="1"/>
  <c r="C48" i="9" l="1"/>
  <c r="C32" i="9"/>
  <c r="C16" i="9"/>
  <c r="B34" i="9"/>
  <c r="C31" i="9"/>
  <c r="C15" i="9"/>
  <c r="B49" i="9"/>
  <c r="B33" i="9"/>
  <c r="C14" i="9"/>
  <c r="B32" i="9"/>
  <c r="C45" i="9"/>
  <c r="C29" i="9"/>
  <c r="C13" i="9"/>
  <c r="B47" i="9"/>
  <c r="B15" i="9"/>
  <c r="C44" i="9"/>
  <c r="C28" i="9"/>
  <c r="C12" i="9"/>
  <c r="B46" i="9"/>
  <c r="B30" i="9"/>
  <c r="B14" i="9"/>
  <c r="C43" i="9"/>
  <c r="C27" i="9"/>
  <c r="C11" i="9"/>
  <c r="B45" i="9"/>
  <c r="B29" i="9"/>
  <c r="B13" i="9"/>
  <c r="C42" i="9"/>
  <c r="C26" i="9"/>
  <c r="C10" i="9"/>
  <c r="B44" i="9"/>
  <c r="B28" i="9"/>
  <c r="B12" i="9"/>
  <c r="C41" i="9"/>
  <c r="C25" i="9"/>
  <c r="C9" i="9"/>
  <c r="B43" i="9"/>
  <c r="B27" i="9"/>
  <c r="B11" i="9"/>
  <c r="C40" i="9"/>
  <c r="C24" i="9"/>
  <c r="C8" i="9"/>
  <c r="B42" i="9"/>
  <c r="B26" i="9"/>
  <c r="B10" i="9"/>
  <c r="C39" i="9"/>
  <c r="C23" i="9"/>
  <c r="C7" i="9"/>
  <c r="B41" i="9"/>
  <c r="B25" i="9"/>
  <c r="B9" i="9"/>
  <c r="B50" i="9"/>
  <c r="B48" i="9"/>
  <c r="B39" i="9"/>
  <c r="C51" i="9"/>
  <c r="C19" i="9"/>
  <c r="B37" i="9"/>
  <c r="B21" i="9"/>
  <c r="B5" i="9"/>
  <c r="B18" i="9"/>
  <c r="C47" i="9"/>
  <c r="B17" i="9"/>
  <c r="C46" i="9"/>
  <c r="C30" i="9"/>
  <c r="B16" i="9"/>
  <c r="B31" i="9"/>
  <c r="C38" i="9"/>
  <c r="B8" i="9"/>
  <c r="C2" i="9"/>
  <c r="C37" i="9"/>
  <c r="C21" i="9"/>
  <c r="C5" i="9"/>
  <c r="B23" i="9"/>
  <c r="C52" i="9"/>
  <c r="C4" i="9"/>
  <c r="B6" i="9"/>
  <c r="C3" i="9"/>
  <c r="C50" i="9"/>
  <c r="C34" i="9"/>
  <c r="C18" i="9"/>
  <c r="B2" i="9"/>
  <c r="B36" i="9"/>
  <c r="B20" i="9"/>
  <c r="B4" i="9"/>
  <c r="C22" i="9"/>
  <c r="C6" i="9"/>
  <c r="B40" i="9"/>
  <c r="B24" i="9"/>
  <c r="B7" i="9"/>
  <c r="C36" i="9"/>
  <c r="C20" i="9"/>
  <c r="B38" i="9"/>
  <c r="B22" i="9"/>
  <c r="C35" i="9"/>
  <c r="C49" i="9"/>
  <c r="C33" i="9"/>
  <c r="C17" i="9"/>
  <c r="B51" i="9"/>
  <c r="B35" i="9"/>
  <c r="B19" i="9"/>
  <c r="B3" i="9"/>
  <c r="D395" i="7"/>
  <c r="D379" i="7"/>
  <c r="D363" i="7"/>
  <c r="D347" i="7"/>
  <c r="D331" i="7"/>
  <c r="D190" i="7"/>
  <c r="D383" i="7"/>
  <c r="D191" i="7"/>
  <c r="D95" i="7"/>
  <c r="D299" i="7"/>
  <c r="D283" i="7"/>
  <c r="D235" i="7"/>
  <c r="D219" i="7"/>
  <c r="D203" i="7"/>
  <c r="D187" i="7"/>
  <c r="D139" i="7"/>
  <c r="D123" i="7"/>
  <c r="D107" i="7"/>
  <c r="D91" i="7"/>
  <c r="D59" i="7"/>
  <c r="D43" i="7"/>
  <c r="D27" i="7"/>
  <c r="D11" i="7"/>
  <c r="D282" i="7"/>
  <c r="D241" i="7"/>
  <c r="D65" i="7"/>
  <c r="D30" i="7"/>
  <c r="D305" i="7"/>
  <c r="D304" i="7"/>
  <c r="D240" i="7"/>
  <c r="D192" i="7"/>
  <c r="D63" i="7"/>
  <c r="D334" i="7"/>
  <c r="D302" i="7"/>
  <c r="D142" i="7"/>
  <c r="D62" i="7"/>
  <c r="D64" i="7"/>
  <c r="D335" i="7"/>
  <c r="D31" i="7"/>
  <c r="D109" i="7"/>
  <c r="D61" i="7"/>
  <c r="D284" i="7"/>
  <c r="D303" i="7"/>
  <c r="D207" i="7"/>
  <c r="D381" i="7"/>
  <c r="D396" i="7"/>
  <c r="D380" i="7"/>
  <c r="D348" i="7"/>
  <c r="D332" i="7"/>
  <c r="D252" i="7"/>
  <c r="D220" i="7"/>
  <c r="D188" i="7"/>
  <c r="D156" i="7"/>
  <c r="D140" i="7"/>
  <c r="D124" i="7"/>
  <c r="D108" i="7"/>
  <c r="D92" i="7"/>
  <c r="D28" i="7"/>
  <c r="D394" i="7"/>
  <c r="D346" i="7"/>
  <c r="D314" i="7"/>
  <c r="D250" i="7"/>
  <c r="D218" i="7"/>
  <c r="D186" i="7"/>
  <c r="D170" i="7"/>
  <c r="D138" i="7"/>
  <c r="D106" i="7"/>
  <c r="D74" i="7"/>
  <c r="D94" i="7"/>
  <c r="D271" i="7"/>
  <c r="D409" i="7"/>
  <c r="D345" i="7"/>
  <c r="D297" i="7"/>
  <c r="D233" i="7"/>
  <c r="D185" i="7"/>
  <c r="D153" i="7"/>
  <c r="D105" i="7"/>
  <c r="D73" i="7"/>
  <c r="D25" i="7"/>
  <c r="D79" i="7"/>
  <c r="D376" i="7"/>
  <c r="D328" i="7"/>
  <c r="D296" i="7"/>
  <c r="D232" i="7"/>
  <c r="D184" i="7"/>
  <c r="D120" i="7"/>
  <c r="D72" i="7"/>
  <c r="D40" i="7"/>
  <c r="D254" i="7"/>
  <c r="D407" i="7"/>
  <c r="D343" i="7"/>
  <c r="D311" i="7"/>
  <c r="D263" i="7"/>
  <c r="D231" i="7"/>
  <c r="D199" i="7"/>
  <c r="D167" i="7"/>
  <c r="D135" i="7"/>
  <c r="D87" i="7"/>
  <c r="D39" i="7"/>
  <c r="D23" i="7"/>
  <c r="D159" i="7"/>
  <c r="D390" i="7"/>
  <c r="D326" i="7"/>
  <c r="D278" i="7"/>
  <c r="D230" i="7"/>
  <c r="D182" i="7"/>
  <c r="D158" i="7"/>
  <c r="D377" i="7"/>
  <c r="D329" i="7"/>
  <c r="D281" i="7"/>
  <c r="D249" i="7"/>
  <c r="D201" i="7"/>
  <c r="D137" i="7"/>
  <c r="D89" i="7"/>
  <c r="D41" i="7"/>
  <c r="D350" i="7"/>
  <c r="D270" i="7"/>
  <c r="D408" i="7"/>
  <c r="D344" i="7"/>
  <c r="D280" i="7"/>
  <c r="D248" i="7"/>
  <c r="D200" i="7"/>
  <c r="D152" i="7"/>
  <c r="D88" i="7"/>
  <c r="D24" i="7"/>
  <c r="D391" i="7"/>
  <c r="D359" i="7"/>
  <c r="D279" i="7"/>
  <c r="D374" i="7"/>
  <c r="D342" i="7"/>
  <c r="D294" i="7"/>
  <c r="D246" i="7"/>
  <c r="D214" i="7"/>
  <c r="D166" i="7"/>
  <c r="D242" i="7"/>
  <c r="D403" i="7"/>
  <c r="D387" i="7"/>
  <c r="D371" i="7"/>
  <c r="D355" i="7"/>
  <c r="D339" i="7"/>
  <c r="D323" i="7"/>
  <c r="D307" i="7"/>
  <c r="D291" i="7"/>
  <c r="D275" i="7"/>
  <c r="D259" i="7"/>
  <c r="D243" i="7"/>
  <c r="D227" i="7"/>
  <c r="D211" i="7"/>
  <c r="D195" i="7"/>
  <c r="D179" i="7"/>
  <c r="D163" i="7"/>
  <c r="D147" i="7"/>
  <c r="D131" i="7"/>
  <c r="D115" i="7"/>
  <c r="D99" i="7"/>
  <c r="D83" i="7"/>
  <c r="D67" i="7"/>
  <c r="D51" i="7"/>
  <c r="D35" i="7"/>
  <c r="D19" i="7"/>
  <c r="D3" i="7"/>
  <c r="D393" i="7"/>
  <c r="D361" i="7"/>
  <c r="D313" i="7"/>
  <c r="D265" i="7"/>
  <c r="D217" i="7"/>
  <c r="D169" i="7"/>
  <c r="D121" i="7"/>
  <c r="D57" i="7"/>
  <c r="D9" i="7"/>
  <c r="D392" i="7"/>
  <c r="D360" i="7"/>
  <c r="D312" i="7"/>
  <c r="D264" i="7"/>
  <c r="D216" i="7"/>
  <c r="D168" i="7"/>
  <c r="D136" i="7"/>
  <c r="D104" i="7"/>
  <c r="D56" i="7"/>
  <c r="D8" i="7"/>
  <c r="D375" i="7"/>
  <c r="D327" i="7"/>
  <c r="D295" i="7"/>
  <c r="D247" i="7"/>
  <c r="D215" i="7"/>
  <c r="D183" i="7"/>
  <c r="D151" i="7"/>
  <c r="D119" i="7"/>
  <c r="D103" i="7"/>
  <c r="D71" i="7"/>
  <c r="D55" i="7"/>
  <c r="D7" i="7"/>
  <c r="D406" i="7"/>
  <c r="D358" i="7"/>
  <c r="D310" i="7"/>
  <c r="D262" i="7"/>
  <c r="D198" i="7"/>
  <c r="D150" i="7"/>
  <c r="D402" i="7"/>
  <c r="D386" i="7"/>
  <c r="D370" i="7"/>
  <c r="D354" i="7"/>
  <c r="D338" i="7"/>
  <c r="D322" i="7"/>
  <c r="D306" i="7"/>
  <c r="D290" i="7"/>
  <c r="D274" i="7"/>
  <c r="D258" i="7"/>
  <c r="D226" i="7"/>
  <c r="D210" i="7"/>
  <c r="D194" i="7"/>
  <c r="D178" i="7"/>
  <c r="D162" i="7"/>
  <c r="D146" i="7"/>
  <c r="D130" i="7"/>
  <c r="D114" i="7"/>
  <c r="D98" i="7"/>
  <c r="D82" i="7"/>
  <c r="D66" i="7"/>
  <c r="D50" i="7"/>
  <c r="D34" i="7"/>
  <c r="D18" i="7"/>
  <c r="D385" i="7"/>
  <c r="D353" i="7"/>
  <c r="D289" i="7"/>
  <c r="D273" i="7"/>
  <c r="D193" i="7"/>
  <c r="D177" i="7"/>
  <c r="D161" i="7"/>
  <c r="D145" i="7"/>
  <c r="D129" i="7"/>
  <c r="D113" i="7"/>
  <c r="D97" i="7"/>
  <c r="D81" i="7"/>
  <c r="D49" i="7"/>
  <c r="D33" i="7"/>
  <c r="D17" i="7"/>
  <c r="D410" i="7"/>
  <c r="D401" i="7"/>
  <c r="D321" i="7"/>
  <c r="D257" i="7"/>
  <c r="D400" i="7"/>
  <c r="D352" i="7"/>
  <c r="D320" i="7"/>
  <c r="D272" i="7"/>
  <c r="D208" i="7"/>
  <c r="D160" i="7"/>
  <c r="D32" i="7"/>
  <c r="D90" i="7"/>
  <c r="D369" i="7"/>
  <c r="D209" i="7"/>
  <c r="D337" i="7"/>
  <c r="D225" i="7"/>
  <c r="D384" i="7"/>
  <c r="D368" i="7"/>
  <c r="D336" i="7"/>
  <c r="D288" i="7"/>
  <c r="D256" i="7"/>
  <c r="D224" i="7"/>
  <c r="D176" i="7"/>
  <c r="D144" i="7"/>
  <c r="D128" i="7"/>
  <c r="D112" i="7"/>
  <c r="D96" i="7"/>
  <c r="D80" i="7"/>
  <c r="D48" i="7"/>
  <c r="D16" i="7"/>
  <c r="D399" i="7"/>
  <c r="D255" i="7"/>
  <c r="D175" i="7"/>
  <c r="D15" i="7"/>
  <c r="D14" i="7"/>
  <c r="D174" i="7"/>
  <c r="D286" i="7"/>
  <c r="D398" i="7"/>
  <c r="D12" i="7"/>
  <c r="D44" i="7"/>
  <c r="D236" i="7"/>
  <c r="D204" i="7"/>
  <c r="D237" i="7"/>
  <c r="D300" i="7"/>
  <c r="D205" i="7"/>
  <c r="D238" i="7"/>
  <c r="D301" i="7"/>
  <c r="D60" i="7"/>
  <c r="D155" i="7"/>
  <c r="D206" i="7"/>
  <c r="D239" i="7"/>
  <c r="D75" i="7"/>
  <c r="D126" i="7"/>
  <c r="D171" i="7"/>
  <c r="D221" i="7"/>
  <c r="D315" i="7"/>
  <c r="D351" i="7"/>
  <c r="D76" i="7"/>
  <c r="D127" i="7"/>
  <c r="D172" i="7"/>
  <c r="D222" i="7"/>
  <c r="D267" i="7"/>
  <c r="D316" i="7"/>
  <c r="D364" i="7"/>
  <c r="D78" i="7"/>
  <c r="D223" i="7"/>
  <c r="D268" i="7"/>
  <c r="D318" i="7"/>
  <c r="D378" i="7"/>
  <c r="D362" i="7"/>
  <c r="D330" i="7"/>
  <c r="D298" i="7"/>
  <c r="D266" i="7"/>
  <c r="D234" i="7"/>
  <c r="D202" i="7"/>
  <c r="D154" i="7"/>
  <c r="D122" i="7"/>
  <c r="D58" i="7"/>
  <c r="D42" i="7"/>
  <c r="D26" i="7"/>
  <c r="D10" i="7"/>
  <c r="D382" i="7"/>
  <c r="D319" i="7"/>
  <c r="D251" i="7"/>
  <c r="D143" i="7"/>
  <c r="D134" i="7"/>
  <c r="D118" i="7"/>
  <c r="D102" i="7"/>
  <c r="D86" i="7"/>
  <c r="D70" i="7"/>
  <c r="D54" i="7"/>
  <c r="D38" i="7"/>
  <c r="D22" i="7"/>
  <c r="D6" i="7"/>
  <c r="D405" i="7"/>
  <c r="D389" i="7"/>
  <c r="D373" i="7"/>
  <c r="D357" i="7"/>
  <c r="D341" i="7"/>
  <c r="D325" i="7"/>
  <c r="D309" i="7"/>
  <c r="D293" i="7"/>
  <c r="D277" i="7"/>
  <c r="D261" i="7"/>
  <c r="D245" i="7"/>
  <c r="D229" i="7"/>
  <c r="D213" i="7"/>
  <c r="D197" i="7"/>
  <c r="D181" i="7"/>
  <c r="D165" i="7"/>
  <c r="D149" i="7"/>
  <c r="D133" i="7"/>
  <c r="D117" i="7"/>
  <c r="D101" i="7"/>
  <c r="D85" i="7"/>
  <c r="D69" i="7"/>
  <c r="D53" i="7"/>
  <c r="D37" i="7"/>
  <c r="D21" i="7"/>
  <c r="D5" i="7"/>
  <c r="D404" i="7"/>
  <c r="D388" i="7"/>
  <c r="D372" i="7"/>
  <c r="D356" i="7"/>
  <c r="D340" i="7"/>
  <c r="D324" i="7"/>
  <c r="D308" i="7"/>
  <c r="D292" i="7"/>
  <c r="D276" i="7"/>
  <c r="D260" i="7"/>
  <c r="D244" i="7"/>
  <c r="D228" i="7"/>
  <c r="D212" i="7"/>
  <c r="D196" i="7"/>
  <c r="D180" i="7"/>
  <c r="D164" i="7"/>
  <c r="D148" i="7"/>
  <c r="D132" i="7"/>
  <c r="D116" i="7"/>
  <c r="D100" i="7"/>
  <c r="D84" i="7"/>
  <c r="D68" i="7"/>
  <c r="D52" i="7"/>
  <c r="D36" i="7"/>
  <c r="D20" i="7"/>
  <c r="D4" i="7"/>
  <c r="D367" i="7"/>
  <c r="D287" i="7"/>
  <c r="D111" i="7"/>
  <c r="D47" i="7"/>
  <c r="D366" i="7"/>
  <c r="D110" i="7"/>
  <c r="D46" i="7"/>
  <c r="D397" i="7"/>
  <c r="D365" i="7"/>
  <c r="D349" i="7"/>
  <c r="D333" i="7"/>
  <c r="D317" i="7"/>
  <c r="D285" i="7"/>
  <c r="D269" i="7"/>
  <c r="D253" i="7"/>
  <c r="D189" i="7"/>
  <c r="D173" i="7"/>
  <c r="D157" i="7"/>
  <c r="D141" i="7"/>
  <c r="D125" i="7"/>
  <c r="D93" i="7"/>
  <c r="D77" i="7"/>
  <c r="D45" i="7"/>
  <c r="D29" i="7"/>
  <c r="D13" i="7"/>
  <c r="H4" i="6"/>
  <c r="C2" i="5"/>
  <c r="B48" i="5"/>
  <c r="C48" i="5" s="1"/>
  <c r="B32" i="5"/>
  <c r="C32" i="5" s="1"/>
  <c r="B16" i="5"/>
  <c r="C16" i="5" s="1"/>
  <c r="B47" i="5"/>
  <c r="C47" i="5" s="1"/>
  <c r="B31" i="5"/>
  <c r="C31" i="5" s="1"/>
  <c r="B15" i="5"/>
  <c r="C15" i="5" s="1"/>
  <c r="B46" i="5"/>
  <c r="C46" i="5" s="1"/>
  <c r="B30" i="5"/>
  <c r="C30" i="5" s="1"/>
  <c r="B14" i="5"/>
  <c r="C14" i="5" s="1"/>
  <c r="B45" i="5"/>
  <c r="C45" i="5" s="1"/>
  <c r="B29" i="5"/>
  <c r="C29" i="5" s="1"/>
  <c r="B13" i="5"/>
  <c r="C13" i="5" s="1"/>
  <c r="B44" i="5"/>
  <c r="C44" i="5" s="1"/>
  <c r="B28" i="5"/>
  <c r="C28" i="5" s="1"/>
  <c r="B12" i="5"/>
  <c r="C12" i="5" s="1"/>
  <c r="B43" i="5"/>
  <c r="C43" i="5" s="1"/>
  <c r="B27" i="5"/>
  <c r="C27" i="5" s="1"/>
  <c r="B11" i="5"/>
  <c r="C11" i="5" s="1"/>
  <c r="B42" i="5"/>
  <c r="C42" i="5" s="1"/>
  <c r="B26" i="5"/>
  <c r="C26" i="5" s="1"/>
  <c r="B10" i="5"/>
  <c r="C10" i="5" s="1"/>
  <c r="B41" i="5"/>
  <c r="C41" i="5" s="1"/>
  <c r="B25" i="5"/>
  <c r="C25" i="5" s="1"/>
  <c r="B9" i="5"/>
  <c r="C9" i="5" s="1"/>
  <c r="B40" i="5"/>
  <c r="C40" i="5" s="1"/>
  <c r="B24" i="5"/>
  <c r="C24" i="5" s="1"/>
  <c r="B8" i="5"/>
  <c r="C8" i="5" s="1"/>
  <c r="B39" i="5"/>
  <c r="C39" i="5" s="1"/>
  <c r="B23" i="5"/>
  <c r="C23" i="5" s="1"/>
  <c r="B7" i="5"/>
  <c r="C7" i="5" s="1"/>
  <c r="B38" i="5"/>
  <c r="C38" i="5" s="1"/>
  <c r="B22" i="5"/>
  <c r="C22" i="5" s="1"/>
  <c r="B6" i="5"/>
  <c r="C6" i="5" s="1"/>
  <c r="B37" i="5"/>
  <c r="C37" i="5" s="1"/>
  <c r="B21" i="5"/>
  <c r="C21" i="5" s="1"/>
  <c r="B5" i="5"/>
  <c r="C5" i="5" s="1"/>
  <c r="B52" i="5"/>
  <c r="C52" i="5" s="1"/>
  <c r="B36" i="5"/>
  <c r="C36" i="5" s="1"/>
  <c r="B20" i="5"/>
  <c r="C20" i="5" s="1"/>
  <c r="B4" i="5"/>
  <c r="C4" i="5" s="1"/>
  <c r="B51" i="5"/>
  <c r="C51" i="5" s="1"/>
  <c r="B35" i="5"/>
  <c r="C35" i="5" s="1"/>
  <c r="B19" i="5"/>
  <c r="C19" i="5" s="1"/>
  <c r="B3" i="5"/>
  <c r="C3" i="5" s="1"/>
  <c r="B50" i="5"/>
  <c r="C50" i="5" s="1"/>
  <c r="B34" i="5"/>
  <c r="B18" i="5"/>
  <c r="C18" i="5" s="1"/>
  <c r="B49" i="5"/>
  <c r="C49" i="5" s="1"/>
  <c r="B33" i="5"/>
  <c r="C33" i="5" s="1"/>
  <c r="B17" i="5"/>
  <c r="C17" i="5" s="1"/>
  <c r="AS2" i="1"/>
  <c r="AT2" i="1" s="1"/>
  <c r="AS3" i="1"/>
  <c r="AT3" i="1" s="1"/>
  <c r="AS4" i="1"/>
  <c r="AT4" i="1" s="1"/>
  <c r="AS5" i="1"/>
  <c r="AT5" i="1" s="1"/>
  <c r="AS6" i="1"/>
  <c r="AT6" i="1" s="1"/>
  <c r="AS7" i="1"/>
  <c r="AT7" i="1" s="1"/>
  <c r="AS8" i="1"/>
  <c r="AT8" i="1" s="1"/>
  <c r="AS9" i="1"/>
  <c r="AT9" i="1" s="1"/>
  <c r="AS10" i="1"/>
  <c r="AT10" i="1" s="1"/>
  <c r="AS11" i="1"/>
  <c r="AT11" i="1" s="1"/>
  <c r="AS12" i="1"/>
  <c r="AT12" i="1" s="1"/>
  <c r="AS13" i="1"/>
  <c r="AT13" i="1" s="1"/>
  <c r="AS14" i="1"/>
  <c r="AT14" i="1" s="1"/>
  <c r="AS15" i="1"/>
  <c r="AT15" i="1" s="1"/>
  <c r="AS16" i="1"/>
  <c r="AT16" i="1" s="1"/>
  <c r="AS17" i="1"/>
  <c r="AT17" i="1" s="1"/>
  <c r="AS18" i="1"/>
  <c r="AT18" i="1" s="1"/>
  <c r="AS19" i="1"/>
  <c r="AT19" i="1" s="1"/>
  <c r="AS20" i="1"/>
  <c r="AT20" i="1" s="1"/>
  <c r="AS21" i="1"/>
  <c r="AT21" i="1" s="1"/>
  <c r="AS22" i="1"/>
  <c r="AT22" i="1" s="1"/>
  <c r="AS23" i="1"/>
  <c r="AT23" i="1" s="1"/>
  <c r="AS24" i="1"/>
  <c r="AT24" i="1" s="1"/>
  <c r="AS25" i="1"/>
  <c r="AT25" i="1" s="1"/>
  <c r="AS26" i="1"/>
  <c r="AT26" i="1" s="1"/>
  <c r="AS27" i="1"/>
  <c r="AT27" i="1" s="1"/>
  <c r="AS28" i="1"/>
  <c r="AT28" i="1" s="1"/>
  <c r="AS29" i="1"/>
  <c r="AT29" i="1" s="1"/>
  <c r="AS30" i="1"/>
  <c r="AT30" i="1" s="1"/>
  <c r="AS31" i="1"/>
  <c r="AT31" i="1" s="1"/>
  <c r="AS32" i="1"/>
  <c r="AT32" i="1" s="1"/>
  <c r="AS33" i="1"/>
  <c r="AT33" i="1" s="1"/>
  <c r="AS34" i="1"/>
  <c r="AT34" i="1" s="1"/>
  <c r="AS35" i="1"/>
  <c r="AT35" i="1" s="1"/>
  <c r="AS36" i="1"/>
  <c r="AT36" i="1" s="1"/>
  <c r="AS37" i="1"/>
  <c r="AT37" i="1" s="1"/>
  <c r="AS38" i="1"/>
  <c r="AT38" i="1" s="1"/>
  <c r="AS39" i="1"/>
  <c r="AT39" i="1" s="1"/>
  <c r="AS40" i="1"/>
  <c r="AT40" i="1" s="1"/>
  <c r="AS41" i="1"/>
  <c r="AT41" i="1" s="1"/>
  <c r="AS42" i="1"/>
  <c r="AT42" i="1" s="1"/>
  <c r="AS43" i="1"/>
  <c r="AT43" i="1" s="1"/>
  <c r="AS44" i="1"/>
  <c r="AT44" i="1" s="1"/>
  <c r="AS45" i="1"/>
  <c r="AT45" i="1" s="1"/>
  <c r="AS46" i="1"/>
  <c r="AT46" i="1" s="1"/>
  <c r="AS47" i="1"/>
  <c r="AT47" i="1" s="1"/>
  <c r="AS48" i="1"/>
  <c r="AT48" i="1" s="1"/>
  <c r="AS49" i="1"/>
  <c r="AT49" i="1" s="1"/>
  <c r="AS50" i="1"/>
  <c r="AT50" i="1" s="1"/>
  <c r="AS51" i="1"/>
  <c r="AT51" i="1" s="1"/>
  <c r="AS52" i="1"/>
  <c r="AT52" i="1" s="1"/>
  <c r="AS53" i="1"/>
  <c r="AT53" i="1" s="1"/>
  <c r="AS54" i="1"/>
  <c r="AT54" i="1" s="1"/>
  <c r="AS55" i="1"/>
  <c r="AT55" i="1" s="1"/>
  <c r="AS56" i="1"/>
  <c r="AT56" i="1" s="1"/>
  <c r="AS57" i="1"/>
  <c r="AT57" i="1" s="1"/>
  <c r="AS58" i="1"/>
  <c r="AT58" i="1" s="1"/>
  <c r="AS59" i="1"/>
  <c r="AT59" i="1" s="1"/>
  <c r="AS60" i="1"/>
  <c r="AT60" i="1" s="1"/>
  <c r="AS61" i="1"/>
  <c r="AT61" i="1" s="1"/>
  <c r="AS62" i="1"/>
  <c r="AT62" i="1" s="1"/>
  <c r="AS63" i="1"/>
  <c r="AT63" i="1" s="1"/>
  <c r="AS64" i="1"/>
  <c r="AT64" i="1" s="1"/>
  <c r="AS65" i="1"/>
  <c r="AT65" i="1" s="1"/>
  <c r="AS66" i="1"/>
  <c r="AT66" i="1" s="1"/>
  <c r="AS67" i="1"/>
  <c r="AT67" i="1" s="1"/>
  <c r="AS68" i="1"/>
  <c r="AT68" i="1" s="1"/>
  <c r="AS69" i="1"/>
  <c r="AT69" i="1" s="1"/>
  <c r="AS70" i="1"/>
  <c r="AT70" i="1" s="1"/>
  <c r="AS71" i="1"/>
  <c r="AT71" i="1" s="1"/>
  <c r="AS72" i="1"/>
  <c r="AT72" i="1" s="1"/>
  <c r="AS73" i="1"/>
  <c r="AT73" i="1" s="1"/>
  <c r="AS74" i="1"/>
  <c r="AT74" i="1" s="1"/>
  <c r="AS75" i="1"/>
  <c r="AT75" i="1" s="1"/>
  <c r="AS76" i="1"/>
  <c r="AT76" i="1" s="1"/>
  <c r="AS77" i="1"/>
  <c r="AT77" i="1" s="1"/>
  <c r="AS78" i="1"/>
  <c r="AT78" i="1" s="1"/>
  <c r="AS79" i="1"/>
  <c r="AT79" i="1" s="1"/>
  <c r="AS80" i="1"/>
  <c r="AT80" i="1" s="1"/>
  <c r="AS81" i="1"/>
  <c r="AT81" i="1" s="1"/>
  <c r="AS82" i="1"/>
  <c r="AT82" i="1" s="1"/>
  <c r="AS83" i="1"/>
  <c r="AT83" i="1" s="1"/>
  <c r="AS84" i="1"/>
  <c r="AT84" i="1" s="1"/>
  <c r="AS85" i="1"/>
  <c r="AT85" i="1" s="1"/>
  <c r="AS86" i="1"/>
  <c r="AT86" i="1" s="1"/>
  <c r="AS87" i="1"/>
  <c r="AT87" i="1" s="1"/>
  <c r="AS88" i="1"/>
  <c r="AT88" i="1" s="1"/>
  <c r="AS89" i="1"/>
  <c r="AT89" i="1" s="1"/>
  <c r="AS90" i="1"/>
  <c r="AT90" i="1" s="1"/>
  <c r="AS91" i="1"/>
  <c r="AT91" i="1" s="1"/>
  <c r="AS92" i="1"/>
  <c r="AT92" i="1" s="1"/>
  <c r="AS93" i="1"/>
  <c r="AT93" i="1" s="1"/>
  <c r="AS94" i="1"/>
  <c r="AT94" i="1" s="1"/>
  <c r="AS95" i="1"/>
  <c r="AT95" i="1" s="1"/>
  <c r="AS96" i="1"/>
  <c r="AT96" i="1" s="1"/>
  <c r="AS97" i="1"/>
  <c r="AT97" i="1" s="1"/>
  <c r="AS98" i="1"/>
  <c r="AT98" i="1" s="1"/>
  <c r="AS99" i="1"/>
  <c r="AT99" i="1" s="1"/>
  <c r="AS100" i="1"/>
  <c r="AT100" i="1" s="1"/>
  <c r="AS101" i="1"/>
  <c r="AT101" i="1" s="1"/>
  <c r="AS102" i="1"/>
  <c r="AT102" i="1" s="1"/>
  <c r="AS103" i="1"/>
  <c r="AT103" i="1" s="1"/>
  <c r="AS104" i="1"/>
  <c r="AT104" i="1" s="1"/>
  <c r="AS105" i="1"/>
  <c r="AT105" i="1" s="1"/>
  <c r="AS106" i="1"/>
  <c r="AT106" i="1" s="1"/>
  <c r="AS107" i="1"/>
  <c r="AT107" i="1" s="1"/>
  <c r="AS108" i="1"/>
  <c r="AT108" i="1" s="1"/>
  <c r="AS109" i="1"/>
  <c r="AT109" i="1" s="1"/>
  <c r="AS110" i="1"/>
  <c r="AT110" i="1" s="1"/>
  <c r="AS111" i="1"/>
  <c r="AT111" i="1" s="1"/>
  <c r="AS112" i="1"/>
  <c r="AT112" i="1" s="1"/>
  <c r="AS113" i="1"/>
  <c r="AT113" i="1" s="1"/>
  <c r="AS114" i="1"/>
  <c r="AT114" i="1" s="1"/>
  <c r="AS115" i="1"/>
  <c r="AT115" i="1" s="1"/>
  <c r="AS116" i="1"/>
  <c r="AT116" i="1" s="1"/>
  <c r="AS117" i="1"/>
  <c r="AT117" i="1" s="1"/>
  <c r="AS118" i="1"/>
  <c r="AT118" i="1" s="1"/>
  <c r="AS119" i="1"/>
  <c r="AT119" i="1" s="1"/>
  <c r="AS120" i="1"/>
  <c r="AT120" i="1" s="1"/>
  <c r="AS121" i="1"/>
  <c r="AT121" i="1" s="1"/>
  <c r="AS122" i="1"/>
  <c r="AT122" i="1" s="1"/>
  <c r="AS123" i="1"/>
  <c r="AT123" i="1" s="1"/>
  <c r="AS124" i="1"/>
  <c r="AT124" i="1" s="1"/>
  <c r="AS125" i="1"/>
  <c r="AT125" i="1" s="1"/>
  <c r="AS126" i="1"/>
  <c r="AT126" i="1" s="1"/>
  <c r="AS127" i="1"/>
  <c r="AT127" i="1" s="1"/>
  <c r="AS128" i="1"/>
  <c r="AT128" i="1" s="1"/>
  <c r="AS129" i="1"/>
  <c r="AT129" i="1" s="1"/>
  <c r="AS130" i="1"/>
  <c r="AT130" i="1" s="1"/>
  <c r="AS131" i="1"/>
  <c r="AT131" i="1" s="1"/>
  <c r="AS132" i="1"/>
  <c r="AT132" i="1" s="1"/>
  <c r="AS133" i="1"/>
  <c r="AT133" i="1" s="1"/>
  <c r="AS134" i="1"/>
  <c r="AT134" i="1" s="1"/>
  <c r="AS135" i="1"/>
  <c r="AT135" i="1" s="1"/>
  <c r="AS136" i="1"/>
  <c r="AT136" i="1" s="1"/>
  <c r="AS137" i="1"/>
  <c r="AT137" i="1" s="1"/>
  <c r="AS138" i="1"/>
  <c r="AT138" i="1" s="1"/>
  <c r="AS139" i="1"/>
  <c r="AT139" i="1" s="1"/>
  <c r="AS140" i="1"/>
  <c r="AT140" i="1" s="1"/>
  <c r="AS141" i="1"/>
  <c r="AT141" i="1" s="1"/>
  <c r="AS142" i="1"/>
  <c r="AT142" i="1" s="1"/>
  <c r="AS143" i="1"/>
  <c r="AT143" i="1" s="1"/>
  <c r="AS144" i="1"/>
  <c r="AT144" i="1" s="1"/>
  <c r="AS145" i="1"/>
  <c r="AT145" i="1" s="1"/>
  <c r="AS146" i="1"/>
  <c r="AT146" i="1" s="1"/>
  <c r="AS147" i="1"/>
  <c r="AT147" i="1" s="1"/>
  <c r="AS148" i="1"/>
  <c r="AT148" i="1" s="1"/>
  <c r="AS149" i="1"/>
  <c r="AT149" i="1" s="1"/>
  <c r="AS150" i="1"/>
  <c r="AT150" i="1" s="1"/>
  <c r="AS151" i="1"/>
  <c r="AT151" i="1" s="1"/>
  <c r="AS152" i="1"/>
  <c r="AT152" i="1" s="1"/>
  <c r="AS153" i="1"/>
  <c r="AT153" i="1" s="1"/>
  <c r="AS154" i="1"/>
  <c r="AT154" i="1" s="1"/>
  <c r="AS155" i="1"/>
  <c r="AT155" i="1" s="1"/>
  <c r="AS156" i="1"/>
  <c r="AT156" i="1" s="1"/>
  <c r="AS157" i="1"/>
  <c r="AT157" i="1" s="1"/>
  <c r="AS158" i="1"/>
  <c r="AT158" i="1" s="1"/>
  <c r="AS159" i="1"/>
  <c r="AT159" i="1" s="1"/>
  <c r="AS160" i="1"/>
  <c r="AT160" i="1" s="1"/>
  <c r="AS161" i="1"/>
  <c r="AT161" i="1" s="1"/>
  <c r="AS162" i="1"/>
  <c r="AT162" i="1" s="1"/>
  <c r="AS163" i="1"/>
  <c r="AT163" i="1" s="1"/>
  <c r="AS164" i="1"/>
  <c r="AT164" i="1" s="1"/>
  <c r="AS165" i="1"/>
  <c r="AT165" i="1" s="1"/>
  <c r="AS166" i="1"/>
  <c r="AT166" i="1" s="1"/>
  <c r="AS167" i="1"/>
  <c r="AT167" i="1" s="1"/>
  <c r="AS168" i="1"/>
  <c r="AT168" i="1" s="1"/>
  <c r="AS169" i="1"/>
  <c r="AT169" i="1" s="1"/>
  <c r="AS170" i="1"/>
  <c r="AT170" i="1" s="1"/>
  <c r="AS171" i="1"/>
  <c r="AT171" i="1" s="1"/>
  <c r="AS172" i="1"/>
  <c r="AT172" i="1" s="1"/>
  <c r="AS173" i="1"/>
  <c r="AT173" i="1" s="1"/>
  <c r="AS174" i="1"/>
  <c r="AT174" i="1" s="1"/>
  <c r="AS175" i="1"/>
  <c r="AT175" i="1" s="1"/>
  <c r="AS176" i="1"/>
  <c r="AT176" i="1" s="1"/>
  <c r="AS177" i="1"/>
  <c r="AT177" i="1" s="1"/>
  <c r="AS178" i="1"/>
  <c r="AT178" i="1" s="1"/>
  <c r="AS179" i="1"/>
  <c r="AT179" i="1" s="1"/>
  <c r="AS180" i="1"/>
  <c r="AT180" i="1" s="1"/>
  <c r="AS181" i="1"/>
  <c r="AT181" i="1" s="1"/>
  <c r="AS182" i="1"/>
  <c r="AT182" i="1" s="1"/>
  <c r="AS183" i="1"/>
  <c r="AT183" i="1" s="1"/>
  <c r="AS184" i="1"/>
  <c r="AT184" i="1" s="1"/>
  <c r="AS185" i="1"/>
  <c r="AT185" i="1" s="1"/>
  <c r="AS186" i="1"/>
  <c r="AT186" i="1" s="1"/>
  <c r="AS187" i="1"/>
  <c r="AT187" i="1" s="1"/>
  <c r="AS188" i="1"/>
  <c r="AT188" i="1" s="1"/>
  <c r="AS189" i="1"/>
  <c r="AT189" i="1" s="1"/>
  <c r="AS190" i="1"/>
  <c r="AT190" i="1" s="1"/>
  <c r="AS191" i="1"/>
  <c r="AT191" i="1" s="1"/>
  <c r="AS192" i="1"/>
  <c r="AT192" i="1" s="1"/>
  <c r="AS193" i="1"/>
  <c r="AT193" i="1" s="1"/>
  <c r="AS194" i="1"/>
  <c r="AT194" i="1" s="1"/>
  <c r="AS195" i="1"/>
  <c r="AT195" i="1" s="1"/>
  <c r="AS196" i="1"/>
  <c r="AT196" i="1" s="1"/>
  <c r="AS197" i="1"/>
  <c r="AT197" i="1" s="1"/>
  <c r="AS198" i="1"/>
  <c r="AT198" i="1" s="1"/>
  <c r="AS199" i="1"/>
  <c r="AT199" i="1" s="1"/>
  <c r="AS200" i="1"/>
  <c r="AT200" i="1" s="1"/>
  <c r="AS201" i="1"/>
  <c r="AT201" i="1" s="1"/>
  <c r="AS202" i="1"/>
  <c r="AT202" i="1" s="1"/>
  <c r="AS203" i="1"/>
  <c r="AT203" i="1" s="1"/>
  <c r="AS204" i="1"/>
  <c r="AT204" i="1" s="1"/>
  <c r="AS205" i="1"/>
  <c r="AT205" i="1" s="1"/>
  <c r="AS206" i="1"/>
  <c r="AT206" i="1" s="1"/>
  <c r="AS207" i="1"/>
  <c r="AT207" i="1" s="1"/>
  <c r="AS208" i="1"/>
  <c r="AT208" i="1" s="1"/>
  <c r="AS209" i="1"/>
  <c r="AT209" i="1" s="1"/>
  <c r="AS210" i="1"/>
  <c r="AT210" i="1" s="1"/>
  <c r="AS211" i="1"/>
  <c r="AT211" i="1" s="1"/>
  <c r="AS212" i="1"/>
  <c r="AT212" i="1" s="1"/>
  <c r="AS213" i="1"/>
  <c r="AT213" i="1" s="1"/>
  <c r="AS214" i="1"/>
  <c r="AT214" i="1" s="1"/>
  <c r="AS215" i="1"/>
  <c r="AT215" i="1" s="1"/>
  <c r="AS216" i="1"/>
  <c r="AT216" i="1" s="1"/>
  <c r="AS217" i="1"/>
  <c r="AT217" i="1" s="1"/>
  <c r="AS218" i="1"/>
  <c r="AT218" i="1" s="1"/>
  <c r="AS219" i="1"/>
  <c r="AT219" i="1" s="1"/>
  <c r="AS220" i="1"/>
  <c r="AT220" i="1" s="1"/>
  <c r="AS221" i="1"/>
  <c r="AT221" i="1" s="1"/>
  <c r="AS222" i="1"/>
  <c r="AT222" i="1" s="1"/>
  <c r="AS223" i="1"/>
  <c r="AT223" i="1" s="1"/>
  <c r="AS224" i="1"/>
  <c r="AT224" i="1" s="1"/>
  <c r="AS225" i="1"/>
  <c r="AT225" i="1" s="1"/>
  <c r="AS226" i="1"/>
  <c r="AT226" i="1" s="1"/>
  <c r="AS227" i="1"/>
  <c r="AT227" i="1" s="1"/>
  <c r="AS228" i="1"/>
  <c r="AT228" i="1" s="1"/>
  <c r="AS229" i="1"/>
  <c r="AT229" i="1" s="1"/>
  <c r="AS230" i="1"/>
  <c r="AT230" i="1" s="1"/>
  <c r="AS231" i="1"/>
  <c r="AT231" i="1" s="1"/>
  <c r="AS232" i="1"/>
  <c r="AT232" i="1" s="1"/>
  <c r="AS233" i="1"/>
  <c r="AT233" i="1" s="1"/>
  <c r="AS234" i="1"/>
  <c r="AT234" i="1" s="1"/>
  <c r="AS235" i="1"/>
  <c r="AT235" i="1" s="1"/>
  <c r="AS236" i="1"/>
  <c r="AT236" i="1" s="1"/>
  <c r="AS237" i="1"/>
  <c r="AT237" i="1" s="1"/>
  <c r="AS238" i="1"/>
  <c r="AT238" i="1" s="1"/>
  <c r="AS239" i="1"/>
  <c r="AT239" i="1" s="1"/>
  <c r="AS240" i="1"/>
  <c r="AT240" i="1" s="1"/>
  <c r="AS241" i="1"/>
  <c r="AT241" i="1" s="1"/>
  <c r="AS242" i="1"/>
  <c r="AT242" i="1" s="1"/>
  <c r="AS243" i="1"/>
  <c r="AT243" i="1" s="1"/>
  <c r="AS244" i="1"/>
  <c r="AT244" i="1" s="1"/>
  <c r="AS245" i="1"/>
  <c r="AT245" i="1" s="1"/>
  <c r="AS246" i="1"/>
  <c r="AT246" i="1" s="1"/>
  <c r="AS247" i="1"/>
  <c r="AT247" i="1" s="1"/>
  <c r="AS248" i="1"/>
  <c r="AT248" i="1" s="1"/>
  <c r="AS249" i="1"/>
  <c r="AT249" i="1" s="1"/>
  <c r="AS250" i="1"/>
  <c r="AT250" i="1" s="1"/>
  <c r="AS251" i="1"/>
  <c r="AT251" i="1" s="1"/>
  <c r="AS252" i="1"/>
  <c r="AT252" i="1" s="1"/>
  <c r="AS253" i="1"/>
  <c r="AT253" i="1" s="1"/>
  <c r="AS254" i="1"/>
  <c r="AT254" i="1" s="1"/>
  <c r="AS255" i="1"/>
  <c r="AT255" i="1" s="1"/>
  <c r="AS256" i="1"/>
  <c r="AT256" i="1" s="1"/>
  <c r="AS257" i="1"/>
  <c r="AT257" i="1" s="1"/>
  <c r="AS258" i="1"/>
  <c r="AT258" i="1" s="1"/>
  <c r="AS259" i="1"/>
  <c r="AT259" i="1" s="1"/>
  <c r="AS260" i="1"/>
  <c r="AT260" i="1" s="1"/>
  <c r="AS261" i="1"/>
  <c r="AT261" i="1" s="1"/>
  <c r="AS262" i="1"/>
  <c r="AT262" i="1" s="1"/>
  <c r="AS263" i="1"/>
  <c r="AT263" i="1" s="1"/>
  <c r="AS264" i="1"/>
  <c r="AT264" i="1" s="1"/>
  <c r="AS265" i="1"/>
  <c r="AT265" i="1" s="1"/>
  <c r="AS266" i="1"/>
  <c r="AT266" i="1" s="1"/>
  <c r="AS267" i="1"/>
  <c r="AT267" i="1" s="1"/>
  <c r="AS268" i="1"/>
  <c r="AT268" i="1" s="1"/>
  <c r="AS269" i="1"/>
  <c r="AT269" i="1" s="1"/>
  <c r="AS270" i="1"/>
  <c r="AT270" i="1" s="1"/>
  <c r="AS271" i="1"/>
  <c r="AT271" i="1" s="1"/>
  <c r="AS272" i="1"/>
  <c r="AT272" i="1" s="1"/>
  <c r="AS273" i="1"/>
  <c r="AT273" i="1" s="1"/>
  <c r="AS274" i="1"/>
  <c r="AT274" i="1" s="1"/>
  <c r="AS275" i="1"/>
  <c r="AT275" i="1" s="1"/>
  <c r="AS276" i="1"/>
  <c r="AT276" i="1" s="1"/>
  <c r="AS277" i="1"/>
  <c r="AT277" i="1" s="1"/>
  <c r="AS278" i="1"/>
  <c r="AT278" i="1" s="1"/>
  <c r="AS279" i="1"/>
  <c r="AT279" i="1" s="1"/>
  <c r="AS280" i="1"/>
  <c r="AT280" i="1" s="1"/>
  <c r="AS281" i="1"/>
  <c r="AT281" i="1" s="1"/>
  <c r="AS282" i="1"/>
  <c r="AT282" i="1" s="1"/>
  <c r="AS283" i="1"/>
  <c r="AT283" i="1" s="1"/>
  <c r="AS284" i="1"/>
  <c r="AT284" i="1" s="1"/>
  <c r="AS285" i="1"/>
  <c r="AT285" i="1" s="1"/>
  <c r="AS286" i="1"/>
  <c r="AT286" i="1" s="1"/>
  <c r="AS287" i="1"/>
  <c r="AT287" i="1" s="1"/>
  <c r="AS288" i="1"/>
  <c r="AT288" i="1" s="1"/>
  <c r="AS289" i="1"/>
  <c r="AT289" i="1" s="1"/>
  <c r="AS290" i="1"/>
  <c r="AT290" i="1" s="1"/>
  <c r="AS291" i="1"/>
  <c r="AT291" i="1" s="1"/>
  <c r="AS292" i="1"/>
  <c r="AT292" i="1" s="1"/>
  <c r="AS293" i="1"/>
  <c r="AT293" i="1" s="1"/>
  <c r="AS294" i="1"/>
  <c r="AT294" i="1" s="1"/>
  <c r="AS295" i="1"/>
  <c r="AT295" i="1" s="1"/>
  <c r="AS296" i="1"/>
  <c r="AT296" i="1" s="1"/>
  <c r="AS297" i="1"/>
  <c r="AT297" i="1" s="1"/>
  <c r="AS298" i="1"/>
  <c r="AT298" i="1" s="1"/>
  <c r="AS299" i="1"/>
  <c r="AT299" i="1" s="1"/>
  <c r="AS300" i="1"/>
  <c r="AT300" i="1" s="1"/>
  <c r="AS301" i="1"/>
  <c r="AT301" i="1" s="1"/>
  <c r="AS302" i="1"/>
  <c r="AT302" i="1" s="1"/>
  <c r="AS303" i="1"/>
  <c r="AT303" i="1" s="1"/>
  <c r="AS304" i="1"/>
  <c r="AT304" i="1" s="1"/>
  <c r="AS305" i="1"/>
  <c r="AT305" i="1" s="1"/>
  <c r="AS306" i="1"/>
  <c r="AT306" i="1" s="1"/>
  <c r="AS307" i="1"/>
  <c r="AT307" i="1" s="1"/>
  <c r="AS308" i="1"/>
  <c r="AT308" i="1" s="1"/>
  <c r="AS309" i="1"/>
  <c r="AT309" i="1" s="1"/>
  <c r="AS310" i="1"/>
  <c r="AT310" i="1" s="1"/>
  <c r="AS311" i="1"/>
  <c r="AT311" i="1" s="1"/>
  <c r="AS312" i="1"/>
  <c r="AT312" i="1" s="1"/>
  <c r="AS313" i="1"/>
  <c r="AT313" i="1" s="1"/>
  <c r="AS314" i="1"/>
  <c r="AT314" i="1" s="1"/>
  <c r="AS315" i="1"/>
  <c r="AT315" i="1" s="1"/>
  <c r="AS316" i="1"/>
  <c r="AT316" i="1" s="1"/>
  <c r="AS317" i="1"/>
  <c r="AT317" i="1" s="1"/>
  <c r="AS318" i="1"/>
  <c r="AT318" i="1" s="1"/>
  <c r="AS319" i="1"/>
  <c r="AT319" i="1" s="1"/>
  <c r="AS320" i="1"/>
  <c r="AT320" i="1" s="1"/>
  <c r="AS321" i="1"/>
  <c r="AT321" i="1" s="1"/>
  <c r="AS322" i="1"/>
  <c r="AT322" i="1" s="1"/>
  <c r="AS323" i="1"/>
  <c r="AT323" i="1" s="1"/>
  <c r="AS324" i="1"/>
  <c r="AT324" i="1" s="1"/>
  <c r="AS325" i="1"/>
  <c r="AT325" i="1" s="1"/>
  <c r="AS326" i="1"/>
  <c r="AT326" i="1" s="1"/>
  <c r="AS327" i="1"/>
  <c r="AT327" i="1" s="1"/>
  <c r="AS328" i="1"/>
  <c r="AT328" i="1" s="1"/>
  <c r="AS329" i="1"/>
  <c r="AT329" i="1" s="1"/>
  <c r="AS330" i="1"/>
  <c r="AT330" i="1" s="1"/>
  <c r="AS331" i="1"/>
  <c r="AT331" i="1" s="1"/>
  <c r="AS332" i="1"/>
  <c r="AT332" i="1" s="1"/>
  <c r="AS333" i="1"/>
  <c r="AT333" i="1" s="1"/>
  <c r="AS334" i="1"/>
  <c r="AT334" i="1" s="1"/>
  <c r="AS335" i="1"/>
  <c r="AT335" i="1" s="1"/>
  <c r="AS336" i="1"/>
  <c r="AT336" i="1" s="1"/>
  <c r="AS337" i="1"/>
  <c r="AT337" i="1" s="1"/>
  <c r="AS338" i="1"/>
  <c r="AT338" i="1" s="1"/>
  <c r="AS339" i="1"/>
  <c r="AT339" i="1" s="1"/>
  <c r="AS340" i="1"/>
  <c r="AT340" i="1" s="1"/>
  <c r="AS341" i="1"/>
  <c r="AT341" i="1" s="1"/>
  <c r="AS342" i="1"/>
  <c r="AT342" i="1" s="1"/>
  <c r="AS343" i="1"/>
  <c r="AT343" i="1" s="1"/>
  <c r="AS344" i="1"/>
  <c r="AT344" i="1" s="1"/>
  <c r="AS345" i="1"/>
  <c r="AT345" i="1" s="1"/>
  <c r="AS346" i="1"/>
  <c r="AT346" i="1" s="1"/>
  <c r="AS347" i="1"/>
  <c r="AT347" i="1" s="1"/>
  <c r="AS348" i="1"/>
  <c r="AT348" i="1" s="1"/>
  <c r="AS349" i="1"/>
  <c r="AT349" i="1" s="1"/>
  <c r="AS350" i="1"/>
  <c r="AT350" i="1" s="1"/>
  <c r="AS351" i="1"/>
  <c r="AT351" i="1" s="1"/>
  <c r="AS352" i="1"/>
  <c r="AT352" i="1" s="1"/>
  <c r="AS353" i="1"/>
  <c r="AT353" i="1" s="1"/>
  <c r="AS354" i="1"/>
  <c r="AT354" i="1" s="1"/>
  <c r="AS355" i="1"/>
  <c r="AT355" i="1" s="1"/>
  <c r="AS356" i="1"/>
  <c r="AT356" i="1" s="1"/>
  <c r="AS357" i="1"/>
  <c r="AT357" i="1" s="1"/>
  <c r="AS358" i="1"/>
  <c r="AT358" i="1" s="1"/>
  <c r="AS359" i="1"/>
  <c r="AT359" i="1" s="1"/>
  <c r="AS360" i="1"/>
  <c r="AT360" i="1" s="1"/>
  <c r="AS361" i="1"/>
  <c r="AT361" i="1" s="1"/>
  <c r="AS362" i="1"/>
  <c r="AT362" i="1" s="1"/>
  <c r="AS363" i="1"/>
  <c r="AT363" i="1" s="1"/>
  <c r="AS364" i="1"/>
  <c r="AT364" i="1" s="1"/>
  <c r="AS365" i="1"/>
  <c r="AT365" i="1" s="1"/>
  <c r="AS366" i="1"/>
  <c r="AT366" i="1" s="1"/>
  <c r="AS367" i="1"/>
  <c r="AT367" i="1" s="1"/>
  <c r="AS368" i="1"/>
  <c r="AT368" i="1" s="1"/>
  <c r="AS369" i="1"/>
  <c r="AT369" i="1" s="1"/>
  <c r="AS370" i="1"/>
  <c r="AT370" i="1" s="1"/>
  <c r="AS371" i="1"/>
  <c r="AT371" i="1" s="1"/>
  <c r="AS372" i="1"/>
  <c r="AT372" i="1" s="1"/>
  <c r="AS373" i="1"/>
  <c r="AT373" i="1" s="1"/>
  <c r="AS374" i="1"/>
  <c r="AT374" i="1" s="1"/>
  <c r="AS375" i="1"/>
  <c r="AT375" i="1" s="1"/>
  <c r="AS376" i="1"/>
  <c r="AT376" i="1" s="1"/>
  <c r="AS377" i="1"/>
  <c r="AT377" i="1" s="1"/>
  <c r="AS378" i="1"/>
  <c r="AT378" i="1" s="1"/>
  <c r="AS379" i="1"/>
  <c r="AT379" i="1" s="1"/>
  <c r="AS380" i="1"/>
  <c r="AT380" i="1" s="1"/>
  <c r="AS381" i="1"/>
  <c r="AT381" i="1" s="1"/>
  <c r="AS382" i="1"/>
  <c r="AT382" i="1" s="1"/>
  <c r="AS383" i="1"/>
  <c r="AT383" i="1" s="1"/>
  <c r="AS384" i="1"/>
  <c r="AT384" i="1" s="1"/>
  <c r="AS385" i="1"/>
  <c r="AT385" i="1" s="1"/>
  <c r="AS386" i="1"/>
  <c r="AT386" i="1" s="1"/>
  <c r="AS387" i="1"/>
  <c r="AT387" i="1" s="1"/>
  <c r="AS388" i="1"/>
  <c r="AT388" i="1" s="1"/>
  <c r="AS389" i="1"/>
  <c r="AT389" i="1" s="1"/>
  <c r="AS390" i="1"/>
  <c r="AT390" i="1" s="1"/>
  <c r="AS391" i="1"/>
  <c r="AT391" i="1" s="1"/>
  <c r="AS392" i="1"/>
  <c r="AT392" i="1" s="1"/>
  <c r="AS393" i="1"/>
  <c r="AT393" i="1" s="1"/>
  <c r="AS394" i="1"/>
  <c r="AT394" i="1" s="1"/>
  <c r="AS395" i="1"/>
  <c r="AT395" i="1" s="1"/>
  <c r="AS396" i="1"/>
  <c r="AT396" i="1" s="1"/>
  <c r="AS397" i="1"/>
  <c r="AT397" i="1" s="1"/>
  <c r="AS398" i="1"/>
  <c r="AT398" i="1" s="1"/>
  <c r="AS399" i="1"/>
  <c r="AT399" i="1" s="1"/>
  <c r="AS400" i="1"/>
  <c r="AT400" i="1" s="1"/>
  <c r="AS401" i="1"/>
  <c r="AT401" i="1" s="1"/>
  <c r="AS402" i="1"/>
  <c r="AT402" i="1" s="1"/>
  <c r="AS403" i="1"/>
  <c r="AT403" i="1" s="1"/>
  <c r="AS404" i="1"/>
  <c r="AT404" i="1" s="1"/>
  <c r="AS405" i="1"/>
  <c r="AT405" i="1" s="1"/>
  <c r="AS406" i="1"/>
  <c r="AT406" i="1" s="1"/>
  <c r="AS407" i="1"/>
  <c r="AT407" i="1" s="1"/>
  <c r="AS408" i="1"/>
  <c r="AT408" i="1" s="1"/>
  <c r="AS409" i="1"/>
  <c r="AT409" i="1" s="1"/>
  <c r="AS410" i="1"/>
  <c r="AT410" i="1" s="1"/>
  <c r="AS411" i="1"/>
  <c r="AT411" i="1" s="1"/>
  <c r="D25" i="9" l="1"/>
  <c r="D24" i="9"/>
  <c r="D16" i="9"/>
  <c r="D41" i="9"/>
  <c r="D36" i="9"/>
  <c r="D20" i="9"/>
  <c r="D4" i="9"/>
  <c r="D5" i="9"/>
  <c r="D42" i="9"/>
  <c r="D13" i="9"/>
  <c r="D51" i="9"/>
  <c r="D21" i="9"/>
  <c r="D29" i="9"/>
  <c r="D32" i="9"/>
  <c r="D44" i="9"/>
  <c r="D17" i="9"/>
  <c r="D22" i="9"/>
  <c r="D9" i="9"/>
  <c r="D7" i="9"/>
  <c r="D31" i="9"/>
  <c r="D28" i="9"/>
  <c r="D23" i="9"/>
  <c r="D15" i="9"/>
  <c r="D47" i="9"/>
  <c r="D38" i="9"/>
  <c r="D48" i="9"/>
  <c r="D19" i="9"/>
  <c r="D50" i="9"/>
  <c r="D3" i="9"/>
  <c r="D6" i="9"/>
  <c r="D40" i="9"/>
  <c r="D35" i="9"/>
  <c r="D49" i="9"/>
  <c r="D37" i="9"/>
  <c r="D45" i="9"/>
  <c r="D52" i="9"/>
  <c r="D33" i="9"/>
  <c r="D10" i="9"/>
  <c r="D26" i="9"/>
  <c r="D2" i="9"/>
  <c r="D43" i="9"/>
  <c r="D27" i="9"/>
  <c r="D14" i="9"/>
  <c r="D39" i="9"/>
  <c r="D30" i="9"/>
  <c r="D34" i="9"/>
  <c r="D8" i="9"/>
  <c r="D46" i="9"/>
  <c r="D18" i="9"/>
  <c r="D11" i="9"/>
  <c r="D12" i="9"/>
  <c r="C34" i="5"/>
  <c r="D2" i="5" s="1"/>
  <c r="E2" i="5"/>
  <c r="F2" i="7"/>
  <c r="E2" i="7"/>
  <c r="E2"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AE12FD-C023-4E06-B538-446713DBCB4F}"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69683B4-4C75-4136-8DE7-F868E3F2285D}" name="WorksheetConnection_DATA!$A:$AW" type="102" refreshedVersion="8" minRefreshableVersion="5">
    <extLst>
      <ext xmlns:x15="http://schemas.microsoft.com/office/spreadsheetml/2010/11/main" uri="{DE250136-89BD-433C-8126-D09CA5730AF9}">
        <x15:connection id="Plage 1" autoDelete="1">
          <x15:rangePr sourceName="_xlcn.WorksheetConnection_DATAAAW1"/>
        </x15:connection>
      </ext>
    </extLst>
  </connection>
  <connection id="3" xr16:uid="{8BDECFC4-9BAC-400E-97B2-84E69AE0CF3C}" name="WorksheetConnection_DATA!$A:$AY" type="102" refreshedVersion="8" minRefreshableVersion="5">
    <extLst>
      <ext xmlns:x15="http://schemas.microsoft.com/office/spreadsheetml/2010/11/main" uri="{DE250136-89BD-433C-8126-D09CA5730AF9}">
        <x15:connection id="Plage 2" autoDelete="1">
          <x15:rangePr sourceName="_xlcn.WorksheetConnection_DATAAAY1"/>
        </x15:connection>
      </ext>
    </extLst>
  </connection>
  <connection id="4" xr16:uid="{02011AB5-0EE8-4AB9-9CEA-3D9357115B9B}" name="WorksheetConnection_DATA!$A:$AZ" type="102" refreshedVersion="8" minRefreshableVersion="5">
    <extLst>
      <ext xmlns:x15="http://schemas.microsoft.com/office/spreadsheetml/2010/11/main" uri="{DE250136-89BD-433C-8126-D09CA5730AF9}">
        <x15:connection id="Plage 3" autoDelete="1">
          <x15:rangePr sourceName="_xlcn.WorksheetConnection_DATAAAZ1"/>
        </x15:connection>
      </ext>
    </extLst>
  </connection>
  <connection id="5" xr16:uid="{C3B37403-CD01-4514-BE34-B52F21968C7C}" name="WorksheetConnection_Feuil1!$A:$AS" type="102" refreshedVersion="8" minRefreshableVersion="5">
    <extLst>
      <ext xmlns:x15="http://schemas.microsoft.com/office/spreadsheetml/2010/11/main" uri="{DE250136-89BD-433C-8126-D09CA5730AF9}">
        <x15:connection id="Plage" autoDelete="1">
          <x15:rangePr sourceName="_xlcn.WorksheetConnection_Feuil1AAS1"/>
        </x15:connection>
      </ext>
    </extLst>
  </connection>
  <connection id="6" xr16:uid="{3E189CBA-9334-48BB-B978-90B261DF7D0C}" name="WorksheetConnection_sae excell.xlsx!Tableau1" type="102" refreshedVersion="8" minRefreshableVersion="5">
    <extLst>
      <ext xmlns:x15="http://schemas.microsoft.com/office/spreadsheetml/2010/11/main" uri="{DE250136-89BD-433C-8126-D09CA5730AF9}">
        <x15:connection id="Tableau1" autoDelete="1">
          <x15:rangePr sourceName="_xlcn.WorksheetConnection_saeexcell.xlsxTableau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<sst xmlns="http://schemas.openxmlformats.org/spreadsheetml/2006/main" count="15631" uniqueCount="1088">
  <si>
    <t>AniCli</t>
  </si>
  <si>
    <t>AniNom</t>
  </si>
  <si>
    <t>AniType</t>
  </si>
  <si>
    <t>AniRace</t>
  </si>
  <si>
    <t>AniDN</t>
  </si>
  <si>
    <t>AniSexe</t>
  </si>
  <si>
    <t>AniCouleur</t>
  </si>
  <si>
    <t>AniSteril</t>
  </si>
  <si>
    <t>AniTaille</t>
  </si>
  <si>
    <t>AniPoids</t>
  </si>
  <si>
    <t>AniDecede</t>
  </si>
  <si>
    <t>AniCommentaires</t>
  </si>
  <si>
    <t>CliNum</t>
  </si>
  <si>
    <t>CliType</t>
  </si>
  <si>
    <t>CliNom</t>
  </si>
  <si>
    <t>CliRue</t>
  </si>
  <si>
    <t>CliLocalite</t>
  </si>
  <si>
    <t>CliDep</t>
  </si>
  <si>
    <t>CliCP</t>
  </si>
  <si>
    <t>CliTel</t>
  </si>
  <si>
    <t>CliSiteWeb</t>
  </si>
  <si>
    <t>Clidepuis</t>
  </si>
  <si>
    <t>CliRemise</t>
  </si>
  <si>
    <t>Visite.VisNum</t>
  </si>
  <si>
    <t>VisAni</t>
  </si>
  <si>
    <t>VisDate_2024</t>
  </si>
  <si>
    <t>VisSuivi</t>
  </si>
  <si>
    <t>VisDatesuivi_2024</t>
  </si>
  <si>
    <t>VisTypepaie</t>
  </si>
  <si>
    <t>VisDatePaiement_2024</t>
  </si>
  <si>
    <t>DetailVisite.VisNum</t>
  </si>
  <si>
    <t>VisLig</t>
  </si>
  <si>
    <t>VisType</t>
  </si>
  <si>
    <t>VisTrait</t>
  </si>
  <si>
    <t>VisMed</t>
  </si>
  <si>
    <t>MedCode</t>
  </si>
  <si>
    <t>MedNom</t>
  </si>
  <si>
    <t>MedPrix</t>
  </si>
  <si>
    <t>CodeTrai</t>
  </si>
  <si>
    <t>NomTrai</t>
  </si>
  <si>
    <t>PrixTrai</t>
  </si>
  <si>
    <t>PaiTypeCode</t>
  </si>
  <si>
    <t>PaiTypeLib</t>
  </si>
  <si>
    <t/>
  </si>
  <si>
    <t>JO003</t>
  </si>
  <si>
    <t>Charlotte Jobert</t>
  </si>
  <si>
    <t>54 Rue de la FermeFarmaccess Rd</t>
  </si>
  <si>
    <t>La Montagne</t>
  </si>
  <si>
    <t>34</t>
  </si>
  <si>
    <t>34300</t>
  </si>
  <si>
    <t>0465558788</t>
  </si>
  <si>
    <t>AC001-01</t>
  </si>
  <si>
    <t>AC001</t>
  </si>
  <si>
    <t>Bobo</t>
  </si>
  <si>
    <t>LAPIN</t>
  </si>
  <si>
    <t>Commun</t>
  </si>
  <si>
    <t>M</t>
  </si>
  <si>
    <t>Brun/Noir/Blanc</t>
  </si>
  <si>
    <t>Bobo est un très beau lapin. Il appartenait à un Parc Naturel qui l'a confié à une Animalerie afin d'être cédé à une famille aimante. En très bonne santé à son arrivée, il est retourné au magasin afin d'y être vendu.</t>
  </si>
  <si>
    <t>Animaux Câlins</t>
  </si>
  <si>
    <t>21 Rue Molière</t>
  </si>
  <si>
    <t>Hauterive</t>
  </si>
  <si>
    <t>12</t>
  </si>
  <si>
    <t>12200</t>
  </si>
  <si>
    <t>0465556622</t>
  </si>
  <si>
    <t>1996092-01</t>
  </si>
  <si>
    <t xml:space="preserve">Physique            </t>
  </si>
  <si>
    <t>001</t>
  </si>
  <si>
    <t>PHYSIQUE</t>
  </si>
  <si>
    <t>0300</t>
  </si>
  <si>
    <t>0000</t>
  </si>
  <si>
    <t>Aucun traitement</t>
  </si>
  <si>
    <t>Examen général</t>
  </si>
  <si>
    <t>Espèces</t>
  </si>
  <si>
    <t>2020306-01</t>
  </si>
  <si>
    <t xml:space="preserve">Examen              </t>
  </si>
  <si>
    <t>2020092-01</t>
  </si>
  <si>
    <t>1996052-01</t>
  </si>
  <si>
    <t>003</t>
  </si>
  <si>
    <t>BLESSURE</t>
  </si>
  <si>
    <t>0408</t>
  </si>
  <si>
    <t>Délimitation zone affectée</t>
  </si>
  <si>
    <t>Chèque</t>
  </si>
  <si>
    <t>2020052-01</t>
  </si>
  <si>
    <t>004</t>
  </si>
  <si>
    <t>TOILETTAGE</t>
  </si>
  <si>
    <t>2003</t>
  </si>
  <si>
    <t>0702</t>
  </si>
  <si>
    <t>Xaritain Glyconol - 50 g</t>
  </si>
  <si>
    <t>Traitement insecticide</t>
  </si>
  <si>
    <t>1996306-01</t>
  </si>
  <si>
    <t>002</t>
  </si>
  <si>
    <t>2002</t>
  </si>
  <si>
    <t>Tonte</t>
  </si>
  <si>
    <t>0500</t>
  </si>
  <si>
    <t>0402</t>
  </si>
  <si>
    <t>Bonzocaine - 50 g</t>
  </si>
  <si>
    <t>Anesthesie</t>
  </si>
  <si>
    <t>0404</t>
  </si>
  <si>
    <t>Nyostatine - 25 g</t>
  </si>
  <si>
    <t>Réduction fractures multiples</t>
  </si>
  <si>
    <t>005</t>
  </si>
  <si>
    <t>1998092-01</t>
  </si>
  <si>
    <t>AC001-02</t>
  </si>
  <si>
    <t>Presto Chango</t>
  </si>
  <si>
    <t>LEZARD</t>
  </si>
  <si>
    <t>Caméléon</t>
  </si>
  <si>
    <t>F</t>
  </si>
  <si>
    <t>Vert</t>
  </si>
  <si>
    <t>Presto Chango changeait peu de couleur quand il est arrivé. Il lui fallait une température plus élevée. Ce n'est pas totalement anormal pour un caméléon. Néanmoins, cette espèce originaire du Nord de l'Australie ne manifeste e général ce phénomène que s'e</t>
  </si>
  <si>
    <t>1996331-01</t>
  </si>
  <si>
    <t xml:space="preserve">Néant               </t>
  </si>
  <si>
    <t>Carte Bancaire</t>
  </si>
  <si>
    <t>1996285-01</t>
  </si>
  <si>
    <t xml:space="preserve">Exam                </t>
  </si>
  <si>
    <t>0200</t>
  </si>
  <si>
    <t>0304</t>
  </si>
  <si>
    <t>Glyconfate - 25 g</t>
  </si>
  <si>
    <t>Nettoyage</t>
  </si>
  <si>
    <t>2020285-01</t>
  </si>
  <si>
    <t>2020331-01</t>
  </si>
  <si>
    <t>0406</t>
  </si>
  <si>
    <t>0503</t>
  </si>
  <si>
    <t>Byactocaine - 100 g</t>
  </si>
  <si>
    <t>Amputation d'un membre</t>
  </si>
  <si>
    <t>2020247-01</t>
  </si>
  <si>
    <t>0303</t>
  </si>
  <si>
    <t>Examen Yeux/Oreilles</t>
  </si>
  <si>
    <t>1996247-01</t>
  </si>
  <si>
    <t>AC001-03</t>
  </si>
  <si>
    <t>Aquilon</t>
  </si>
  <si>
    <t>MOUFETTE</t>
  </si>
  <si>
    <t>Noir/Blanc</t>
  </si>
  <si>
    <t>Nous avons réalisé l'ablation des glandes odorifères anales. La mouffette était en parfaite condition à sa sortie de clinique.</t>
  </si>
  <si>
    <t>1996132-01</t>
  </si>
  <si>
    <t>2001</t>
  </si>
  <si>
    <t>Bain</t>
  </si>
  <si>
    <t>2004</t>
  </si>
  <si>
    <t>Brossage</t>
  </si>
  <si>
    <t>1998132-01</t>
  </si>
  <si>
    <t>2020132-01</t>
  </si>
  <si>
    <t>AC001-04</t>
  </si>
  <si>
    <t>Fido</t>
  </si>
  <si>
    <t>CHIEN</t>
  </si>
  <si>
    <t>Berger allemand</t>
  </si>
  <si>
    <t>Brun</t>
  </si>
  <si>
    <t>1996214-01</t>
  </si>
  <si>
    <t>1996266-01</t>
  </si>
  <si>
    <t>0501</t>
  </si>
  <si>
    <t>Nyostatine - 50 g</t>
  </si>
  <si>
    <t>1996310-01</t>
  </si>
  <si>
    <t>1000</t>
  </si>
  <si>
    <t>Labo : Analyse de sang</t>
  </si>
  <si>
    <t>Exploration rectale</t>
  </si>
  <si>
    <t>2020214-01</t>
  </si>
  <si>
    <t>2020266-01</t>
  </si>
  <si>
    <t>2020310-01</t>
  </si>
  <si>
    <t>AD001-01</t>
  </si>
  <si>
    <t>AD001</t>
  </si>
  <si>
    <t>Porky</t>
  </si>
  <si>
    <t>COCHON</t>
  </si>
  <si>
    <t>Perigourdin</t>
  </si>
  <si>
    <t>Jean Adams</t>
  </si>
  <si>
    <t>66 Rue Haute</t>
  </si>
  <si>
    <t>0465557623</t>
  </si>
  <si>
    <t>1996016-04</t>
  </si>
  <si>
    <t>Néant</t>
  </si>
  <si>
    <t>1996092-02</t>
  </si>
  <si>
    <t>1996111-01</t>
  </si>
  <si>
    <t>0201</t>
  </si>
  <si>
    <t>Lariephogylconol - 200 g</t>
  </si>
  <si>
    <t>Aseptisation</t>
  </si>
  <si>
    <t>ROUTINE</t>
  </si>
  <si>
    <t>0400</t>
  </si>
  <si>
    <t>0505</t>
  </si>
  <si>
    <t>Dual Antibiotic - 200 g</t>
  </si>
  <si>
    <t>Stérilisation</t>
  </si>
  <si>
    <t>0301</t>
  </si>
  <si>
    <t>0100</t>
  </si>
  <si>
    <t>Aspirine - 100 mg</t>
  </si>
  <si>
    <t>Examen respiratoire</t>
  </si>
  <si>
    <t>1996170-01</t>
  </si>
  <si>
    <t>1998092-02</t>
  </si>
  <si>
    <t>1998111-01</t>
  </si>
  <si>
    <t>2020016-04</t>
  </si>
  <si>
    <t>2020092-02</t>
  </si>
  <si>
    <t>2020111-01</t>
  </si>
  <si>
    <t>2020170-01</t>
  </si>
  <si>
    <t>AD001-02</t>
  </si>
  <si>
    <t>Rising Sun</t>
  </si>
  <si>
    <t>CHEVAL</t>
  </si>
  <si>
    <t>Boulonnais</t>
  </si>
  <si>
    <t>1996016-05</t>
  </si>
  <si>
    <t>1996035-02</t>
  </si>
  <si>
    <t>0102</t>
  </si>
  <si>
    <t>Carconite (injection)</t>
  </si>
  <si>
    <t>1996042-01</t>
  </si>
  <si>
    <t>0104</t>
  </si>
  <si>
    <t>Aspertane - 200 mg</t>
  </si>
  <si>
    <t>2020016-05</t>
  </si>
  <si>
    <t>2020035-02</t>
  </si>
  <si>
    <t>2020042-01</t>
  </si>
  <si>
    <t>AD002-01</t>
  </si>
  <si>
    <t>AD002</t>
  </si>
  <si>
    <t>Désirée</t>
  </si>
  <si>
    <t>Croisé</t>
  </si>
  <si>
    <t>Blanc/Gris/Brun</t>
  </si>
  <si>
    <t>Bruce Adams</t>
  </si>
  <si>
    <t>11 Allée des Amandiers</t>
  </si>
  <si>
    <t>Le Lac</t>
  </si>
  <si>
    <t>30</t>
  </si>
  <si>
    <t>30250</t>
  </si>
  <si>
    <t>0435556187</t>
  </si>
  <si>
    <t>1996027-01</t>
  </si>
  <si>
    <t>2020027-01</t>
  </si>
  <si>
    <t>AE001-01</t>
  </si>
  <si>
    <t>AE001</t>
  </si>
  <si>
    <t>Mikos</t>
  </si>
  <si>
    <t>LOUP</t>
  </si>
  <si>
    <t>Europe</t>
  </si>
  <si>
    <t>Gris</t>
  </si>
  <si>
    <t>Animaux exotiques S.A.</t>
  </si>
  <si>
    <t>19 Avenue de Mende</t>
  </si>
  <si>
    <t>0435556611</t>
  </si>
  <si>
    <t>AE001-02</t>
  </si>
  <si>
    <t>Museum Rm 7</t>
  </si>
  <si>
    <t>DINOSAURE</t>
  </si>
  <si>
    <t>Stégosaure</t>
  </si>
  <si>
    <t>I</t>
  </si>
  <si>
    <t>Sans doute notre travail le plus bizarre : réparation de la taxidermie épidermiquet.</t>
  </si>
  <si>
    <t>AF001-01</t>
  </si>
  <si>
    <t>AF001</t>
  </si>
  <si>
    <t>Ren</t>
  </si>
  <si>
    <t>Pointer</t>
  </si>
  <si>
    <t>Animaux Familiers</t>
  </si>
  <si>
    <t>30 Rue Tabaga</t>
  </si>
  <si>
    <t>Nîmes</t>
  </si>
  <si>
    <t>30000</t>
  </si>
  <si>
    <t>0485551234</t>
  </si>
  <si>
    <t>AF001-02</t>
  </si>
  <si>
    <t>Stimpy</t>
  </si>
  <si>
    <t>CHAT</t>
  </si>
  <si>
    <t>Domestique</t>
  </si>
  <si>
    <t>Brun/ Blanc</t>
  </si>
  <si>
    <t>AF001-03</t>
  </si>
  <si>
    <t>Clone</t>
  </si>
  <si>
    <t>Nain</t>
  </si>
  <si>
    <t>BA001-01</t>
  </si>
  <si>
    <t>BA001</t>
  </si>
  <si>
    <t>Tilt</t>
  </si>
  <si>
    <t>DAUPHIN</t>
  </si>
  <si>
    <t>Tursiops</t>
  </si>
  <si>
    <t>Aquarium de Baillargues</t>
  </si>
  <si>
    <t>1 Chemin des Dunes</t>
  </si>
  <si>
    <t>Baillargues</t>
  </si>
  <si>
    <t>34125</t>
  </si>
  <si>
    <t>0435552685</t>
  </si>
  <si>
    <t>BA001-02</t>
  </si>
  <si>
    <t>Moby Dick</t>
  </si>
  <si>
    <t>BALEINE</t>
  </si>
  <si>
    <t>Beluga</t>
  </si>
  <si>
    <t>Blanc</t>
  </si>
  <si>
    <t>BA001-03</t>
  </si>
  <si>
    <t>Daffy</t>
  </si>
  <si>
    <t>CANARD</t>
  </si>
  <si>
    <t>Mallard</t>
  </si>
  <si>
    <t>Noir</t>
  </si>
  <si>
    <t>BA001-04</t>
  </si>
  <si>
    <t>Toby</t>
  </si>
  <si>
    <t>TORTUE</t>
  </si>
  <si>
    <t>Il s'agit d'une des plus vieilles tortues vivant en captivité, et une des plus petites connues de plus de 120 ans d'age.</t>
  </si>
  <si>
    <t>BA001-05</t>
  </si>
  <si>
    <t>Jake</t>
  </si>
  <si>
    <t>BR001-01</t>
  </si>
  <si>
    <t>BR001</t>
  </si>
  <si>
    <t>Janvier</t>
  </si>
  <si>
    <t>Stéphane Brun</t>
  </si>
  <si>
    <t>5 Avenue des Sycomores</t>
  </si>
  <si>
    <t>Béziers</t>
  </si>
  <si>
    <t>34100</t>
  </si>
  <si>
    <t>0485551237</t>
  </si>
  <si>
    <t>1996016-03</t>
  </si>
  <si>
    <t>0502</t>
  </si>
  <si>
    <t>Byactocaine - 50 g</t>
  </si>
  <si>
    <t>0103</t>
  </si>
  <si>
    <t>Aspertane - 100 mg</t>
  </si>
  <si>
    <t>2020016-03</t>
  </si>
  <si>
    <t>BR002-01</t>
  </si>
  <si>
    <t>BR002</t>
  </si>
  <si>
    <t>John Boy</t>
  </si>
  <si>
    <t>Brun/Gris</t>
  </si>
  <si>
    <t>Jean Bruneteau</t>
  </si>
  <si>
    <t>La Musardière</t>
  </si>
  <si>
    <t>0435551222</t>
  </si>
  <si>
    <t>1996028-01</t>
  </si>
  <si>
    <t>1996034-01</t>
  </si>
  <si>
    <t>2020028-01</t>
  </si>
  <si>
    <t>2020034-01</t>
  </si>
  <si>
    <t>BW001-01</t>
  </si>
  <si>
    <t>BW001</t>
  </si>
  <si>
    <t>Spot</t>
  </si>
  <si>
    <t>Basset</t>
  </si>
  <si>
    <t>Bow Wow House</t>
  </si>
  <si>
    <t>7 Rue Cousteau</t>
  </si>
  <si>
    <t>Ranier</t>
  </si>
  <si>
    <t>12265</t>
  </si>
  <si>
    <t>0465558734</t>
  </si>
  <si>
    <t>BW001-02</t>
  </si>
  <si>
    <t>Douce</t>
  </si>
  <si>
    <t>Terrier</t>
  </si>
  <si>
    <t>Fauve/Blanc</t>
  </si>
  <si>
    <t>BW001-03</t>
  </si>
  <si>
    <t>Quintin</t>
  </si>
  <si>
    <t>Boxer</t>
  </si>
  <si>
    <t>CH001-01</t>
  </si>
  <si>
    <t>CH001</t>
  </si>
  <si>
    <t>Tulipe</t>
  </si>
  <si>
    <t>Angora</t>
  </si>
  <si>
    <t>Orange/Blanc</t>
  </si>
  <si>
    <t>Châtons Calins</t>
  </si>
  <si>
    <t>6 Allée Droite</t>
  </si>
  <si>
    <t>0435554381</t>
  </si>
  <si>
    <t>CH001-02</t>
  </si>
  <si>
    <t>Stupide</t>
  </si>
  <si>
    <t>Chartreux</t>
  </si>
  <si>
    <t>Noir/ Blanc</t>
  </si>
  <si>
    <t>CM001-01</t>
  </si>
  <si>
    <t>CM001</t>
  </si>
  <si>
    <t>Bubule</t>
  </si>
  <si>
    <t>POISSON</t>
  </si>
  <si>
    <t>Poisson rouge</t>
  </si>
  <si>
    <t>Or</t>
  </si>
  <si>
    <t>Au Chat Malin</t>
  </si>
  <si>
    <t>20 Route Féline</t>
  </si>
  <si>
    <t>0465551067</t>
  </si>
  <si>
    <t>CM001-02</t>
  </si>
  <si>
    <t>Cracmouche</t>
  </si>
  <si>
    <t>CM001-03</t>
  </si>
  <si>
    <t>Solitaire</t>
  </si>
  <si>
    <t>Brun Noir</t>
  </si>
  <si>
    <t>CP001-01</t>
  </si>
  <si>
    <t>CP001</t>
  </si>
  <si>
    <t>Angelo</t>
  </si>
  <si>
    <t>Truite</t>
  </si>
  <si>
    <t>La Cuve à Poissons SARL</t>
  </si>
  <si>
    <t>72 rue Doolittle</t>
  </si>
  <si>
    <t>0465558348</t>
  </si>
  <si>
    <t>CP001-02</t>
  </si>
  <si>
    <t>Nash</t>
  </si>
  <si>
    <t>CP001-03</t>
  </si>
  <si>
    <t>Crosby</t>
  </si>
  <si>
    <t>GB001-01</t>
  </si>
  <si>
    <t>GB001</t>
  </si>
  <si>
    <t>Strident</t>
  </si>
  <si>
    <t>OISEAU</t>
  </si>
  <si>
    <t>Paon</t>
  </si>
  <si>
    <t>Bleu/Vert</t>
  </si>
  <si>
    <t>Refuge aviaire George Brun</t>
  </si>
  <si>
    <t>Rue Georges Brun</t>
  </si>
  <si>
    <t>Mont Pilote</t>
  </si>
  <si>
    <t>12722</t>
  </si>
  <si>
    <t>0485554852</t>
  </si>
  <si>
    <t>GP001-01</t>
  </si>
  <si>
    <t>GP001</t>
  </si>
  <si>
    <t>Samson</t>
  </si>
  <si>
    <t>La Grange au Poil</t>
  </si>
  <si>
    <t>11 Route St Martin Rd.</t>
  </si>
  <si>
    <t>0435559988</t>
  </si>
  <si>
    <t>GP001-02</t>
  </si>
  <si>
    <t>Dalila</t>
  </si>
  <si>
    <t>Egyptien</t>
  </si>
  <si>
    <t>GP001-03</t>
  </si>
  <si>
    <t>Gabriel</t>
  </si>
  <si>
    <t>Ange</t>
  </si>
  <si>
    <t>GR001-01</t>
  </si>
  <si>
    <t>GR001</t>
  </si>
  <si>
    <t>Adam</t>
  </si>
  <si>
    <t>GRENOUILLE</t>
  </si>
  <si>
    <t>Verte</t>
  </si>
  <si>
    <t>Une magnifique grenouille. Attention à ses jambes : elle a gagné déjà deux fois le championat régional de saut de grenouilles !</t>
  </si>
  <si>
    <t>George Grandjean</t>
  </si>
  <si>
    <t>9 Rue Galamant</t>
  </si>
  <si>
    <t>0485558898</t>
  </si>
  <si>
    <t>1996026-01</t>
  </si>
  <si>
    <t>0405</t>
  </si>
  <si>
    <t>0601</t>
  </si>
  <si>
    <t>Hydrocortine glycol - 100 g</t>
  </si>
  <si>
    <t>Réduction entorse</t>
  </si>
  <si>
    <t>1996050-01</t>
  </si>
  <si>
    <t>1996082-01</t>
  </si>
  <si>
    <t>AUTRE</t>
  </si>
  <si>
    <t>0401</t>
  </si>
  <si>
    <t>Tylinol - 400 mg</t>
  </si>
  <si>
    <t>Ablation grosseur externe</t>
  </si>
  <si>
    <t>0504</t>
  </si>
  <si>
    <t>Dual Antibiotic - 100 g</t>
  </si>
  <si>
    <t>1996112-01</t>
  </si>
  <si>
    <t>1996124-01</t>
  </si>
  <si>
    <t>0101</t>
  </si>
  <si>
    <t>Rabonius (injection)</t>
  </si>
  <si>
    <t>1996138-01</t>
  </si>
  <si>
    <t>MALADIE</t>
  </si>
  <si>
    <t>1996169-03</t>
  </si>
  <si>
    <t>1998082-01</t>
  </si>
  <si>
    <t>1998112-01</t>
  </si>
  <si>
    <t>1998124-01</t>
  </si>
  <si>
    <t>1998138-01</t>
  </si>
  <si>
    <t>2020026-01</t>
  </si>
  <si>
    <t>2020050-01</t>
  </si>
  <si>
    <t>2020082-01</t>
  </si>
  <si>
    <t>2020112-01</t>
  </si>
  <si>
    <t>2020124-01</t>
  </si>
  <si>
    <t>2020138-01</t>
  </si>
  <si>
    <t>2020169-03</t>
  </si>
  <si>
    <t>GR001-02</t>
  </si>
  <si>
    <t>Tueur</t>
  </si>
  <si>
    <t>SERPENT</t>
  </si>
  <si>
    <t>Python</t>
  </si>
  <si>
    <t>Brun/Blanc/Vert</t>
  </si>
  <si>
    <t>1996049-01</t>
  </si>
  <si>
    <t>2020049-01</t>
  </si>
  <si>
    <t>GR001-03</t>
  </si>
  <si>
    <t>Fuyant</t>
  </si>
  <si>
    <t>Boa Constrictor</t>
  </si>
  <si>
    <t>1996049-02</t>
  </si>
  <si>
    <t>2020049-02</t>
  </si>
  <si>
    <t>GR001-04</t>
  </si>
  <si>
    <t>Sammie</t>
  </si>
  <si>
    <t>1996049-03</t>
  </si>
  <si>
    <t>2020049-03</t>
  </si>
  <si>
    <t>GR002-01</t>
  </si>
  <si>
    <t>GR002</t>
  </si>
  <si>
    <t>Sammie Girl</t>
  </si>
  <si>
    <t>Spitz</t>
  </si>
  <si>
    <t>Pierrette Grandon</t>
  </si>
  <si>
    <t>66 Rue de la FermeFarmaccess Rd</t>
  </si>
  <si>
    <t>Millau</t>
  </si>
  <si>
    <t>12000</t>
  </si>
  <si>
    <t>0465551225</t>
  </si>
  <si>
    <t>1996054-01</t>
  </si>
  <si>
    <t>Tetrinious (injection)</t>
  </si>
  <si>
    <t>1998054-01</t>
  </si>
  <si>
    <t>2020054-01</t>
  </si>
  <si>
    <t>GR002-02</t>
  </si>
  <si>
    <t>King</t>
  </si>
  <si>
    <t>HP003-01</t>
  </si>
  <si>
    <t>HP003</t>
  </si>
  <si>
    <t>Jumper</t>
  </si>
  <si>
    <t>Haute Protection</t>
  </si>
  <si>
    <t>12 Salmon Rd.</t>
  </si>
  <si>
    <t>0435559372</t>
  </si>
  <si>
    <t>HP003-02</t>
  </si>
  <si>
    <t>Chili</t>
  </si>
  <si>
    <t>Pit Bull</t>
  </si>
  <si>
    <t>Noir/Brun</t>
  </si>
  <si>
    <t>IR001-01</t>
  </si>
  <si>
    <t>IR001</t>
  </si>
  <si>
    <t>C.C.</t>
  </si>
  <si>
    <t>Sauvage</t>
  </si>
  <si>
    <t>Blanc/Brun/Gris</t>
  </si>
  <si>
    <t>Patricia Irribarado</t>
  </si>
  <si>
    <t>45 Allée du Fou</t>
  </si>
  <si>
    <t>0435554432</t>
  </si>
  <si>
    <t>1996015-01</t>
  </si>
  <si>
    <t>HOSPITALISATION</t>
  </si>
  <si>
    <t>0202</t>
  </si>
  <si>
    <t>Oxyde de Zinc - 100 g</t>
  </si>
  <si>
    <t>1996035-01</t>
  </si>
  <si>
    <t>1996113-01</t>
  </si>
  <si>
    <t>1996125-01</t>
  </si>
  <si>
    <t>1996169-01</t>
  </si>
  <si>
    <t>1998113-01</t>
  </si>
  <si>
    <t>1998125-01</t>
  </si>
  <si>
    <t>2020015-01</t>
  </si>
  <si>
    <t>2020035-01</t>
  </si>
  <si>
    <t>2020113-01</t>
  </si>
  <si>
    <t>2020125-01</t>
  </si>
  <si>
    <t>2020169-01</t>
  </si>
  <si>
    <t>IR001-02</t>
  </si>
  <si>
    <t>Gizmo</t>
  </si>
  <si>
    <t>Siamois</t>
  </si>
  <si>
    <t>Blanc/Gris/Noir</t>
  </si>
  <si>
    <t>1996015-02</t>
  </si>
  <si>
    <t>Crupo (injection)</t>
  </si>
  <si>
    <t>1996113-02</t>
  </si>
  <si>
    <t>1998113-02</t>
  </si>
  <si>
    <t>2020015-02</t>
  </si>
  <si>
    <t>2020113-02</t>
  </si>
  <si>
    <t>IR001-03</t>
  </si>
  <si>
    <t>Doudoune</t>
  </si>
  <si>
    <t>Blanc/Gris</t>
  </si>
  <si>
    <t>1996015-03</t>
  </si>
  <si>
    <t>0105</t>
  </si>
  <si>
    <t>Arthrimus (injection)</t>
  </si>
  <si>
    <t>1996125-02</t>
  </si>
  <si>
    <t>1998125-02</t>
  </si>
  <si>
    <t>2020015-03</t>
  </si>
  <si>
    <t>2020125-02</t>
  </si>
  <si>
    <t>IR001-04</t>
  </si>
  <si>
    <t>Roméo</t>
  </si>
  <si>
    <t>Noir/Gris</t>
  </si>
  <si>
    <t>1996015-04</t>
  </si>
  <si>
    <t>1996125-03</t>
  </si>
  <si>
    <t>1998125-03</t>
  </si>
  <si>
    <t>2020015-04</t>
  </si>
  <si>
    <t>2020125-03</t>
  </si>
  <si>
    <t>IR001-05</t>
  </si>
  <si>
    <t>César</t>
  </si>
  <si>
    <t>1996015-05</t>
  </si>
  <si>
    <t>1996125-04</t>
  </si>
  <si>
    <t>1998125-04</t>
  </si>
  <si>
    <t>2020015-05</t>
  </si>
  <si>
    <t>2020125-04</t>
  </si>
  <si>
    <t>IR001-06</t>
  </si>
  <si>
    <t>Juliette</t>
  </si>
  <si>
    <t>1996015-06</t>
  </si>
  <si>
    <t>1996030-01</t>
  </si>
  <si>
    <t>1996125-05</t>
  </si>
  <si>
    <t>1998125-05</t>
  </si>
  <si>
    <t>2020015-06</t>
  </si>
  <si>
    <t>2020030-01</t>
  </si>
  <si>
    <t>2020125-05</t>
  </si>
  <si>
    <t>IR001-07</t>
  </si>
  <si>
    <t>Tigre</t>
  </si>
  <si>
    <t>Noir/Gris/Blanc</t>
  </si>
  <si>
    <t>1996015-07</t>
  </si>
  <si>
    <t>1996169-02</t>
  </si>
  <si>
    <t>0900</t>
  </si>
  <si>
    <t>Autopsie</t>
  </si>
  <si>
    <t>0901</t>
  </si>
  <si>
    <t>Necropsie</t>
  </si>
  <si>
    <t>2020015-07</t>
  </si>
  <si>
    <t>2020169-02</t>
  </si>
  <si>
    <t>IS001-01</t>
  </si>
  <si>
    <t>IS001</t>
  </si>
  <si>
    <t>Furtif</t>
  </si>
  <si>
    <t>Vipère aspic</t>
  </si>
  <si>
    <t>L'Ile aux Serpents</t>
  </si>
  <si>
    <t>20 Chemin des Tortues</t>
  </si>
  <si>
    <t>0465555735</t>
  </si>
  <si>
    <t>IS001-02</t>
  </si>
  <si>
    <t>Crésus</t>
  </si>
  <si>
    <t>JO001-01</t>
  </si>
  <si>
    <t>JO001</t>
  </si>
  <si>
    <t>Rôdeur</t>
  </si>
  <si>
    <t>Michel Joineau</t>
  </si>
  <si>
    <t>77 Rue de la Ferme</t>
  </si>
  <si>
    <t>0465552232</t>
  </si>
  <si>
    <t>1996114-01</t>
  </si>
  <si>
    <t>1998114-01</t>
  </si>
  <si>
    <t>2020114-01</t>
  </si>
  <si>
    <t>JO002-01</t>
  </si>
  <si>
    <t>JO002</t>
  </si>
  <si>
    <t>Fi Fi</t>
  </si>
  <si>
    <t>Berger des Pyrenées</t>
  </si>
  <si>
    <t>Albert Joineau</t>
  </si>
  <si>
    <t>55 Rue Basse</t>
  </si>
  <si>
    <t>0485552211</t>
  </si>
  <si>
    <t>1996068-01</t>
  </si>
  <si>
    <t>1001</t>
  </si>
  <si>
    <t>Labo : Sérologie</t>
  </si>
  <si>
    <t>1003</t>
  </si>
  <si>
    <t>Labo : divers</t>
  </si>
  <si>
    <t>1998068-01</t>
  </si>
  <si>
    <t>2020068-01</t>
  </si>
  <si>
    <t>KP001-01</t>
  </si>
  <si>
    <t>KP001</t>
  </si>
  <si>
    <t>Blanchette</t>
  </si>
  <si>
    <t>CHEVRE</t>
  </si>
  <si>
    <t>Koalas et Perruches</t>
  </si>
  <si>
    <t>31 Chemin des Sables</t>
  </si>
  <si>
    <t>0435556837</t>
  </si>
  <si>
    <t>KP001-02</t>
  </si>
  <si>
    <t>Ouatte</t>
  </si>
  <si>
    <t>AGNEAU</t>
  </si>
  <si>
    <t>Romanov</t>
  </si>
  <si>
    <t>KP001-03</t>
  </si>
  <si>
    <t>Sauteur</t>
  </si>
  <si>
    <t>DAIM</t>
  </si>
  <si>
    <t>MA001-01</t>
  </si>
  <si>
    <t>MA001</t>
  </si>
  <si>
    <t>Micro</t>
  </si>
  <si>
    <t>La Maison de l'Animal</t>
  </si>
  <si>
    <t>23 Route des Bûcherons</t>
  </si>
  <si>
    <t>0435558723</t>
  </si>
  <si>
    <t>MA001-02</t>
  </si>
  <si>
    <t>Eclair</t>
  </si>
  <si>
    <t>MA001-03</t>
  </si>
  <si>
    <t>Tonnerre</t>
  </si>
  <si>
    <t>MC001-01</t>
  </si>
  <si>
    <t>MC001</t>
  </si>
  <si>
    <t>Rex</t>
  </si>
  <si>
    <t>Brun/Blanc</t>
  </si>
  <si>
    <t>Marguerite McKinley</t>
  </si>
  <si>
    <t>12 Rue Champvert</t>
  </si>
  <si>
    <t>0435557993</t>
  </si>
  <si>
    <t>1996069-01</t>
  </si>
  <si>
    <t>1998069-01</t>
  </si>
  <si>
    <t>2020069-01</t>
  </si>
  <si>
    <t>MC001-02</t>
  </si>
  <si>
    <t>1996069-02</t>
  </si>
  <si>
    <t>1998069-02</t>
  </si>
  <si>
    <t>2020069-02</t>
  </si>
  <si>
    <t>MO001-01</t>
  </si>
  <si>
    <t>MO001</t>
  </si>
  <si>
    <t>Tijuana</t>
  </si>
  <si>
    <t>Toucan</t>
  </si>
  <si>
    <t>Paul-Elie Fruet</t>
  </si>
  <si>
    <t>32 Rue du Curoir</t>
  </si>
  <si>
    <t>Roubaix</t>
  </si>
  <si>
    <t>59</t>
  </si>
  <si>
    <t>59100</t>
  </si>
  <si>
    <t>0468973540</t>
  </si>
  <si>
    <t>MO001-02</t>
  </si>
  <si>
    <t>Carlos</t>
  </si>
  <si>
    <t>Cacatoès</t>
  </si>
  <si>
    <t>MO001-03</t>
  </si>
  <si>
    <t>Ming</t>
  </si>
  <si>
    <t>Oiseau-mouche</t>
  </si>
  <si>
    <t>MO001-04</t>
  </si>
  <si>
    <t>Gil et Jaune</t>
  </si>
  <si>
    <t>Canari</t>
  </si>
  <si>
    <t>Jaune</t>
  </si>
  <si>
    <t>MO001-05</t>
  </si>
  <si>
    <t>Robin</t>
  </si>
  <si>
    <t>Rouge-gorge</t>
  </si>
  <si>
    <t>MO001-06</t>
  </si>
  <si>
    <t>Mickey</t>
  </si>
  <si>
    <t>Perroquet</t>
  </si>
  <si>
    <t>Bleu/Vert/Jaune</t>
  </si>
  <si>
    <t>MO001-07</t>
  </si>
  <si>
    <t>Sally</t>
  </si>
  <si>
    <t>Jaune/Vert</t>
  </si>
  <si>
    <t>MP001-01</t>
  </si>
  <si>
    <t>MP001</t>
  </si>
  <si>
    <t>Brunaud</t>
  </si>
  <si>
    <t>Epagneul</t>
  </si>
  <si>
    <t>Le Monde des Oiseaux</t>
  </si>
  <si>
    <t>22 Boulevard de l'Aile</t>
  </si>
  <si>
    <t>Villetigre</t>
  </si>
  <si>
    <t>34750</t>
  </si>
  <si>
    <t>0435554367</t>
  </si>
  <si>
    <t>MP002-01</t>
  </si>
  <si>
    <t>MP002</t>
  </si>
  <si>
    <t>Swinger</t>
  </si>
  <si>
    <t>SINGE</t>
  </si>
  <si>
    <t>Macaque rhésus</t>
  </si>
  <si>
    <t>Zoo du Mont Pilote</t>
  </si>
  <si>
    <t>0485559000</t>
  </si>
  <si>
    <t>MP002-02</t>
  </si>
  <si>
    <t>Jaune/Gris/Noir</t>
  </si>
  <si>
    <t>MP002-03</t>
  </si>
  <si>
    <t>Houpette</t>
  </si>
  <si>
    <t>MP003-01</t>
  </si>
  <si>
    <t>MP003</t>
  </si>
  <si>
    <t>Tom</t>
  </si>
  <si>
    <t>Malins Petits</t>
  </si>
  <si>
    <t>22 Rue Dupont</t>
  </si>
  <si>
    <t>0465559254</t>
  </si>
  <si>
    <t>MP003-02</t>
  </si>
  <si>
    <t>Bunny</t>
  </si>
  <si>
    <t>MZ001-01</t>
  </si>
  <si>
    <t>MZ001</t>
  </si>
  <si>
    <t>Ben</t>
  </si>
  <si>
    <t>OURS</t>
  </si>
  <si>
    <t>Découvert par les Douanes lors d'un contrôle d'importations douteuses, cet ours fut soigné avant d'être placé en lieu sûr.</t>
  </si>
  <si>
    <t>Zoo Municipal d'Angliers</t>
  </si>
  <si>
    <t>14 Route de Montpellier</t>
  </si>
  <si>
    <t>Angliers</t>
  </si>
  <si>
    <t>34250</t>
  </si>
  <si>
    <t>0435559256</t>
  </si>
  <si>
    <t>MZ001-02</t>
  </si>
  <si>
    <t>Margot</t>
  </si>
  <si>
    <t>MOUTON</t>
  </si>
  <si>
    <t>OH001-01</t>
  </si>
  <si>
    <t>OH001</t>
  </si>
  <si>
    <t>Caruso</t>
  </si>
  <si>
    <t>Rossignol</t>
  </si>
  <si>
    <t>Des Oiseaux et des Hommes</t>
  </si>
  <si>
    <t>4 Rue de la CouléeMain St</t>
  </si>
  <si>
    <t>0465559817</t>
  </si>
  <si>
    <t>OH001-02</t>
  </si>
  <si>
    <t>Roitelet</t>
  </si>
  <si>
    <t>OH001-03</t>
  </si>
  <si>
    <t>Pirate</t>
  </si>
  <si>
    <t>Merle</t>
  </si>
  <si>
    <t>ON001-01</t>
  </si>
  <si>
    <t>ON001</t>
  </si>
  <si>
    <t>Apalose</t>
  </si>
  <si>
    <t>Office Naturel de l'Hérault</t>
  </si>
  <si>
    <t>12 Rue Salvator Allende</t>
  </si>
  <si>
    <t>Montpellier</t>
  </si>
  <si>
    <t>34000</t>
  </si>
  <si>
    <t>0435554455</t>
  </si>
  <si>
    <t>ON001-02</t>
  </si>
  <si>
    <t>Fleur</t>
  </si>
  <si>
    <t>ON001-03</t>
  </si>
  <si>
    <t>ECUREUIL</t>
  </si>
  <si>
    <t>ON001-04</t>
  </si>
  <si>
    <t>Martin</t>
  </si>
  <si>
    <t>PC001-01</t>
  </si>
  <si>
    <t>PC001</t>
  </si>
  <si>
    <t>Sylvester</t>
  </si>
  <si>
    <t>Pour les Chiens</t>
  </si>
  <si>
    <t>91 Grand'Rue</t>
  </si>
  <si>
    <t>0485551765</t>
  </si>
  <si>
    <t>PC001-02</t>
  </si>
  <si>
    <t>Babar</t>
  </si>
  <si>
    <t>COCHON D'INDE</t>
  </si>
  <si>
    <t>PE001-01</t>
  </si>
  <si>
    <t>PE001</t>
  </si>
  <si>
    <t>Jacquot</t>
  </si>
  <si>
    <t>Pépiements</t>
  </si>
  <si>
    <t>14 Rue St. Paul</t>
  </si>
  <si>
    <t>0485557763</t>
  </si>
  <si>
    <t>PE001-02</t>
  </si>
  <si>
    <t>Indigo</t>
  </si>
  <si>
    <t>Perruche</t>
  </si>
  <si>
    <t>PE001-03</t>
  </si>
  <si>
    <t>Rose</t>
  </si>
  <si>
    <t>PL001-01</t>
  </si>
  <si>
    <t>PL001</t>
  </si>
  <si>
    <t>Plutôt</t>
  </si>
  <si>
    <t>Beagle</t>
  </si>
  <si>
    <t>Plein d'Amour</t>
  </si>
  <si>
    <t>80 Route des Cimes</t>
  </si>
  <si>
    <t>0465554658</t>
  </si>
  <si>
    <t>PL001-02</t>
  </si>
  <si>
    <t>Goofy</t>
  </si>
  <si>
    <t>Scottish Terrier</t>
  </si>
  <si>
    <t>PL001-03</t>
  </si>
  <si>
    <t>Sandy</t>
  </si>
  <si>
    <t>PO001-01</t>
  </si>
  <si>
    <t>PO001</t>
  </si>
  <si>
    <t>Kaa</t>
  </si>
  <si>
    <t>Cobra royal</t>
  </si>
  <si>
    <t>Brun/Vert/Blanc</t>
  </si>
  <si>
    <t>Thierry Pottier</t>
  </si>
  <si>
    <t>33 Rue de la Bibliothèque</t>
  </si>
  <si>
    <t>0485551199</t>
  </si>
  <si>
    <t>1996054-02</t>
  </si>
  <si>
    <t>1996167-01</t>
  </si>
  <si>
    <t>1998054-02</t>
  </si>
  <si>
    <t>2020054-02</t>
  </si>
  <si>
    <t>2020167-01</t>
  </si>
  <si>
    <t>PR001-01</t>
  </si>
  <si>
    <t>PR001</t>
  </si>
  <si>
    <t>Brutus</t>
  </si>
  <si>
    <t>Brutus est un très bel animal, bien proportionné compt-tnu de sa taille et de son poids. Prévoir rappels de vaccination lors de la prochaine visite de contrôle.
Son propriétaire, Philippe Primenat, est un vieil habitué des lieux, et présente une troubl</t>
  </si>
  <si>
    <t>Philippe Primenat</t>
  </si>
  <si>
    <t>12 Grand'Rue</t>
  </si>
  <si>
    <t>0465551230</t>
  </si>
  <si>
    <t>2020016-01</t>
  </si>
  <si>
    <t>1996016-01</t>
  </si>
  <si>
    <t>1996140-01</t>
  </si>
  <si>
    <t>2020140-01</t>
  </si>
  <si>
    <t>PR001-02</t>
  </si>
  <si>
    <t>Cleo</t>
  </si>
  <si>
    <t>1996015-08</t>
  </si>
  <si>
    <t>2020015-08</t>
  </si>
  <si>
    <t>PR001-03</t>
  </si>
  <si>
    <t>P'tit bout</t>
  </si>
  <si>
    <t>Multicolore</t>
  </si>
  <si>
    <t>1996016-02</t>
  </si>
  <si>
    <t>0302</t>
  </si>
  <si>
    <t>Exploration interne</t>
  </si>
  <si>
    <t>1002</t>
  </si>
  <si>
    <t>Labo : Electrolytes</t>
  </si>
  <si>
    <t>2020016-02</t>
  </si>
  <si>
    <t>PR002-01</t>
  </si>
  <si>
    <t>PR002</t>
  </si>
  <si>
    <t>Rosie</t>
  </si>
  <si>
    <t>LargeWhite</t>
  </si>
  <si>
    <t>Rose/Blanc</t>
  </si>
  <si>
    <t>Ces deux animaux, nés Siamois, partageaient plusieurs organes vitaux. Lors de la séparation chirurgicale, seule Rosie a survécu.</t>
  </si>
  <si>
    <t>Christian Praduit</t>
  </si>
  <si>
    <t>4 Grand'Rue</t>
  </si>
  <si>
    <t>0469453383</t>
  </si>
  <si>
    <t>1996140-02</t>
  </si>
  <si>
    <t>1996168-01</t>
  </si>
  <si>
    <t>2020140-02</t>
  </si>
  <si>
    <t>2020168-01</t>
  </si>
  <si>
    <t>PR002-02</t>
  </si>
  <si>
    <t>Bouton d'or</t>
  </si>
  <si>
    <t>Largewhite</t>
  </si>
  <si>
    <t>1996068-02</t>
  </si>
  <si>
    <t>1996114-02</t>
  </si>
  <si>
    <t>1998068-02</t>
  </si>
  <si>
    <t>1998114-02</t>
  </si>
  <si>
    <t>2020068-02</t>
  </si>
  <si>
    <t>2020114-02</t>
  </si>
  <si>
    <t>RA001-01</t>
  </si>
  <si>
    <t>RA001</t>
  </si>
  <si>
    <t>Margo</t>
  </si>
  <si>
    <t>Fauve</t>
  </si>
  <si>
    <t>Royaume des Animaux (le)</t>
  </si>
  <si>
    <t>15 Allée Marli</t>
  </si>
  <si>
    <t>0485557108</t>
  </si>
  <si>
    <t>1996204-01</t>
  </si>
  <si>
    <t>Oxyde de Zinc - 25 g</t>
  </si>
  <si>
    <t>1996275-01</t>
  </si>
  <si>
    <t>1996338-01</t>
  </si>
  <si>
    <t>1996344-01</t>
  </si>
  <si>
    <t>2020204-01</t>
  </si>
  <si>
    <t>2020275-01</t>
  </si>
  <si>
    <t>2020338-01</t>
  </si>
  <si>
    <t>2020344-01</t>
  </si>
  <si>
    <t>RA001-02</t>
  </si>
  <si>
    <t>1996173-01</t>
  </si>
  <si>
    <t>1996197-01</t>
  </si>
  <si>
    <t>1996285-02</t>
  </si>
  <si>
    <t>2020173-01</t>
  </si>
  <si>
    <t>2020197-01</t>
  </si>
  <si>
    <t>2020285-02</t>
  </si>
  <si>
    <t>RA001-03</t>
  </si>
  <si>
    <t>Jerry</t>
  </si>
  <si>
    <t>RAT</t>
  </si>
  <si>
    <t>1996041-01</t>
  </si>
  <si>
    <t xml:space="preserve">Vaccination         </t>
  </si>
  <si>
    <t>Dermoblast - 100 g</t>
  </si>
  <si>
    <t>1996057-01</t>
  </si>
  <si>
    <t>0600</t>
  </si>
  <si>
    <t>Hydrocortine glycol - 50 g</t>
  </si>
  <si>
    <t>1996124-02</t>
  </si>
  <si>
    <t>Bulbinous (injection)</t>
  </si>
  <si>
    <t>1998057-01</t>
  </si>
  <si>
    <t>1998124-02</t>
  </si>
  <si>
    <t>2020041-01</t>
  </si>
  <si>
    <t>2020057-01</t>
  </si>
  <si>
    <t>2020124-02</t>
  </si>
  <si>
    <t>RA001-04</t>
  </si>
  <si>
    <t>Marcus</t>
  </si>
  <si>
    <t>RA001-05</t>
  </si>
  <si>
    <t>Pookie</t>
  </si>
  <si>
    <t>RA001-06</t>
  </si>
  <si>
    <t>Mario</t>
  </si>
  <si>
    <t>Noir/Brun/Blanc</t>
  </si>
  <si>
    <t>RA001-07</t>
  </si>
  <si>
    <t>Luigi</t>
  </si>
  <si>
    <t>RH001-01</t>
  </si>
  <si>
    <t>RH001</t>
  </si>
  <si>
    <t>Oren Girl</t>
  </si>
  <si>
    <t>Anglo-arabe</t>
  </si>
  <si>
    <t>Karen Rhodes</t>
  </si>
  <si>
    <t>3  Avenue Jaurès</t>
  </si>
  <si>
    <t>0485559113</t>
  </si>
  <si>
    <t>1996015-09</t>
  </si>
  <si>
    <t>1996167-02</t>
  </si>
  <si>
    <t>2020015-09</t>
  </si>
  <si>
    <t>2020167-02</t>
  </si>
  <si>
    <t>RH001-02</t>
  </si>
  <si>
    <t>Beauté</t>
  </si>
  <si>
    <t>RN001-01</t>
  </si>
  <si>
    <t>RN001</t>
  </si>
  <si>
    <t>Muffy</t>
  </si>
  <si>
    <t>GERBOISE</t>
  </si>
  <si>
    <t>Réserve Naturelle de Nîmes</t>
  </si>
  <si>
    <t>22 Rue des Pignons</t>
  </si>
  <si>
    <t>0485550983</t>
  </si>
  <si>
    <t>RN001-02</t>
  </si>
  <si>
    <t>Simplet</t>
  </si>
  <si>
    <t>RZ001-01</t>
  </si>
  <si>
    <t>RZ001</t>
  </si>
  <si>
    <t>Zoo Municipal de Ranier</t>
  </si>
  <si>
    <t>100 Avenue Livingstone</t>
  </si>
  <si>
    <t>0465553039</t>
  </si>
  <si>
    <t>RZ001-02</t>
  </si>
  <si>
    <t>Clown</t>
  </si>
  <si>
    <t>Asie</t>
  </si>
  <si>
    <t>RZ001-03</t>
  </si>
  <si>
    <t>Grimpeuse</t>
  </si>
  <si>
    <t>Cachemire</t>
  </si>
  <si>
    <t>TC001-01</t>
  </si>
  <si>
    <t>TC001</t>
  </si>
  <si>
    <t>Rapide</t>
  </si>
  <si>
    <t>Trois Petits Cochons</t>
  </si>
  <si>
    <t>90 Rue DoyennéWise St.</t>
  </si>
  <si>
    <t>0485554132</t>
  </si>
  <si>
    <t>TC001-02</t>
  </si>
  <si>
    <t>Sammy</t>
  </si>
  <si>
    <t>FURET</t>
  </si>
  <si>
    <t>UF001-01</t>
  </si>
  <si>
    <t>UF001</t>
  </si>
  <si>
    <t>Scotty</t>
  </si>
  <si>
    <t>AUTRUCHE</t>
  </si>
  <si>
    <t>UFR Sciences de la Vie</t>
  </si>
  <si>
    <t>10 Allée des Pins</t>
  </si>
  <si>
    <t>0465559767</t>
  </si>
  <si>
    <t>UF001-02</t>
  </si>
  <si>
    <t>Noël</t>
  </si>
  <si>
    <t>DINDE</t>
  </si>
  <si>
    <t>des Ardennes</t>
  </si>
  <si>
    <t>UF001-03</t>
  </si>
  <si>
    <t>Floppy</t>
  </si>
  <si>
    <t>Blanc/Noir</t>
  </si>
  <si>
    <t>UF001-04</t>
  </si>
  <si>
    <t>Tortueux</t>
  </si>
  <si>
    <t>Serpent à sonnette</t>
  </si>
  <si>
    <t>UF001-05</t>
  </si>
  <si>
    <t>Buck</t>
  </si>
  <si>
    <t>UF001-06</t>
  </si>
  <si>
    <t>Lenny</t>
  </si>
  <si>
    <t>Ocellé</t>
  </si>
  <si>
    <t>Bigarré</t>
  </si>
  <si>
    <t>WF001-01</t>
  </si>
  <si>
    <t>WF001</t>
  </si>
  <si>
    <t>World Fauna</t>
  </si>
  <si>
    <t>99 Rue des Pins</t>
  </si>
  <si>
    <t>0465558791</t>
  </si>
  <si>
    <t>WF001-02</t>
  </si>
  <si>
    <t>Vanessa</t>
  </si>
  <si>
    <t>WI001-01</t>
  </si>
  <si>
    <t>WI001</t>
  </si>
  <si>
    <t>Sandrine Willenberg</t>
  </si>
  <si>
    <t>221 Grand'Rue</t>
  </si>
  <si>
    <t>0465556543</t>
  </si>
  <si>
    <t>1996068-03</t>
  </si>
  <si>
    <t>1996153-01</t>
  </si>
  <si>
    <t>1998068-03</t>
  </si>
  <si>
    <t>2020068-03</t>
  </si>
  <si>
    <t>2020153-01</t>
  </si>
  <si>
    <t>WI001-02</t>
  </si>
  <si>
    <t>Ombre</t>
  </si>
  <si>
    <t>1996153-02</t>
  </si>
  <si>
    <t>1996170-02</t>
  </si>
  <si>
    <t>2020153-02</t>
  </si>
  <si>
    <t>2020170-02</t>
  </si>
  <si>
    <t>WI002-01</t>
  </si>
  <si>
    <t>WI002</t>
  </si>
  <si>
    <t>Hop</t>
  </si>
  <si>
    <t>Rousse</t>
  </si>
  <si>
    <t>Barbara Willenberg</t>
  </si>
  <si>
    <t>6 Avenue Lepar-Ayeur</t>
  </si>
  <si>
    <t>0435553212</t>
  </si>
  <si>
    <t>1996153-03</t>
  </si>
  <si>
    <t>2020153-03</t>
  </si>
  <si>
    <t>WI002-02</t>
  </si>
  <si>
    <t>Benjamin</t>
  </si>
  <si>
    <t>Rainette</t>
  </si>
  <si>
    <t>1996153-04</t>
  </si>
  <si>
    <t>2020153-04</t>
  </si>
  <si>
    <t>WI003-01</t>
  </si>
  <si>
    <t>WI003</t>
  </si>
  <si>
    <t>Barney</t>
  </si>
  <si>
    <t>St. Bernard</t>
  </si>
  <si>
    <t>Jean Willenberg</t>
  </si>
  <si>
    <t>56 Rue Marji-Naal</t>
  </si>
  <si>
    <t>0465551298</t>
  </si>
  <si>
    <t>YO001-01</t>
  </si>
  <si>
    <t>YO001</t>
  </si>
  <si>
    <t>Laboratoire</t>
  </si>
  <si>
    <t>Sandra Young</t>
  </si>
  <si>
    <t>91 Rue de la Bibliothèque</t>
  </si>
  <si>
    <t>0465558888</t>
  </si>
  <si>
    <t>1996068-04</t>
  </si>
  <si>
    <t>1998068-04</t>
  </si>
  <si>
    <t>2020068-04</t>
  </si>
  <si>
    <t>YO001-02</t>
  </si>
  <si>
    <t>Frileuse</t>
  </si>
  <si>
    <t>Brun/Noir</t>
  </si>
  <si>
    <t>1996068-05</t>
  </si>
  <si>
    <t>1998068-05</t>
  </si>
  <si>
    <t>2020068-05</t>
  </si>
  <si>
    <t>YO001-03</t>
  </si>
  <si>
    <t>Princesse</t>
  </si>
  <si>
    <t>1996068-06</t>
  </si>
  <si>
    <t>1998068-06</t>
  </si>
  <si>
    <t>2020068-06</t>
  </si>
  <si>
    <t>ZI001-01</t>
  </si>
  <si>
    <t>ZI001</t>
  </si>
  <si>
    <t>Minuit</t>
  </si>
  <si>
    <t>Pinto</t>
  </si>
  <si>
    <t>Anita Zimmerman</t>
  </si>
  <si>
    <t>24 Grand'Rue</t>
  </si>
  <si>
    <t>0465559930</t>
  </si>
  <si>
    <t>1996125-06</t>
  </si>
  <si>
    <t>1998125-06</t>
  </si>
  <si>
    <t>2020125-06</t>
  </si>
  <si>
    <t>CA</t>
  </si>
  <si>
    <t>Somme de CA</t>
  </si>
  <si>
    <t>Étiquettes de lignes</t>
  </si>
  <si>
    <t>(vide)</t>
  </si>
  <si>
    <t>Total général</t>
  </si>
  <si>
    <t>Nombre de VisAni</t>
  </si>
  <si>
    <t>Chiffre d'affaire</t>
  </si>
  <si>
    <t>Nombre de visite</t>
  </si>
  <si>
    <t xml:space="preserve">Chiffre d'affaire </t>
  </si>
  <si>
    <t xml:space="preserve">Nombre de personne n'ayant pas fait de visite ces 12 derniers mois </t>
  </si>
  <si>
    <t>Nombres de client n'étant jamais venu a la clinique</t>
  </si>
  <si>
    <t>Toilettage</t>
  </si>
  <si>
    <t xml:space="preserve">derniere date de visite </t>
  </si>
  <si>
    <t>moyenne de date des visite</t>
  </si>
  <si>
    <t>nombre de jour d'impayés</t>
  </si>
  <si>
    <t>nombre de mois d'impayés</t>
  </si>
  <si>
    <t>payés/impayés</t>
  </si>
  <si>
    <t>nombre d'impayés</t>
  </si>
  <si>
    <t>impayé</t>
  </si>
  <si>
    <t>nombre de payés</t>
  </si>
  <si>
    <t>nombre de visite pour le mois glissant</t>
  </si>
  <si>
    <t>test si la date est dans la periode du mois glissant</t>
  </si>
  <si>
    <t xml:space="preserve"> la cellule  se situe dans le mois glissant, entre 30 jours avant aujourd'hui et aujourd'hui .</t>
  </si>
  <si>
    <t>il y'avait les dates d'arrivee du client qui se repetait donc j'ai prefere prendre min pour extraire juste une seule</t>
  </si>
  <si>
    <t>Client depuis</t>
  </si>
  <si>
    <t>Premiere visite</t>
  </si>
  <si>
    <t>nombre de client avec une date de visite</t>
  </si>
  <si>
    <t>Aniid</t>
  </si>
  <si>
    <t xml:space="preserve">un animal peut avoir eu plusisieur visite mais certaine viste n'ont pas de detail visite </t>
  </si>
  <si>
    <t>difference entre la date d'inscription et de visite</t>
  </si>
  <si>
    <t>Étiquettes de colonnes</t>
  </si>
  <si>
    <t>avec ou sans detail de visite</t>
  </si>
  <si>
    <t>Sans détail</t>
  </si>
  <si>
    <t>nombre de mois</t>
  </si>
  <si>
    <t>payé ou pas</t>
  </si>
  <si>
    <t>Nombre de payé ou pas</t>
  </si>
  <si>
    <t>VRAI</t>
  </si>
  <si>
    <t>Nombre de test si la date est dans la periode du mois glissant</t>
  </si>
  <si>
    <t xml:space="preserve">avec ou sans detail visite </t>
  </si>
  <si>
    <t>nouveau ca</t>
  </si>
  <si>
    <t>Somme de nouveau ca</t>
  </si>
  <si>
    <t>Nombre de DetailVisite.VisNum</t>
  </si>
  <si>
    <t>janv</t>
  </si>
  <si>
    <t>févr</t>
  </si>
  <si>
    <t>août</t>
  </si>
  <si>
    <t>sept</t>
  </si>
  <si>
    <t>oct</t>
  </si>
  <si>
    <t>nov</t>
  </si>
  <si>
    <t>mars</t>
  </si>
  <si>
    <t>avr</t>
  </si>
  <si>
    <t>déc</t>
  </si>
  <si>
    <t>mai</t>
  </si>
  <si>
    <t>juin</t>
  </si>
  <si>
    <t>juil</t>
  </si>
  <si>
    <t xml:space="preserve">numéro de la semaine de visite </t>
  </si>
  <si>
    <t>visite</t>
  </si>
  <si>
    <t>derniere visite</t>
  </si>
  <si>
    <t>nombre de jour entre aujourd'hui et la dernire visite</t>
  </si>
  <si>
    <t>numclient</t>
  </si>
  <si>
    <t>visite sans ou avec detail</t>
  </si>
  <si>
    <t>impayé ou payé</t>
  </si>
  <si>
    <t>numani</t>
  </si>
  <si>
    <t>STATISTIQUE</t>
  </si>
  <si>
    <t xml:space="preserve">ACTION DU MOIS </t>
  </si>
  <si>
    <t>ANOMALIE</t>
  </si>
  <si>
    <t>PLANNIFICATION</t>
  </si>
  <si>
    <t>anitype</t>
  </si>
  <si>
    <t>nb_animaux</t>
  </si>
  <si>
    <t>année</t>
  </si>
  <si>
    <t>nombre_visite_par_année</t>
  </si>
  <si>
    <t>1</t>
  </si>
  <si>
    <t>2</t>
  </si>
  <si>
    <t>3</t>
  </si>
  <si>
    <t>4</t>
  </si>
  <si>
    <t>5</t>
  </si>
  <si>
    <t>6</t>
  </si>
  <si>
    <t>7</t>
  </si>
  <si>
    <t>8</t>
  </si>
  <si>
    <t>9</t>
  </si>
  <si>
    <t>10</t>
  </si>
  <si>
    <t>11</t>
  </si>
  <si>
    <t>mednom</t>
  </si>
  <si>
    <t>nombre_medicament</t>
  </si>
  <si>
    <t>nomtrai</t>
  </si>
  <si>
    <t>nombre_traitement</t>
  </si>
  <si>
    <t>Somme de nb_animaux</t>
  </si>
  <si>
    <t>Somme de nombre_medicament</t>
  </si>
  <si>
    <t>Somme de nombre_traitement</t>
  </si>
  <si>
    <t>RAPPORT D'ACTIVITE</t>
  </si>
  <si>
    <t>CA_traitement</t>
  </si>
  <si>
    <t>CA_tmedicament</t>
  </si>
  <si>
    <t>cout_moyen</t>
  </si>
  <si>
    <t>Somme de CA_traitement</t>
  </si>
  <si>
    <t>Somme de CA_tmedicament</t>
  </si>
  <si>
    <t>Somme de cout_moyen</t>
  </si>
  <si>
    <t xml:space="preserve">Rapport financier </t>
  </si>
  <si>
    <t>clinum</t>
  </si>
  <si>
    <t>clinom</t>
  </si>
  <si>
    <t>nombre_visite</t>
  </si>
  <si>
    <t>ancienete</t>
  </si>
  <si>
    <t xml:space="preserve"> nombre_visite</t>
  </si>
  <si>
    <t xml:space="preserve"> ancienete</t>
  </si>
  <si>
    <t>Clinom</t>
  </si>
  <si>
    <t>Rapport de fidélité</t>
  </si>
  <si>
    <t>cliremise</t>
  </si>
  <si>
    <t>cout_total</t>
  </si>
  <si>
    <t>Nombre de cout_total</t>
  </si>
  <si>
    <t>Colonne1</t>
  </si>
  <si>
    <t>Colonne2</t>
  </si>
  <si>
    <t>nombre de client qui devait venir le mois  dernier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</si>
</sst>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00\ &quot;€&quot;;\-#\ ##,000\ &quot;€&quot;"/>
    <numFmt numFmtId="165" formatCode="_-* #,##0.00\ [$€-40C]_-;\-* #,##0.00\ [$€-40C]_-;_-* &quot;-&quot;??\ [$€-40C]_-;_-@_-"/>
    <numFmt numFmtId="166" formatCode="[$-F400]h:mm:ss\ AM/PM"/>
  </numFmts>
  <fonts count="7" x14ac:knownFonts="1">
    <font>
      <sz val="11"/>
      <color theme="1"/>
      <name val="Calibri"/>
      <family val="2"/>
      <scheme val="minor"/>
    </font>
    <font>
      <sz val="11"/>
      <color indexed="8"/>
      <name val="Calibri"/>
    </font>
    <font>
      <sz val="10"/>
      <color indexed="8"/>
      <name val="Arial"/>
    </font>
    <font>
      <sz val="11"/>
      <color indexed="8"/>
      <name val="Calibri"/>
      <family val="2"/>
    </font>
    <font>
      <sz val="8"/>
      <name val="Calibri"/>
      <family val="2"/>
      <scheme val="minor"/>
    </font>
    <font>
      <b/>
      <sz val="18"/>
      <color theme="1"/>
      <name val="Calibri"/>
      <family val="2"/>
      <scheme val="minor"/>
    </font>
    <font>
      <b/>
      <sz val="20"/>
      <color theme="1"/>
      <name val="Calibri"/>
      <family val="2"/>
      <scheme val="minor"/>
    </font>
  </fonts>
  <fills count="7">
    <fill>
      <patternFill patternType="none"/>
    </fill>
    <fill>
      <patternFill patternType="gray125"/>
    </fill>
    <fill>
      <patternFill patternType="solid">
        <fgColor indexed="22"/>
        <bgColor indexed="0"/>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FFF00"/>
        <bgColor indexed="0"/>
      </patternFill>
    </fill>
    <fill>
      <patternFill patternType="solid">
        <fgColor theme="0" tint="-0.14999847407452621"/>
        <bgColor indexed="64"/>
      </patternFill>
    </fill>
  </fills>
  <borders count="7">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style="thin">
        <color indexed="8"/>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s>
  <cellStyleXfs count="5">
    <xf numFmtId="0" fontId="0" fillId="0" borderId="0"/>
    <xf numFmtId="0" fontId="2" fillId="0" borderId="0"/>
    <xf numFmtId="0" fontId="2" fillId="0" borderId="0"/>
    <xf numFmtId="0" fontId="2" fillId="0" borderId="0"/>
    <xf numFmtId="0" fontId="2" fillId="0" borderId="0"/>
  </cellStyleXfs>
  <cellXfs count="64">
    <xf numFmtId="0" fontId="0" fillId="0" borderId="0" xfId="0"/>
    <xf numFmtId="0" fontId="1" fillId="0" borderId="1" xfId="1" applyFont="1" applyBorder="1" applyAlignment="1">
      <alignment wrapText="1"/>
    </xf>
    <xf numFmtId="0" fontId="2" fillId="0" borderId="0" xfId="1"/>
    <xf numFmtId="0" fontId="1" fillId="0" borderId="1" xfId="1" applyFont="1" applyBorder="1" applyAlignment="1">
      <alignment horizontal="right" wrapText="1"/>
    </xf>
    <xf numFmtId="15" fontId="1" fillId="0" borderId="1" xfId="1" applyNumberFormat="1" applyFont="1" applyBorder="1" applyAlignment="1">
      <alignment horizontal="right" wrapText="1"/>
    </xf>
    <xf numFmtId="164" fontId="1" fillId="0" borderId="1" xfId="1" applyNumberFormat="1" applyFont="1" applyBorder="1" applyAlignment="1">
      <alignment horizontal="right" wrapText="1"/>
    </xf>
    <xf numFmtId="0" fontId="1" fillId="2" borderId="2" xfId="1" applyFont="1" applyFill="1" applyBorder="1" applyAlignment="1">
      <alignment horizontal="center"/>
    </xf>
    <xf numFmtId="165" fontId="1" fillId="0" borderId="3" xfId="1" applyNumberFormat="1" applyFont="1" applyBorder="1" applyAlignment="1">
      <alignment wrapText="1"/>
    </xf>
    <xf numFmtId="165" fontId="1" fillId="0" borderId="1" xfId="1" applyNumberFormat="1" applyFont="1" applyBorder="1" applyAlignment="1">
      <alignment wrapText="1"/>
    </xf>
    <xf numFmtId="165" fontId="1" fillId="0" borderId="4" xfId="1" applyNumberFormat="1" applyFont="1" applyBorder="1" applyAlignment="1">
      <alignment wrapText="1"/>
    </xf>
    <xf numFmtId="0" fontId="0" fillId="0" borderId="0" xfId="0" pivotButton="1"/>
    <xf numFmtId="0" fontId="0" fillId="0" borderId="0" xfId="0" applyAlignment="1">
      <alignment horizontal="left"/>
    </xf>
    <xf numFmtId="165" fontId="0" fillId="0" borderId="0" xfId="0" applyNumberFormat="1"/>
    <xf numFmtId="14" fontId="0" fillId="0" borderId="0" xfId="0" applyNumberFormat="1"/>
    <xf numFmtId="0" fontId="0" fillId="0" borderId="0" xfId="0" applyAlignment="1">
      <alignment wrapText="1"/>
    </xf>
    <xf numFmtId="0" fontId="0" fillId="0" borderId="0" xfId="0" applyAlignment="1">
      <alignment horizontal="center"/>
    </xf>
    <xf numFmtId="0" fontId="3" fillId="3" borderId="1" xfId="1" applyFont="1" applyFill="1" applyBorder="1" applyAlignment="1">
      <alignment wrapText="1"/>
    </xf>
    <xf numFmtId="0" fontId="3" fillId="0" borderId="1" xfId="1" applyFont="1" applyBorder="1" applyAlignment="1">
      <alignment wrapText="1"/>
    </xf>
    <xf numFmtId="0" fontId="3" fillId="2" borderId="2" xfId="1" applyFont="1" applyFill="1" applyBorder="1" applyAlignment="1">
      <alignment horizontal="center"/>
    </xf>
    <xf numFmtId="14" fontId="1" fillId="2" borderId="2" xfId="1" applyNumberFormat="1" applyFont="1" applyFill="1" applyBorder="1" applyAlignment="1">
      <alignment horizontal="center"/>
    </xf>
    <xf numFmtId="14" fontId="1" fillId="0" borderId="1" xfId="1" applyNumberFormat="1" applyFont="1" applyBorder="1" applyAlignment="1">
      <alignment wrapText="1"/>
    </xf>
    <xf numFmtId="166" fontId="1" fillId="0" borderId="1" xfId="1" applyNumberFormat="1" applyFont="1" applyBorder="1" applyAlignment="1">
      <alignment wrapText="1"/>
    </xf>
    <xf numFmtId="0" fontId="1" fillId="0" borderId="0" xfId="1" applyFont="1" applyAlignment="1">
      <alignment wrapText="1"/>
    </xf>
    <xf numFmtId="0" fontId="3" fillId="0" borderId="0" xfId="1" applyFont="1" applyAlignment="1">
      <alignment wrapText="1"/>
    </xf>
    <xf numFmtId="0" fontId="0" fillId="4" borderId="0" xfId="0" applyFill="1"/>
    <xf numFmtId="0" fontId="0" fillId="0" borderId="5" xfId="0" applyBorder="1"/>
    <xf numFmtId="0" fontId="0" fillId="0" borderId="5" xfId="0" applyBorder="1" applyAlignment="1">
      <alignment wrapText="1"/>
    </xf>
    <xf numFmtId="0" fontId="0" fillId="4" borderId="5" xfId="0" applyFill="1" applyBorder="1" applyAlignment="1">
      <alignment wrapText="1"/>
    </xf>
    <xf numFmtId="14" fontId="0" fillId="0" borderId="5" xfId="0" applyNumberFormat="1" applyBorder="1"/>
    <xf numFmtId="0" fontId="0" fillId="4" borderId="5" xfId="0" applyFill="1" applyBorder="1"/>
    <xf numFmtId="0" fontId="1" fillId="2" borderId="5" xfId="1" applyFont="1" applyFill="1" applyBorder="1" applyAlignment="1">
      <alignment horizontal="center"/>
    </xf>
    <xf numFmtId="0" fontId="3" fillId="5" borderId="5" xfId="1" applyFont="1" applyFill="1" applyBorder="1" applyAlignment="1">
      <alignment horizontal="center" wrapText="1"/>
    </xf>
    <xf numFmtId="0" fontId="1" fillId="0" borderId="5" xfId="1" applyFont="1" applyBorder="1" applyAlignment="1">
      <alignment wrapText="1"/>
    </xf>
    <xf numFmtId="165" fontId="1" fillId="0" borderId="0" xfId="1" applyNumberFormat="1" applyFont="1" applyAlignment="1">
      <alignment wrapText="1"/>
    </xf>
    <xf numFmtId="0" fontId="0" fillId="0" borderId="0" xfId="0" applyAlignment="1">
      <alignment horizontal="left" indent="1"/>
    </xf>
    <xf numFmtId="165" fontId="0" fillId="0" borderId="5" xfId="0" applyNumberFormat="1" applyBorder="1"/>
    <xf numFmtId="15" fontId="1" fillId="0" borderId="5" xfId="1" applyNumberFormat="1" applyFont="1" applyBorder="1" applyAlignment="1">
      <alignment horizontal="right" wrapText="1"/>
    </xf>
    <xf numFmtId="0" fontId="2" fillId="0" borderId="5" xfId="1" applyBorder="1"/>
    <xf numFmtId="15" fontId="0" fillId="0" borderId="5" xfId="0" applyNumberFormat="1" applyBorder="1" applyAlignment="1">
      <alignment wrapText="1"/>
    </xf>
    <xf numFmtId="2" fontId="0" fillId="0" borderId="5" xfId="0" applyNumberFormat="1" applyBorder="1"/>
    <xf numFmtId="0" fontId="0" fillId="6" borderId="0" xfId="0" applyFill="1"/>
    <xf numFmtId="0" fontId="5" fillId="6" borderId="0" xfId="0" applyFont="1" applyFill="1"/>
    <xf numFmtId="0" fontId="1" fillId="2" borderId="6" xfId="1" applyFont="1" applyFill="1" applyBorder="1" applyAlignment="1">
      <alignment horizontal="center"/>
    </xf>
    <xf numFmtId="0" fontId="1" fillId="2" borderId="6" xfId="2" applyFont="1" applyFill="1" applyBorder="1" applyAlignment="1">
      <alignment horizontal="center"/>
    </xf>
    <xf numFmtId="0" fontId="1" fillId="0" borderId="1" xfId="2" applyFont="1" applyBorder="1" applyAlignment="1">
      <alignment wrapText="1"/>
    </xf>
    <xf numFmtId="164" fontId="1" fillId="0" borderId="1" xfId="2" applyNumberFormat="1" applyFont="1" applyBorder="1" applyAlignment="1">
      <alignment horizontal="right" wrapText="1"/>
    </xf>
    <xf numFmtId="164" fontId="0" fillId="0" borderId="0" xfId="0" applyNumberFormat="1"/>
    <xf numFmtId="0" fontId="6" fillId="6" borderId="0" xfId="0" applyFont="1" applyFill="1"/>
    <xf numFmtId="0" fontId="1" fillId="2" borderId="6" xfId="3" applyFont="1" applyFill="1" applyBorder="1" applyAlignment="1">
      <alignment horizontal="center"/>
    </xf>
    <xf numFmtId="0" fontId="1" fillId="0" borderId="1" xfId="3" applyFont="1" applyBorder="1" applyAlignment="1">
      <alignment wrapText="1"/>
    </xf>
    <xf numFmtId="0" fontId="1" fillId="0" borderId="1" xfId="3" applyFont="1" applyBorder="1" applyAlignment="1">
      <alignment horizontal="right" wrapText="1"/>
    </xf>
    <xf numFmtId="0" fontId="1" fillId="2" borderId="6" xfId="4" applyFont="1" applyFill="1" applyBorder="1" applyAlignment="1">
      <alignment horizontal="center"/>
    </xf>
    <xf numFmtId="0" fontId="1" fillId="0" borderId="1" xfId="4" applyFont="1" applyBorder="1" applyAlignment="1">
      <alignment wrapText="1"/>
    </xf>
    <xf numFmtId="10" fontId="1" fillId="0" borderId="1" xfId="4" applyNumberFormat="1" applyFont="1" applyBorder="1" applyAlignment="1">
      <alignment horizontal="right" wrapText="1"/>
    </xf>
    <xf numFmtId="164" fontId="1" fillId="0" borderId="1" xfId="4" applyNumberFormat="1" applyFont="1" applyBorder="1" applyAlignment="1">
      <alignment horizontal="right" wrapText="1"/>
    </xf>
    <xf numFmtId="10" fontId="0" fillId="0" borderId="0" xfId="0" applyNumberFormat="1" applyAlignment="1">
      <alignment horizontal="left"/>
    </xf>
    <xf numFmtId="0" fontId="1" fillId="0" borderId="0" xfId="0" applyFont="1" applyAlignment="1">
      <alignment wrapText="1"/>
    </xf>
    <xf numFmtId="0" fontId="1" fillId="2" borderId="2" xfId="0" applyFont="1" applyFill="1" applyBorder="1" applyAlignment="1">
      <alignment horizontal="center"/>
    </xf>
    <xf numFmtId="14" fontId="3" fillId="2" borderId="2" xfId="1" applyNumberFormat="1" applyFont="1" applyFill="1" applyBorder="1" applyAlignment="1">
      <alignment horizontal="center"/>
    </xf>
    <xf numFmtId="14" fontId="3" fillId="0" borderId="0" xfId="1" applyNumberFormat="1" applyFont="1" applyAlignment="1">
      <alignment wrapText="1"/>
    </xf>
    <xf numFmtId="14" fontId="1" fillId="0" borderId="0" xfId="0" applyNumberFormat="1" applyFont="1" applyAlignment="1">
      <alignment wrapText="1"/>
    </xf>
    <xf numFmtId="0" fontId="6" fillId="6" borderId="0" xfId="0" applyFont="1" applyFill="1" applyAlignment="1">
      <alignment horizontal="center"/>
    </xf>
    <xf numFmtId="0" fontId="5" fillId="6" borderId="0" xfId="0" applyFont="1" applyFill="1" applyAlignment="1">
      <alignment horizontal="center"/>
    </xf>
    <xf numFmtId="0" fontId="0" fillId="0" borderId="0" xfId="0" applyAlignment="1">
      <alignment horizontal="center"/>
    </xf>
  </cellXfs>
  <cellStyles count="5">
    <cellStyle name="Normal" xfId="0" builtinId="0"/>
    <cellStyle name="Normal_Feuil1" xfId="1" xr:uid="{0E3278DA-6F71-4866-9A1F-CFD39FCA221A}"/>
    <cellStyle name="Normal_Feuil3" xfId="2" xr:uid="{053D801A-C0B8-4FD7-A64D-BDCEC761EA1F}"/>
    <cellStyle name="Normal_Feuil5" xfId="3" xr:uid="{CCFF7294-C3C0-4230-820E-2C515A3B7F6A}"/>
    <cellStyle name="Normal_rapport de fidélité" xfId="4" xr:uid="{AAF13FD4-BDA5-48E7-BD6E-4F836A4376E6}"/>
  </cellStyles>
  <dxfs count="72">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indexed="8"/>
        <name val="Calibri"/>
        <scheme val="none"/>
      </font>
      <numFmt numFmtId="20" formatCode="dd\-mmm\-yy"/>
      <fill>
        <patternFill patternType="none">
          <fgColor indexed="64"/>
          <bgColor indexed="65"/>
        </patternFill>
      </fil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00\ [$€-40C]_-;\-* #,##0.00\ [$€-40C]_-;_-* &quot;-&quot;??\ [$€-40C]_-;_-@_-"/>
    </dxf>
    <dxf>
      <numFmt numFmtId="165" formatCode="_-* #,##0.00\ [$€-40C]_-;\-* #,##0.00\ [$€-40C]_-;_-* &quot;-&quot;??\ [$€-40C]_-;_-@_-"/>
    </dxf>
    <dxf>
      <numFmt numFmtId="165" formatCode="_-* #,##0.00\ [$€-40C]_-;\-* #,##0.00\ [$€-40C]_-;_-* &quot;-&quot;??\ [$€-40C]_-;_-@_-"/>
    </dxf>
    <dxf>
      <numFmt numFmtId="165" formatCode="_-* #,##0.00\ [$€-40C]_-;\-* #,##0.00\ [$€-40C]_-;_-* &quot;-&quot;??\ [$€-40C]_-;_-@_-"/>
    </dxf>
    <dxf>
      <numFmt numFmtId="165" formatCode="_-* #,##0.00\ [$€-40C]_-;\-* #,##0.00\ [$€-40C]_-;_-* &quot;-&quot;??\ [$€-40C]_-;_-@_-"/>
    </dxf>
    <dxf>
      <numFmt numFmtId="165" formatCode="_-* #,##0.00\ [$€-40C]_-;\-* #,##0.00\ [$€-40C]_-;_-* &quot;-&quot;??\ [$€-40C]_-;_-@_-"/>
    </dxf>
    <dxf>
      <numFmt numFmtId="165" formatCode="_-* #,##0.00\ [$€-40C]_-;\-* #,##0.00\ [$€-40C]_-;_-* &quot;-&quot;??\ [$€-40C]_-;_-@_-"/>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none"/>
      </font>
      <numFmt numFmtId="19" formatCode="dd/mm/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none"/>
      </font>
      <numFmt numFmtId="19" formatCode="dd/mm/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none"/>
      </font>
      <numFmt numFmtId="165" formatCode="_-* #,##0.00\ [$€-40C]_-;\-* #,##0.00\ [$€-40C]_-;_-* &quot;-&quot;??\ [$€-40C]_-;_-@_-"/>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none"/>
      </font>
      <numFmt numFmtId="165" formatCode="_-* #,##0.00\ [$€-40C]_-;\-* #,##0.00\ [$€-40C]_-;_-* &quot;-&quot;??\ [$€-40C]_-;_-@_-"/>
      <fill>
        <patternFill patternType="none">
          <fgColor indexed="64"/>
          <bgColor indexed="65"/>
        </patternFill>
      </fill>
      <alignment horizontal="general" vertical="bottom" textRotation="0" wrapText="1" indent="0" justifyLastLine="0" shrinkToFit="0" readingOrder="0"/>
      <border diagonalUp="0" diagonalDown="0" outline="0">
        <left style="thin">
          <color indexed="22"/>
        </left>
        <right style="thin">
          <color indexed="22"/>
        </right>
        <top style="thin">
          <color indexed="22"/>
        </top>
        <bottom style="thin">
          <color indexed="22"/>
        </bottom>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outline="0">
        <left style="thin">
          <color indexed="22"/>
        </left>
        <right style="thin">
          <color indexed="22"/>
        </right>
        <top style="thin">
          <color indexed="22"/>
        </top>
        <bottom style="thin">
          <color indexed="22"/>
        </bottom>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numFmt numFmtId="164" formatCode="#\ ##,000\ &quot;€&quot;;\-#\ ##,000\ &quot;€&quo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numFmt numFmtId="164" formatCode="#\ ##,000\ &quot;€&quot;;\-#\ ##,000\ &quot;€&quo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numFmt numFmtId="20" formatCode="dd\-mmm\-yy"/>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numFmt numFmtId="20" formatCode="dd\-mmm\-yy"/>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numFmt numFmtId="20" formatCode="dd\-mmm\-yy"/>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numFmt numFmtId="19" formatCode="dd/mm/yyyy"/>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numFmt numFmtId="20" formatCode="dd\-mmm\-yy"/>
      <fill>
        <patternFill patternType="none">
          <fgColor indexed="64"/>
          <bgColor indexed="65"/>
        </patternFill>
      </fill>
      <alignment horizontal="right"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border outline="0">
        <top style="thin">
          <color indexed="8"/>
        </top>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bottom" textRotation="0" wrapText="1" indent="0" justifyLastLine="0" shrinkToFit="0" readingOrder="0"/>
    </dxf>
    <dxf>
      <border outline="0">
        <bottom style="thin">
          <color indexed="8"/>
        </bottom>
      </border>
    </dxf>
    <dxf>
      <font>
        <b val="0"/>
        <i val="0"/>
        <strike val="0"/>
        <condense val="0"/>
        <extend val="0"/>
        <outline val="0"/>
        <shadow val="0"/>
        <u val="none"/>
        <vertAlign val="baseline"/>
        <sz val="11"/>
        <color indexed="8"/>
        <name val="Calibri"/>
        <scheme val="none"/>
      </font>
      <fill>
        <patternFill patternType="solid">
          <fgColor indexed="0"/>
          <bgColor indexed="22"/>
        </patternFill>
      </fill>
      <alignment horizontal="center" vertical="bottom" textRotation="0" wrapText="0" indent="0" justifyLastLine="0" shrinkToFit="0" readingOrder="0"/>
      <border diagonalUp="0" diagonalDown="0" outline="0">
        <left style="thin">
          <color indexed="8"/>
        </left>
        <right style="thin">
          <color indexed="8"/>
        </right>
        <top/>
        <bottom/>
      </border>
    </dxf>
  </dxfs>
  <tableStyles count="0" defaultTableStyle="TableStyleMedium2" defaultPivotStyle="PivotStyleLight16"/>
  <colors>
    <mruColors>
      <color rgb="FFAF7A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9" Type="http://schemas.openxmlformats.org/officeDocument/2006/relationships/connections" Target="connections.xml"/><Relationship Id="rId21" Type="http://schemas.openxmlformats.org/officeDocument/2006/relationships/pivotCacheDefinition" Target="pivotCache/pivotCacheDefinition8.xml"/><Relationship Id="rId34" Type="http://schemas.microsoft.com/office/2007/relationships/slicerCache" Target="slicerCaches/slicerCache3.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pivotCacheDefinition" Target="pivotCache/pivotCacheDefinition16.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microsoft.com/office/2007/relationships/slicerCache" Target="slicerCaches/slicerCache1.xml"/><Relationship Id="rId37" Type="http://schemas.microsoft.com/office/2011/relationships/timelineCache" Target="timelineCaches/timelineCache1.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pivotCacheDefinition" Target="pivotCache/pivotCacheDefinition19.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pivotCacheDefinition" Target="pivotCache/pivotCacheDefinition18.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openxmlformats.org/officeDocument/2006/relationships/pivotCacheDefinition" Target="pivotCache/pivotCacheDefinition17.xml"/><Relationship Id="rId35" Type="http://schemas.microsoft.com/office/2007/relationships/slicerCache" Target="slicerCaches/slicerCache4.xml"/><Relationship Id="rId43"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microsoft.com/office/2007/relationships/slicerCache" Target="slicerCaches/slicerCache2.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excell.xlsx]TCD!CA er nbvisite par typeani</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fr-FR" sz="1400" b="1" i="0" u="none" strike="noStrike" kern="1200" spc="0" baseline="0">
                <a:solidFill>
                  <a:sysClr val="windowText" lastClr="000000">
                    <a:lumMod val="65000"/>
                    <a:lumOff val="35000"/>
                  </a:sysClr>
                </a:solidFill>
              </a:rPr>
              <a:t>CA et nombre de visite  par type d'animaux</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fr-FR" b="1" baseline="0"/>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fr-FR"/>
          </a:p>
        </c:rich>
      </c:tx>
      <c:layout>
        <c:manualLayout>
          <c:xMode val="edge"/>
          <c:yMode val="edge"/>
          <c:x val="0.28566613976161981"/>
          <c:y val="3.224532618016726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8301583207107"/>
          <c:y val="0.1284584215731098"/>
          <c:w val="0.68219691790855286"/>
          <c:h val="0.56657115092188659"/>
        </c:manualLayout>
      </c:layout>
      <c:barChart>
        <c:barDir val="col"/>
        <c:grouping val="clustered"/>
        <c:varyColors val="0"/>
        <c:ser>
          <c:idx val="1"/>
          <c:order val="1"/>
          <c:tx>
            <c:strRef>
              <c:f>TCD!$C$3</c:f>
              <c:strCache>
                <c:ptCount val="1"/>
                <c:pt idx="0">
                  <c:v>Nombre de visite</c:v>
                </c:pt>
              </c:strCache>
            </c:strRef>
          </c:tx>
          <c:spPr>
            <a:solidFill>
              <a:schemeClr val="bg1">
                <a:lumMod val="65000"/>
              </a:schemeClr>
            </a:solidFill>
            <a:ln>
              <a:noFill/>
            </a:ln>
            <a:effectLst/>
          </c:spPr>
          <c:invertIfNegative val="0"/>
          <c:cat>
            <c:strRef>
              <c:f>TCD!$A$4:$A$36</c:f>
              <c:strCache>
                <c:ptCount val="32"/>
                <c:pt idx="0">
                  <c:v>(vide)</c:v>
                </c:pt>
                <c:pt idx="2">
                  <c:v>AGNEAU</c:v>
                </c:pt>
                <c:pt idx="3">
                  <c:v>AUTRUCHE</c:v>
                </c:pt>
                <c:pt idx="4">
                  <c:v>BALEINE</c:v>
                </c:pt>
                <c:pt idx="5">
                  <c:v>CANARD</c:v>
                </c:pt>
                <c:pt idx="6">
                  <c:v>CHAT</c:v>
                </c:pt>
                <c:pt idx="7">
                  <c:v>CHEVAL</c:v>
                </c:pt>
                <c:pt idx="8">
                  <c:v>CHEVRE</c:v>
                </c:pt>
                <c:pt idx="9">
                  <c:v>CHIEN</c:v>
                </c:pt>
                <c:pt idx="10">
                  <c:v>COCHON</c:v>
                </c:pt>
                <c:pt idx="11">
                  <c:v>COCHON D'INDE</c:v>
                </c:pt>
                <c:pt idx="12">
                  <c:v>DAIM</c:v>
                </c:pt>
                <c:pt idx="13">
                  <c:v>DAUPHIN</c:v>
                </c:pt>
                <c:pt idx="14">
                  <c:v>DINDE</c:v>
                </c:pt>
                <c:pt idx="15">
                  <c:v>DINOSAURE</c:v>
                </c:pt>
                <c:pt idx="16">
                  <c:v>ECUREUIL</c:v>
                </c:pt>
                <c:pt idx="17">
                  <c:v>FURET</c:v>
                </c:pt>
                <c:pt idx="18">
                  <c:v>GERBOISE</c:v>
                </c:pt>
                <c:pt idx="19">
                  <c:v>GRENOUILLE</c:v>
                </c:pt>
                <c:pt idx="20">
                  <c:v>LAPIN</c:v>
                </c:pt>
                <c:pt idx="21">
                  <c:v>LEZARD</c:v>
                </c:pt>
                <c:pt idx="22">
                  <c:v>LOUP</c:v>
                </c:pt>
                <c:pt idx="23">
                  <c:v>MOUFETTE</c:v>
                </c:pt>
                <c:pt idx="24">
                  <c:v>MOUTON</c:v>
                </c:pt>
                <c:pt idx="25">
                  <c:v>OISEAU</c:v>
                </c:pt>
                <c:pt idx="26">
                  <c:v>OURS</c:v>
                </c:pt>
                <c:pt idx="27">
                  <c:v>POISSON</c:v>
                </c:pt>
                <c:pt idx="28">
                  <c:v>RAT</c:v>
                </c:pt>
                <c:pt idx="29">
                  <c:v>SERPENT</c:v>
                </c:pt>
                <c:pt idx="30">
                  <c:v>SINGE</c:v>
                </c:pt>
                <c:pt idx="31">
                  <c:v>TORTUE</c:v>
                </c:pt>
              </c:strCache>
            </c:strRef>
          </c:cat>
          <c:val>
            <c:numRef>
              <c:f>TCD!$C$4:$C$36</c:f>
              <c:numCache>
                <c:formatCode>General</c:formatCode>
                <c:ptCount val="32"/>
                <c:pt idx="0">
                  <c:v>1</c:v>
                </c:pt>
                <c:pt idx="1">
                  <c:v>1</c:v>
                </c:pt>
                <c:pt idx="2">
                  <c:v>1</c:v>
                </c:pt>
                <c:pt idx="3">
                  <c:v>1</c:v>
                </c:pt>
                <c:pt idx="4">
                  <c:v>1</c:v>
                </c:pt>
                <c:pt idx="5">
                  <c:v>1</c:v>
                </c:pt>
                <c:pt idx="6">
                  <c:v>12</c:v>
                </c:pt>
                <c:pt idx="7">
                  <c:v>4</c:v>
                </c:pt>
                <c:pt idx="8">
                  <c:v>1</c:v>
                </c:pt>
                <c:pt idx="9">
                  <c:v>12</c:v>
                </c:pt>
                <c:pt idx="10">
                  <c:v>3</c:v>
                </c:pt>
                <c:pt idx="11">
                  <c:v>1</c:v>
                </c:pt>
                <c:pt idx="12">
                  <c:v>1</c:v>
                </c:pt>
                <c:pt idx="13">
                  <c:v>1</c:v>
                </c:pt>
                <c:pt idx="14">
                  <c:v>1</c:v>
                </c:pt>
                <c:pt idx="15">
                  <c:v>1</c:v>
                </c:pt>
                <c:pt idx="16">
                  <c:v>2</c:v>
                </c:pt>
                <c:pt idx="17">
                  <c:v>1</c:v>
                </c:pt>
                <c:pt idx="18">
                  <c:v>3</c:v>
                </c:pt>
                <c:pt idx="19">
                  <c:v>4</c:v>
                </c:pt>
                <c:pt idx="20">
                  <c:v>2</c:v>
                </c:pt>
                <c:pt idx="21">
                  <c:v>2</c:v>
                </c:pt>
                <c:pt idx="22">
                  <c:v>1</c:v>
                </c:pt>
                <c:pt idx="23">
                  <c:v>2</c:v>
                </c:pt>
                <c:pt idx="24">
                  <c:v>1</c:v>
                </c:pt>
                <c:pt idx="25">
                  <c:v>1</c:v>
                </c:pt>
                <c:pt idx="26">
                  <c:v>1</c:v>
                </c:pt>
                <c:pt idx="27">
                  <c:v>1</c:v>
                </c:pt>
                <c:pt idx="28">
                  <c:v>2</c:v>
                </c:pt>
                <c:pt idx="29">
                  <c:v>5</c:v>
                </c:pt>
                <c:pt idx="30">
                  <c:v>1</c:v>
                </c:pt>
                <c:pt idx="31">
                  <c:v>1</c:v>
                </c:pt>
              </c:numCache>
            </c:numRef>
          </c:val>
          <c:extLst>
            <c:ext xmlns:c16="http://schemas.microsoft.com/office/drawing/2014/chart" uri="{C3380CC4-5D6E-409C-BE32-E72D297353CC}">
              <c16:uniqueId val="{00000001-8A95-44CE-A497-02B56E5033F6}"/>
            </c:ext>
          </c:extLst>
        </c:ser>
        <c:dLbls>
          <c:showLegendKey val="0"/>
          <c:showVal val="0"/>
          <c:showCatName val="0"/>
          <c:showSerName val="0"/>
          <c:showPercent val="0"/>
          <c:showBubbleSize val="0"/>
        </c:dLbls>
        <c:gapWidth val="150"/>
        <c:axId val="102958144"/>
        <c:axId val="102952864"/>
      </c:barChart>
      <c:lineChart>
        <c:grouping val="standard"/>
        <c:varyColors val="0"/>
        <c:ser>
          <c:idx val="0"/>
          <c:order val="0"/>
          <c:tx>
            <c:strRef>
              <c:f>TCD!$B$3</c:f>
              <c:strCache>
                <c:ptCount val="1"/>
                <c:pt idx="0">
                  <c:v>Chiffre d'affaire</c:v>
                </c:pt>
              </c:strCache>
            </c:strRef>
          </c:tx>
          <c:spPr>
            <a:ln w="28575" cap="rnd">
              <a:solidFill>
                <a:schemeClr val="accent2">
                  <a:lumMod val="75000"/>
                </a:schemeClr>
              </a:solidFill>
              <a:round/>
            </a:ln>
            <a:effectLst/>
          </c:spPr>
          <c:marker>
            <c:symbol val="none"/>
          </c:marker>
          <c:cat>
            <c:strRef>
              <c:f>TCD!$A$4:$A$36</c:f>
              <c:strCache>
                <c:ptCount val="32"/>
                <c:pt idx="0">
                  <c:v>(vide)</c:v>
                </c:pt>
                <c:pt idx="2">
                  <c:v>AGNEAU</c:v>
                </c:pt>
                <c:pt idx="3">
                  <c:v>AUTRUCHE</c:v>
                </c:pt>
                <c:pt idx="4">
                  <c:v>BALEINE</c:v>
                </c:pt>
                <c:pt idx="5">
                  <c:v>CANARD</c:v>
                </c:pt>
                <c:pt idx="6">
                  <c:v>CHAT</c:v>
                </c:pt>
                <c:pt idx="7">
                  <c:v>CHEVAL</c:v>
                </c:pt>
                <c:pt idx="8">
                  <c:v>CHEVRE</c:v>
                </c:pt>
                <c:pt idx="9">
                  <c:v>CHIEN</c:v>
                </c:pt>
                <c:pt idx="10">
                  <c:v>COCHON</c:v>
                </c:pt>
                <c:pt idx="11">
                  <c:v>COCHON D'INDE</c:v>
                </c:pt>
                <c:pt idx="12">
                  <c:v>DAIM</c:v>
                </c:pt>
                <c:pt idx="13">
                  <c:v>DAUPHIN</c:v>
                </c:pt>
                <c:pt idx="14">
                  <c:v>DINDE</c:v>
                </c:pt>
                <c:pt idx="15">
                  <c:v>DINOSAURE</c:v>
                </c:pt>
                <c:pt idx="16">
                  <c:v>ECUREUIL</c:v>
                </c:pt>
                <c:pt idx="17">
                  <c:v>FURET</c:v>
                </c:pt>
                <c:pt idx="18">
                  <c:v>GERBOISE</c:v>
                </c:pt>
                <c:pt idx="19">
                  <c:v>GRENOUILLE</c:v>
                </c:pt>
                <c:pt idx="20">
                  <c:v>LAPIN</c:v>
                </c:pt>
                <c:pt idx="21">
                  <c:v>LEZARD</c:v>
                </c:pt>
                <c:pt idx="22">
                  <c:v>LOUP</c:v>
                </c:pt>
                <c:pt idx="23">
                  <c:v>MOUFETTE</c:v>
                </c:pt>
                <c:pt idx="24">
                  <c:v>MOUTON</c:v>
                </c:pt>
                <c:pt idx="25">
                  <c:v>OISEAU</c:v>
                </c:pt>
                <c:pt idx="26">
                  <c:v>OURS</c:v>
                </c:pt>
                <c:pt idx="27">
                  <c:v>POISSON</c:v>
                </c:pt>
                <c:pt idx="28">
                  <c:v>RAT</c:v>
                </c:pt>
                <c:pt idx="29">
                  <c:v>SERPENT</c:v>
                </c:pt>
                <c:pt idx="30">
                  <c:v>SINGE</c:v>
                </c:pt>
                <c:pt idx="31">
                  <c:v>TORTUE</c:v>
                </c:pt>
              </c:strCache>
            </c:strRef>
          </c:cat>
          <c:val>
            <c:numRef>
              <c:f>TCD!$B$4:$B$36</c:f>
              <c:numCache>
                <c:formatCode>_-* #\ ##0.00\ [$€-40C]_-;\-* #\ ##0.00\ [$€-40C]_-;_-* "-"??\ [$€-40C]_-;_-@_-</c:formatCode>
                <c:ptCount val="32"/>
                <c:pt idx="1">
                  <c:v>0</c:v>
                </c:pt>
                <c:pt idx="2">
                  <c:v>0</c:v>
                </c:pt>
                <c:pt idx="3">
                  <c:v>0</c:v>
                </c:pt>
                <c:pt idx="4">
                  <c:v>0</c:v>
                </c:pt>
                <c:pt idx="5">
                  <c:v>0</c:v>
                </c:pt>
                <c:pt idx="6">
                  <c:v>24088.3</c:v>
                </c:pt>
                <c:pt idx="7">
                  <c:v>4139.05</c:v>
                </c:pt>
                <c:pt idx="8">
                  <c:v>0</c:v>
                </c:pt>
                <c:pt idx="9">
                  <c:v>11933.199999999999</c:v>
                </c:pt>
                <c:pt idx="10">
                  <c:v>6790.9</c:v>
                </c:pt>
                <c:pt idx="11">
                  <c:v>0</c:v>
                </c:pt>
                <c:pt idx="12">
                  <c:v>0</c:v>
                </c:pt>
                <c:pt idx="13">
                  <c:v>0</c:v>
                </c:pt>
                <c:pt idx="14">
                  <c:v>0</c:v>
                </c:pt>
                <c:pt idx="15">
                  <c:v>0</c:v>
                </c:pt>
                <c:pt idx="16">
                  <c:v>6116.8</c:v>
                </c:pt>
                <c:pt idx="17">
                  <c:v>0</c:v>
                </c:pt>
                <c:pt idx="18">
                  <c:v>1009</c:v>
                </c:pt>
                <c:pt idx="19">
                  <c:v>9145.5</c:v>
                </c:pt>
                <c:pt idx="20">
                  <c:v>2088</c:v>
                </c:pt>
                <c:pt idx="21">
                  <c:v>4452.8</c:v>
                </c:pt>
                <c:pt idx="22">
                  <c:v>0</c:v>
                </c:pt>
                <c:pt idx="23">
                  <c:v>760</c:v>
                </c:pt>
                <c:pt idx="24">
                  <c:v>0</c:v>
                </c:pt>
                <c:pt idx="25">
                  <c:v>0</c:v>
                </c:pt>
                <c:pt idx="26">
                  <c:v>0</c:v>
                </c:pt>
                <c:pt idx="27">
                  <c:v>0</c:v>
                </c:pt>
                <c:pt idx="28">
                  <c:v>2132.3999999999996</c:v>
                </c:pt>
                <c:pt idx="29">
                  <c:v>2506</c:v>
                </c:pt>
                <c:pt idx="30">
                  <c:v>0</c:v>
                </c:pt>
                <c:pt idx="31">
                  <c:v>0</c:v>
                </c:pt>
              </c:numCache>
            </c:numRef>
          </c:val>
          <c:smooth val="0"/>
          <c:extLst>
            <c:ext xmlns:c16="http://schemas.microsoft.com/office/drawing/2014/chart" uri="{C3380CC4-5D6E-409C-BE32-E72D297353CC}">
              <c16:uniqueId val="{00000000-8A95-44CE-A497-02B56E5033F6}"/>
            </c:ext>
          </c:extLst>
        </c:ser>
        <c:dLbls>
          <c:showLegendKey val="0"/>
          <c:showVal val="0"/>
          <c:showCatName val="0"/>
          <c:showSerName val="0"/>
          <c:showPercent val="0"/>
          <c:showBubbleSize val="0"/>
        </c:dLbls>
        <c:marker val="1"/>
        <c:smooth val="0"/>
        <c:axId val="102955264"/>
        <c:axId val="102951904"/>
      </c:lineChart>
      <c:catAx>
        <c:axId val="10295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51904"/>
        <c:crosses val="autoZero"/>
        <c:auto val="1"/>
        <c:lblAlgn val="ctr"/>
        <c:lblOffset val="100"/>
        <c:noMultiLvlLbl val="0"/>
      </c:catAx>
      <c:valAx>
        <c:axId val="102951904"/>
        <c:scaling>
          <c:orientation val="minMax"/>
        </c:scaling>
        <c:delete val="0"/>
        <c:axPos val="l"/>
        <c:majorGridlines>
          <c:spPr>
            <a:ln w="9525" cap="flat" cmpd="sng" algn="ctr">
              <a:solidFill>
                <a:schemeClr val="tx1">
                  <a:lumMod val="15000"/>
                  <a:lumOff val="85000"/>
                </a:schemeClr>
              </a:solidFill>
              <a:round/>
            </a:ln>
            <a:effectLst/>
          </c:spPr>
        </c:majorGridlines>
        <c:numFmt formatCode="_-* #\ ##0.00\ [$€-40C]_-;\-* #\ ##0.00\ [$€-40C]_-;_-* &quot;-&quot;??\ [$€-40C]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55264"/>
        <c:crosses val="autoZero"/>
        <c:crossBetween val="between"/>
      </c:valAx>
      <c:valAx>
        <c:axId val="1029528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58144"/>
        <c:crosses val="max"/>
        <c:crossBetween val="between"/>
      </c:valAx>
      <c:catAx>
        <c:axId val="102958144"/>
        <c:scaling>
          <c:orientation val="minMax"/>
        </c:scaling>
        <c:delete val="1"/>
        <c:axPos val="b"/>
        <c:numFmt formatCode="General" sourceLinked="1"/>
        <c:majorTickMark val="out"/>
        <c:minorTickMark val="none"/>
        <c:tickLblPos val="nextTo"/>
        <c:crossAx val="102952864"/>
        <c:crosses val="autoZero"/>
        <c:auto val="1"/>
        <c:lblAlgn val="ctr"/>
        <c:lblOffset val="100"/>
        <c:noMultiLvlLbl val="0"/>
      </c:catAx>
      <c:spPr>
        <a:noFill/>
        <a:ln>
          <a:noFill/>
        </a:ln>
        <a:effectLst/>
      </c:spPr>
    </c:plotArea>
    <c:legend>
      <c:legendPos val="r"/>
      <c:layout>
        <c:manualLayout>
          <c:xMode val="edge"/>
          <c:yMode val="edge"/>
          <c:x val="0.8202304597813399"/>
          <c:y val="0.49159245957845854"/>
          <c:w val="0.16950533112513647"/>
          <c:h val="0.15918935976930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excell.xlsx]TCD!ca et nbvisite pas type de visite</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fr-FR" sz="1400" b="1" i="0" u="none" strike="noStrike" kern="1200" spc="0" baseline="0">
                <a:solidFill>
                  <a:sysClr val="windowText" lastClr="000000">
                    <a:lumMod val="65000"/>
                    <a:lumOff val="35000"/>
                  </a:sysClr>
                </a:solidFill>
              </a:rPr>
              <a:t>CA et nombre de visite  par type de visite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fr-F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TCD!$C$49</c:f>
              <c:strCache>
                <c:ptCount val="1"/>
                <c:pt idx="0">
                  <c:v>Nombre de visite</c:v>
                </c:pt>
              </c:strCache>
            </c:strRef>
          </c:tx>
          <c:spPr>
            <a:solidFill>
              <a:schemeClr val="bg2">
                <a:lumMod val="50000"/>
              </a:schemeClr>
            </a:solidFill>
            <a:ln>
              <a:noFill/>
            </a:ln>
            <a:effectLst/>
          </c:spPr>
          <c:invertIfNegative val="0"/>
          <c:cat>
            <c:strRef>
              <c:f>TCD!$A$50:$A$59</c:f>
              <c:strCache>
                <c:ptCount val="9"/>
                <c:pt idx="0">
                  <c:v>(vide)</c:v>
                </c:pt>
                <c:pt idx="2">
                  <c:v>AUTRE</c:v>
                </c:pt>
                <c:pt idx="3">
                  <c:v>BLESSURE</c:v>
                </c:pt>
                <c:pt idx="4">
                  <c:v>HOSPITALISATION</c:v>
                </c:pt>
                <c:pt idx="5">
                  <c:v>MALADIE</c:v>
                </c:pt>
                <c:pt idx="6">
                  <c:v>PHYSIQUE</c:v>
                </c:pt>
                <c:pt idx="7">
                  <c:v>ROUTINE</c:v>
                </c:pt>
                <c:pt idx="8">
                  <c:v>TOILETTAGE</c:v>
                </c:pt>
              </c:strCache>
            </c:strRef>
          </c:cat>
          <c:val>
            <c:numRef>
              <c:f>TCD!$C$50:$C$59</c:f>
              <c:numCache>
                <c:formatCode>General</c:formatCode>
                <c:ptCount val="9"/>
                <c:pt idx="0">
                  <c:v>1</c:v>
                </c:pt>
                <c:pt idx="1">
                  <c:v>25</c:v>
                </c:pt>
                <c:pt idx="2">
                  <c:v>2</c:v>
                </c:pt>
                <c:pt idx="3">
                  <c:v>7</c:v>
                </c:pt>
                <c:pt idx="4">
                  <c:v>2</c:v>
                </c:pt>
                <c:pt idx="5">
                  <c:v>7</c:v>
                </c:pt>
                <c:pt idx="6">
                  <c:v>39</c:v>
                </c:pt>
                <c:pt idx="7">
                  <c:v>6</c:v>
                </c:pt>
                <c:pt idx="8">
                  <c:v>7</c:v>
                </c:pt>
              </c:numCache>
            </c:numRef>
          </c:val>
          <c:extLst>
            <c:ext xmlns:c16="http://schemas.microsoft.com/office/drawing/2014/chart" uri="{C3380CC4-5D6E-409C-BE32-E72D297353CC}">
              <c16:uniqueId val="{00000001-533F-4128-A900-0384C0BA2FAC}"/>
            </c:ext>
          </c:extLst>
        </c:ser>
        <c:dLbls>
          <c:showLegendKey val="0"/>
          <c:showVal val="0"/>
          <c:showCatName val="0"/>
          <c:showSerName val="0"/>
          <c:showPercent val="0"/>
          <c:showBubbleSize val="0"/>
        </c:dLbls>
        <c:gapWidth val="150"/>
        <c:axId val="102946144"/>
        <c:axId val="102937984"/>
      </c:barChart>
      <c:lineChart>
        <c:grouping val="standard"/>
        <c:varyColors val="0"/>
        <c:ser>
          <c:idx val="0"/>
          <c:order val="0"/>
          <c:tx>
            <c:strRef>
              <c:f>TCD!$B$49</c:f>
              <c:strCache>
                <c:ptCount val="1"/>
                <c:pt idx="0">
                  <c:v>Chiffre d'affaire </c:v>
                </c:pt>
              </c:strCache>
            </c:strRef>
          </c:tx>
          <c:spPr>
            <a:ln w="28575" cap="rnd">
              <a:solidFill>
                <a:schemeClr val="accent2">
                  <a:lumMod val="75000"/>
                </a:schemeClr>
              </a:solidFill>
              <a:round/>
            </a:ln>
            <a:effectLst/>
          </c:spPr>
          <c:marker>
            <c:symbol val="none"/>
          </c:marker>
          <c:cat>
            <c:strRef>
              <c:f>TCD!$A$50:$A$59</c:f>
              <c:strCache>
                <c:ptCount val="9"/>
                <c:pt idx="0">
                  <c:v>(vide)</c:v>
                </c:pt>
                <c:pt idx="2">
                  <c:v>AUTRE</c:v>
                </c:pt>
                <c:pt idx="3">
                  <c:v>BLESSURE</c:v>
                </c:pt>
                <c:pt idx="4">
                  <c:v>HOSPITALISATION</c:v>
                </c:pt>
                <c:pt idx="5">
                  <c:v>MALADIE</c:v>
                </c:pt>
                <c:pt idx="6">
                  <c:v>PHYSIQUE</c:v>
                </c:pt>
                <c:pt idx="7">
                  <c:v>ROUTINE</c:v>
                </c:pt>
                <c:pt idx="8">
                  <c:v>TOILETTAGE</c:v>
                </c:pt>
              </c:strCache>
            </c:strRef>
          </c:cat>
          <c:val>
            <c:numRef>
              <c:f>TCD!$B$50:$B$59</c:f>
              <c:numCache>
                <c:formatCode>General</c:formatCode>
                <c:ptCount val="9"/>
                <c:pt idx="1">
                  <c:v>0</c:v>
                </c:pt>
                <c:pt idx="2">
                  <c:v>4223</c:v>
                </c:pt>
                <c:pt idx="3">
                  <c:v>12293.2</c:v>
                </c:pt>
                <c:pt idx="4">
                  <c:v>5579.8</c:v>
                </c:pt>
                <c:pt idx="5">
                  <c:v>8009.8</c:v>
                </c:pt>
                <c:pt idx="6">
                  <c:v>28883.549999999996</c:v>
                </c:pt>
                <c:pt idx="7">
                  <c:v>13627.5</c:v>
                </c:pt>
                <c:pt idx="8">
                  <c:v>2545.1</c:v>
                </c:pt>
              </c:numCache>
            </c:numRef>
          </c:val>
          <c:smooth val="0"/>
          <c:extLst>
            <c:ext xmlns:c16="http://schemas.microsoft.com/office/drawing/2014/chart" uri="{C3380CC4-5D6E-409C-BE32-E72D297353CC}">
              <c16:uniqueId val="{00000000-533F-4128-A900-0384C0BA2FAC}"/>
            </c:ext>
          </c:extLst>
        </c:ser>
        <c:dLbls>
          <c:showLegendKey val="0"/>
          <c:showVal val="0"/>
          <c:showCatName val="0"/>
          <c:showSerName val="0"/>
          <c:showPercent val="0"/>
          <c:showBubbleSize val="0"/>
        </c:dLbls>
        <c:marker val="1"/>
        <c:smooth val="0"/>
        <c:axId val="102943264"/>
        <c:axId val="102935104"/>
      </c:lineChart>
      <c:catAx>
        <c:axId val="10294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35104"/>
        <c:crosses val="autoZero"/>
        <c:auto val="1"/>
        <c:lblAlgn val="ctr"/>
        <c:lblOffset val="100"/>
        <c:noMultiLvlLbl val="0"/>
      </c:catAx>
      <c:valAx>
        <c:axId val="10293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43264"/>
        <c:crosses val="autoZero"/>
        <c:crossBetween val="between"/>
      </c:valAx>
      <c:valAx>
        <c:axId val="1029379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46144"/>
        <c:crosses val="max"/>
        <c:crossBetween val="between"/>
      </c:valAx>
      <c:catAx>
        <c:axId val="102946144"/>
        <c:scaling>
          <c:orientation val="minMax"/>
        </c:scaling>
        <c:delete val="1"/>
        <c:axPos val="b"/>
        <c:numFmt formatCode="General" sourceLinked="1"/>
        <c:majorTickMark val="out"/>
        <c:minorTickMark val="none"/>
        <c:tickLblPos val="nextTo"/>
        <c:crossAx val="10293798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excell.xlsx]TCD!ca et nb visite par client</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fr-FR" sz="1400" b="1" i="0" u="none" strike="noStrike" kern="1200" spc="0" baseline="0">
                <a:solidFill>
                  <a:sysClr val="windowText" lastClr="000000">
                    <a:lumMod val="65000"/>
                    <a:lumOff val="35000"/>
                  </a:sysClr>
                </a:solidFill>
              </a:rPr>
              <a:t>CA et nombre de visite  par client</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fr-F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TCD!$E$70</c:f>
              <c:strCache>
                <c:ptCount val="1"/>
                <c:pt idx="0">
                  <c:v>Nombre de visite</c:v>
                </c:pt>
              </c:strCache>
            </c:strRef>
          </c:tx>
          <c:spPr>
            <a:solidFill>
              <a:schemeClr val="bg1">
                <a:lumMod val="65000"/>
              </a:schemeClr>
            </a:solidFill>
            <a:ln>
              <a:noFill/>
            </a:ln>
            <a:effectLst/>
          </c:spPr>
          <c:invertIfNegative val="0"/>
          <c:cat>
            <c:strRef>
              <c:f>TCD!$C$71:$C$122</c:f>
              <c:strCache>
                <c:ptCount val="51"/>
                <c:pt idx="0">
                  <c:v>(vide)</c:v>
                </c:pt>
                <c:pt idx="1">
                  <c:v>Albert Joineau</c:v>
                </c:pt>
                <c:pt idx="2">
                  <c:v>Animaux Câlins</c:v>
                </c:pt>
                <c:pt idx="3">
                  <c:v>Animaux exotiques S.A.</c:v>
                </c:pt>
                <c:pt idx="4">
                  <c:v>Animaux Familiers</c:v>
                </c:pt>
                <c:pt idx="5">
                  <c:v>Anita Zimmerman</c:v>
                </c:pt>
                <c:pt idx="6">
                  <c:v>Aquarium de Baillargues</c:v>
                </c:pt>
                <c:pt idx="7">
                  <c:v>Au Chat Malin</c:v>
                </c:pt>
                <c:pt idx="8">
                  <c:v>Barbara Willenberg</c:v>
                </c:pt>
                <c:pt idx="9">
                  <c:v>Bow Wow House</c:v>
                </c:pt>
                <c:pt idx="10">
                  <c:v>Bruce Adams</c:v>
                </c:pt>
                <c:pt idx="11">
                  <c:v>Charlotte Jobert</c:v>
                </c:pt>
                <c:pt idx="12">
                  <c:v>Châtons Calins</c:v>
                </c:pt>
                <c:pt idx="13">
                  <c:v>Christian Praduit</c:v>
                </c:pt>
                <c:pt idx="14">
                  <c:v>Des Oiseaux et des Hommes</c:v>
                </c:pt>
                <c:pt idx="15">
                  <c:v>George Grandjean</c:v>
                </c:pt>
                <c:pt idx="16">
                  <c:v>Haute Protection</c:v>
                </c:pt>
                <c:pt idx="17">
                  <c:v>Jean Adams</c:v>
                </c:pt>
                <c:pt idx="18">
                  <c:v>Jean Bruneteau</c:v>
                </c:pt>
                <c:pt idx="19">
                  <c:v>Jean Willenberg</c:v>
                </c:pt>
                <c:pt idx="20">
                  <c:v>Karen Rhodes</c:v>
                </c:pt>
                <c:pt idx="21">
                  <c:v>Koalas et Perruches</c:v>
                </c:pt>
                <c:pt idx="22">
                  <c:v>La Cuve à Poissons SARL</c:v>
                </c:pt>
                <c:pt idx="23">
                  <c:v>La Grange au Poil</c:v>
                </c:pt>
                <c:pt idx="24">
                  <c:v>La Maison de l'Animal</c:v>
                </c:pt>
                <c:pt idx="25">
                  <c:v>Le Monde des Oiseaux</c:v>
                </c:pt>
                <c:pt idx="26">
                  <c:v>L'Ile aux Serpents</c:v>
                </c:pt>
                <c:pt idx="27">
                  <c:v>Malins Petits</c:v>
                </c:pt>
                <c:pt idx="28">
                  <c:v>Marguerite McKinley</c:v>
                </c:pt>
                <c:pt idx="29">
                  <c:v>Michel Joineau</c:v>
                </c:pt>
                <c:pt idx="30">
                  <c:v>Office Naturel de l'Hérault</c:v>
                </c:pt>
                <c:pt idx="31">
                  <c:v>Patricia Irribarado</c:v>
                </c:pt>
                <c:pt idx="32">
                  <c:v>Paul-Elie Fruet</c:v>
                </c:pt>
                <c:pt idx="33">
                  <c:v>Pépiements</c:v>
                </c:pt>
                <c:pt idx="34">
                  <c:v>Philippe Primenat</c:v>
                </c:pt>
                <c:pt idx="35">
                  <c:v>Pierrette Grandon</c:v>
                </c:pt>
                <c:pt idx="36">
                  <c:v>Plein d'Amour</c:v>
                </c:pt>
                <c:pt idx="37">
                  <c:v>Pour les Chiens</c:v>
                </c:pt>
                <c:pt idx="38">
                  <c:v>Refuge aviaire George Brun</c:v>
                </c:pt>
                <c:pt idx="39">
                  <c:v>Réserve Naturelle de Nîmes</c:v>
                </c:pt>
                <c:pt idx="40">
                  <c:v>Royaume des Animaux (le)</c:v>
                </c:pt>
                <c:pt idx="41">
                  <c:v>Sandra Young</c:v>
                </c:pt>
                <c:pt idx="42">
                  <c:v>Sandrine Willenberg</c:v>
                </c:pt>
                <c:pt idx="43">
                  <c:v>Stéphane Brun</c:v>
                </c:pt>
                <c:pt idx="44">
                  <c:v>Thierry Pottier</c:v>
                </c:pt>
                <c:pt idx="45">
                  <c:v>Trois Petits Cochons</c:v>
                </c:pt>
                <c:pt idx="46">
                  <c:v>UFR Sciences de la Vie</c:v>
                </c:pt>
                <c:pt idx="47">
                  <c:v>World Fauna</c:v>
                </c:pt>
                <c:pt idx="48">
                  <c:v>Zoo du Mont Pilote</c:v>
                </c:pt>
                <c:pt idx="49">
                  <c:v>Zoo Municipal d'Angliers</c:v>
                </c:pt>
                <c:pt idx="50">
                  <c:v>Zoo Municipal de Ranier</c:v>
                </c:pt>
              </c:strCache>
            </c:strRef>
          </c:cat>
          <c:val>
            <c:numRef>
              <c:f>TCD!$E$71:$E$122</c:f>
              <c:numCache>
                <c:formatCode>General</c:formatCode>
                <c:ptCount val="51"/>
                <c:pt idx="0">
                  <c:v>1</c:v>
                </c:pt>
                <c:pt idx="1">
                  <c:v>1</c:v>
                </c:pt>
                <c:pt idx="2">
                  <c:v>4</c:v>
                </c:pt>
                <c:pt idx="3">
                  <c:v>1</c:v>
                </c:pt>
                <c:pt idx="4">
                  <c:v>1</c:v>
                </c:pt>
                <c:pt idx="5">
                  <c:v>1</c:v>
                </c:pt>
                <c:pt idx="6">
                  <c:v>1</c:v>
                </c:pt>
                <c:pt idx="7">
                  <c:v>1</c:v>
                </c:pt>
                <c:pt idx="8">
                  <c:v>2</c:v>
                </c:pt>
                <c:pt idx="9">
                  <c:v>1</c:v>
                </c:pt>
                <c:pt idx="10">
                  <c:v>1</c:v>
                </c:pt>
                <c:pt idx="11">
                  <c:v>1</c:v>
                </c:pt>
                <c:pt idx="12">
                  <c:v>1</c:v>
                </c:pt>
                <c:pt idx="13">
                  <c:v>2</c:v>
                </c:pt>
                <c:pt idx="14">
                  <c:v>1</c:v>
                </c:pt>
                <c:pt idx="15">
                  <c:v>4</c:v>
                </c:pt>
                <c:pt idx="16">
                  <c:v>1</c:v>
                </c:pt>
                <c:pt idx="17">
                  <c:v>2</c:v>
                </c:pt>
                <c:pt idx="18">
                  <c:v>1</c:v>
                </c:pt>
                <c:pt idx="19">
                  <c:v>1</c:v>
                </c:pt>
                <c:pt idx="20">
                  <c:v>2</c:v>
                </c:pt>
                <c:pt idx="21">
                  <c:v>1</c:v>
                </c:pt>
                <c:pt idx="22">
                  <c:v>1</c:v>
                </c:pt>
                <c:pt idx="23">
                  <c:v>1</c:v>
                </c:pt>
                <c:pt idx="24">
                  <c:v>1</c:v>
                </c:pt>
                <c:pt idx="25">
                  <c:v>1</c:v>
                </c:pt>
                <c:pt idx="26">
                  <c:v>1</c:v>
                </c:pt>
                <c:pt idx="27">
                  <c:v>1</c:v>
                </c:pt>
                <c:pt idx="28">
                  <c:v>2</c:v>
                </c:pt>
                <c:pt idx="29">
                  <c:v>1</c:v>
                </c:pt>
                <c:pt idx="30">
                  <c:v>1</c:v>
                </c:pt>
                <c:pt idx="31">
                  <c:v>7</c:v>
                </c:pt>
                <c:pt idx="32">
                  <c:v>1</c:v>
                </c:pt>
                <c:pt idx="33">
                  <c:v>1</c:v>
                </c:pt>
                <c:pt idx="34">
                  <c:v>3</c:v>
                </c:pt>
                <c:pt idx="35">
                  <c:v>2</c:v>
                </c:pt>
                <c:pt idx="36">
                  <c:v>1</c:v>
                </c:pt>
                <c:pt idx="37">
                  <c:v>1</c:v>
                </c:pt>
                <c:pt idx="38">
                  <c:v>1</c:v>
                </c:pt>
                <c:pt idx="39">
                  <c:v>1</c:v>
                </c:pt>
                <c:pt idx="40">
                  <c:v>4</c:v>
                </c:pt>
                <c:pt idx="41">
                  <c:v>3</c:v>
                </c:pt>
                <c:pt idx="42">
                  <c:v>2</c:v>
                </c:pt>
                <c:pt idx="43">
                  <c:v>1</c:v>
                </c:pt>
                <c:pt idx="44">
                  <c:v>1</c:v>
                </c:pt>
                <c:pt idx="45">
                  <c:v>1</c:v>
                </c:pt>
                <c:pt idx="46">
                  <c:v>1</c:v>
                </c:pt>
                <c:pt idx="47">
                  <c:v>1</c:v>
                </c:pt>
                <c:pt idx="48">
                  <c:v>1</c:v>
                </c:pt>
                <c:pt idx="49">
                  <c:v>1</c:v>
                </c:pt>
                <c:pt idx="50">
                  <c:v>1</c:v>
                </c:pt>
              </c:numCache>
            </c:numRef>
          </c:val>
          <c:extLst>
            <c:ext xmlns:c16="http://schemas.microsoft.com/office/drawing/2014/chart" uri="{C3380CC4-5D6E-409C-BE32-E72D297353CC}">
              <c16:uniqueId val="{00000001-C94C-4A14-B423-42A8D915D6F6}"/>
            </c:ext>
          </c:extLst>
        </c:ser>
        <c:dLbls>
          <c:showLegendKey val="0"/>
          <c:showVal val="0"/>
          <c:showCatName val="0"/>
          <c:showSerName val="0"/>
          <c:showPercent val="0"/>
          <c:showBubbleSize val="0"/>
        </c:dLbls>
        <c:gapWidth val="150"/>
        <c:axId val="102941344"/>
        <c:axId val="102954304"/>
      </c:barChart>
      <c:lineChart>
        <c:grouping val="standard"/>
        <c:varyColors val="0"/>
        <c:ser>
          <c:idx val="0"/>
          <c:order val="0"/>
          <c:tx>
            <c:strRef>
              <c:f>TCD!$D$70</c:f>
              <c:strCache>
                <c:ptCount val="1"/>
                <c:pt idx="0">
                  <c:v>Chiffre d'affaire </c:v>
                </c:pt>
              </c:strCache>
            </c:strRef>
          </c:tx>
          <c:spPr>
            <a:ln w="28575" cap="rnd">
              <a:solidFill>
                <a:schemeClr val="accent2">
                  <a:lumMod val="75000"/>
                </a:schemeClr>
              </a:solidFill>
              <a:round/>
            </a:ln>
            <a:effectLst/>
          </c:spPr>
          <c:marker>
            <c:symbol val="none"/>
          </c:marker>
          <c:cat>
            <c:strRef>
              <c:f>TCD!$C$71:$C$122</c:f>
              <c:strCache>
                <c:ptCount val="51"/>
                <c:pt idx="0">
                  <c:v>(vide)</c:v>
                </c:pt>
                <c:pt idx="1">
                  <c:v>Albert Joineau</c:v>
                </c:pt>
                <c:pt idx="2">
                  <c:v>Animaux Câlins</c:v>
                </c:pt>
                <c:pt idx="3">
                  <c:v>Animaux exotiques S.A.</c:v>
                </c:pt>
                <c:pt idx="4">
                  <c:v>Animaux Familiers</c:v>
                </c:pt>
                <c:pt idx="5">
                  <c:v>Anita Zimmerman</c:v>
                </c:pt>
                <c:pt idx="6">
                  <c:v>Aquarium de Baillargues</c:v>
                </c:pt>
                <c:pt idx="7">
                  <c:v>Au Chat Malin</c:v>
                </c:pt>
                <c:pt idx="8">
                  <c:v>Barbara Willenberg</c:v>
                </c:pt>
                <c:pt idx="9">
                  <c:v>Bow Wow House</c:v>
                </c:pt>
                <c:pt idx="10">
                  <c:v>Bruce Adams</c:v>
                </c:pt>
                <c:pt idx="11">
                  <c:v>Charlotte Jobert</c:v>
                </c:pt>
                <c:pt idx="12">
                  <c:v>Châtons Calins</c:v>
                </c:pt>
                <c:pt idx="13">
                  <c:v>Christian Praduit</c:v>
                </c:pt>
                <c:pt idx="14">
                  <c:v>Des Oiseaux et des Hommes</c:v>
                </c:pt>
                <c:pt idx="15">
                  <c:v>George Grandjean</c:v>
                </c:pt>
                <c:pt idx="16">
                  <c:v>Haute Protection</c:v>
                </c:pt>
                <c:pt idx="17">
                  <c:v>Jean Adams</c:v>
                </c:pt>
                <c:pt idx="18">
                  <c:v>Jean Bruneteau</c:v>
                </c:pt>
                <c:pt idx="19">
                  <c:v>Jean Willenberg</c:v>
                </c:pt>
                <c:pt idx="20">
                  <c:v>Karen Rhodes</c:v>
                </c:pt>
                <c:pt idx="21">
                  <c:v>Koalas et Perruches</c:v>
                </c:pt>
                <c:pt idx="22">
                  <c:v>La Cuve à Poissons SARL</c:v>
                </c:pt>
                <c:pt idx="23">
                  <c:v>La Grange au Poil</c:v>
                </c:pt>
                <c:pt idx="24">
                  <c:v>La Maison de l'Animal</c:v>
                </c:pt>
                <c:pt idx="25">
                  <c:v>Le Monde des Oiseaux</c:v>
                </c:pt>
                <c:pt idx="26">
                  <c:v>L'Ile aux Serpents</c:v>
                </c:pt>
                <c:pt idx="27">
                  <c:v>Malins Petits</c:v>
                </c:pt>
                <c:pt idx="28">
                  <c:v>Marguerite McKinley</c:v>
                </c:pt>
                <c:pt idx="29">
                  <c:v>Michel Joineau</c:v>
                </c:pt>
                <c:pt idx="30">
                  <c:v>Office Naturel de l'Hérault</c:v>
                </c:pt>
                <c:pt idx="31">
                  <c:v>Patricia Irribarado</c:v>
                </c:pt>
                <c:pt idx="32">
                  <c:v>Paul-Elie Fruet</c:v>
                </c:pt>
                <c:pt idx="33">
                  <c:v>Pépiements</c:v>
                </c:pt>
                <c:pt idx="34">
                  <c:v>Philippe Primenat</c:v>
                </c:pt>
                <c:pt idx="35">
                  <c:v>Pierrette Grandon</c:v>
                </c:pt>
                <c:pt idx="36">
                  <c:v>Plein d'Amour</c:v>
                </c:pt>
                <c:pt idx="37">
                  <c:v>Pour les Chiens</c:v>
                </c:pt>
                <c:pt idx="38">
                  <c:v>Refuge aviaire George Brun</c:v>
                </c:pt>
                <c:pt idx="39">
                  <c:v>Réserve Naturelle de Nîmes</c:v>
                </c:pt>
                <c:pt idx="40">
                  <c:v>Royaume des Animaux (le)</c:v>
                </c:pt>
                <c:pt idx="41">
                  <c:v>Sandra Young</c:v>
                </c:pt>
                <c:pt idx="42">
                  <c:v>Sandrine Willenberg</c:v>
                </c:pt>
                <c:pt idx="43">
                  <c:v>Stéphane Brun</c:v>
                </c:pt>
                <c:pt idx="44">
                  <c:v>Thierry Pottier</c:v>
                </c:pt>
                <c:pt idx="45">
                  <c:v>Trois Petits Cochons</c:v>
                </c:pt>
                <c:pt idx="46">
                  <c:v>UFR Sciences de la Vie</c:v>
                </c:pt>
                <c:pt idx="47">
                  <c:v>World Fauna</c:v>
                </c:pt>
                <c:pt idx="48">
                  <c:v>Zoo du Mont Pilote</c:v>
                </c:pt>
                <c:pt idx="49">
                  <c:v>Zoo Municipal d'Angliers</c:v>
                </c:pt>
                <c:pt idx="50">
                  <c:v>Zoo Municipal de Ranier</c:v>
                </c:pt>
              </c:strCache>
            </c:strRef>
          </c:cat>
          <c:val>
            <c:numRef>
              <c:f>TCD!$D$71:$D$122</c:f>
              <c:numCache>
                <c:formatCode>_-* #\ ##0.00\ [$€-40C]_-;\-* #\ ##0.00\ [$€-40C]_-;_-* "-"??\ [$€-40C]_-;_-@_-</c:formatCode>
                <c:ptCount val="51"/>
                <c:pt idx="1">
                  <c:v>1607.8</c:v>
                </c:pt>
                <c:pt idx="2">
                  <c:v>9164.7999999999993</c:v>
                </c:pt>
                <c:pt idx="3">
                  <c:v>0</c:v>
                </c:pt>
                <c:pt idx="4">
                  <c:v>0</c:v>
                </c:pt>
                <c:pt idx="5">
                  <c:v>500</c:v>
                </c:pt>
                <c:pt idx="6">
                  <c:v>0</c:v>
                </c:pt>
                <c:pt idx="7">
                  <c:v>0</c:v>
                </c:pt>
                <c:pt idx="8">
                  <c:v>1000</c:v>
                </c:pt>
                <c:pt idx="9">
                  <c:v>0</c:v>
                </c:pt>
                <c:pt idx="10">
                  <c:v>714.4</c:v>
                </c:pt>
                <c:pt idx="11">
                  <c:v>0</c:v>
                </c:pt>
                <c:pt idx="12">
                  <c:v>0</c:v>
                </c:pt>
                <c:pt idx="13">
                  <c:v>2305</c:v>
                </c:pt>
                <c:pt idx="14">
                  <c:v>0</c:v>
                </c:pt>
                <c:pt idx="15">
                  <c:v>9645.5</c:v>
                </c:pt>
                <c:pt idx="16">
                  <c:v>0</c:v>
                </c:pt>
                <c:pt idx="17">
                  <c:v>5168.9499999999989</c:v>
                </c:pt>
                <c:pt idx="18">
                  <c:v>900</c:v>
                </c:pt>
                <c:pt idx="19">
                  <c:v>0</c:v>
                </c:pt>
                <c:pt idx="20">
                  <c:v>2956</c:v>
                </c:pt>
                <c:pt idx="21">
                  <c:v>0</c:v>
                </c:pt>
                <c:pt idx="22">
                  <c:v>0</c:v>
                </c:pt>
                <c:pt idx="23">
                  <c:v>0</c:v>
                </c:pt>
                <c:pt idx="24">
                  <c:v>0</c:v>
                </c:pt>
                <c:pt idx="25">
                  <c:v>0</c:v>
                </c:pt>
                <c:pt idx="26">
                  <c:v>0</c:v>
                </c:pt>
                <c:pt idx="27">
                  <c:v>0</c:v>
                </c:pt>
                <c:pt idx="28">
                  <c:v>600</c:v>
                </c:pt>
                <c:pt idx="29">
                  <c:v>700</c:v>
                </c:pt>
                <c:pt idx="30">
                  <c:v>0</c:v>
                </c:pt>
                <c:pt idx="31">
                  <c:v>12823.8</c:v>
                </c:pt>
                <c:pt idx="32">
                  <c:v>0</c:v>
                </c:pt>
                <c:pt idx="33">
                  <c:v>0</c:v>
                </c:pt>
                <c:pt idx="34">
                  <c:v>4973.5</c:v>
                </c:pt>
                <c:pt idx="35">
                  <c:v>300</c:v>
                </c:pt>
                <c:pt idx="36">
                  <c:v>0</c:v>
                </c:pt>
                <c:pt idx="37">
                  <c:v>0</c:v>
                </c:pt>
                <c:pt idx="38">
                  <c:v>0</c:v>
                </c:pt>
                <c:pt idx="39">
                  <c:v>0</c:v>
                </c:pt>
                <c:pt idx="40">
                  <c:v>8833.2000000000007</c:v>
                </c:pt>
                <c:pt idx="41">
                  <c:v>2079</c:v>
                </c:pt>
                <c:pt idx="42">
                  <c:v>6668</c:v>
                </c:pt>
                <c:pt idx="43">
                  <c:v>3216</c:v>
                </c:pt>
                <c:pt idx="44">
                  <c:v>1006</c:v>
                </c:pt>
                <c:pt idx="45">
                  <c:v>0</c:v>
                </c:pt>
                <c:pt idx="46">
                  <c:v>0</c:v>
                </c:pt>
                <c:pt idx="47">
                  <c:v>0</c:v>
                </c:pt>
                <c:pt idx="48">
                  <c:v>0</c:v>
                </c:pt>
                <c:pt idx="49">
                  <c:v>0</c:v>
                </c:pt>
                <c:pt idx="50">
                  <c:v>0</c:v>
                </c:pt>
              </c:numCache>
            </c:numRef>
          </c:val>
          <c:smooth val="0"/>
          <c:extLst>
            <c:ext xmlns:c16="http://schemas.microsoft.com/office/drawing/2014/chart" uri="{C3380CC4-5D6E-409C-BE32-E72D297353CC}">
              <c16:uniqueId val="{00000000-C94C-4A14-B423-42A8D915D6F6}"/>
            </c:ext>
          </c:extLst>
        </c:ser>
        <c:dLbls>
          <c:showLegendKey val="0"/>
          <c:showVal val="0"/>
          <c:showCatName val="0"/>
          <c:showSerName val="0"/>
          <c:showPercent val="0"/>
          <c:showBubbleSize val="0"/>
        </c:dLbls>
        <c:marker val="1"/>
        <c:smooth val="0"/>
        <c:axId val="102950464"/>
        <c:axId val="102964384"/>
      </c:lineChart>
      <c:catAx>
        <c:axId val="10295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64384"/>
        <c:crosses val="autoZero"/>
        <c:auto val="1"/>
        <c:lblAlgn val="ctr"/>
        <c:lblOffset val="100"/>
        <c:noMultiLvlLbl val="0"/>
      </c:catAx>
      <c:valAx>
        <c:axId val="102964384"/>
        <c:scaling>
          <c:orientation val="minMax"/>
        </c:scaling>
        <c:delete val="0"/>
        <c:axPos val="l"/>
        <c:majorGridlines>
          <c:spPr>
            <a:ln w="9525" cap="flat" cmpd="sng" algn="ctr">
              <a:solidFill>
                <a:schemeClr val="tx1">
                  <a:lumMod val="15000"/>
                  <a:lumOff val="85000"/>
                </a:schemeClr>
              </a:solidFill>
              <a:round/>
            </a:ln>
            <a:effectLst/>
          </c:spPr>
        </c:majorGridlines>
        <c:numFmt formatCode="_-* #\ ##0.00\ [$€-40C]_-;\-* #\ ##0.00\ [$€-40C]_-;_-* &quot;-&quot;??\ [$€-40C]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50464"/>
        <c:crosses val="autoZero"/>
        <c:crossBetween val="between"/>
      </c:valAx>
      <c:valAx>
        <c:axId val="1029543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41344"/>
        <c:crosses val="max"/>
        <c:crossBetween val="between"/>
      </c:valAx>
      <c:catAx>
        <c:axId val="102941344"/>
        <c:scaling>
          <c:orientation val="minMax"/>
        </c:scaling>
        <c:delete val="1"/>
        <c:axPos val="b"/>
        <c:numFmt formatCode="General" sourceLinked="1"/>
        <c:majorTickMark val="out"/>
        <c:minorTickMark val="none"/>
        <c:tickLblPos val="nextTo"/>
        <c:crossAx val="1029543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excell.xlsx]TCD!ca et nbvisite par niveau de remise</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TCD!$D$135</c:f>
              <c:strCache>
                <c:ptCount val="1"/>
                <c:pt idx="0">
                  <c:v>Nombre de visite</c:v>
                </c:pt>
              </c:strCache>
            </c:strRef>
          </c:tx>
          <c:spPr>
            <a:solidFill>
              <a:schemeClr val="bg2">
                <a:lumMod val="50000"/>
              </a:schemeClr>
            </a:solidFill>
            <a:ln>
              <a:noFill/>
            </a:ln>
            <a:effectLst/>
          </c:spPr>
          <c:invertIfNegative val="0"/>
          <c:cat>
            <c:strRef>
              <c:f>TCD!$C$136:$C$142</c:f>
              <c:strCache>
                <c:ptCount val="6"/>
                <c:pt idx="0">
                  <c:v>(vide)</c:v>
                </c:pt>
                <c:pt idx="1">
                  <c:v>0</c:v>
                </c:pt>
                <c:pt idx="2">
                  <c:v>0,05</c:v>
                </c:pt>
                <c:pt idx="3">
                  <c:v>0,1</c:v>
                </c:pt>
                <c:pt idx="4">
                  <c:v>0,2</c:v>
                </c:pt>
                <c:pt idx="5">
                  <c:v>0,5</c:v>
                </c:pt>
              </c:strCache>
            </c:strRef>
          </c:cat>
          <c:val>
            <c:numRef>
              <c:f>TCD!$D$136:$D$142</c:f>
              <c:numCache>
                <c:formatCode>General</c:formatCode>
                <c:ptCount val="6"/>
                <c:pt idx="0">
                  <c:v>1</c:v>
                </c:pt>
                <c:pt idx="1">
                  <c:v>33</c:v>
                </c:pt>
                <c:pt idx="2">
                  <c:v>3</c:v>
                </c:pt>
                <c:pt idx="3">
                  <c:v>1</c:v>
                </c:pt>
                <c:pt idx="4">
                  <c:v>8</c:v>
                </c:pt>
                <c:pt idx="5">
                  <c:v>1</c:v>
                </c:pt>
              </c:numCache>
            </c:numRef>
          </c:val>
          <c:extLst>
            <c:ext xmlns:c16="http://schemas.microsoft.com/office/drawing/2014/chart" uri="{C3380CC4-5D6E-409C-BE32-E72D297353CC}">
              <c16:uniqueId val="{00000000-772C-426B-A588-6964600DE479}"/>
            </c:ext>
          </c:extLst>
        </c:ser>
        <c:dLbls>
          <c:showLegendKey val="0"/>
          <c:showVal val="0"/>
          <c:showCatName val="0"/>
          <c:showSerName val="0"/>
          <c:showPercent val="0"/>
          <c:showBubbleSize val="0"/>
        </c:dLbls>
        <c:gapWidth val="219"/>
        <c:overlap val="-27"/>
        <c:axId val="753601472"/>
        <c:axId val="939760144"/>
      </c:barChart>
      <c:lineChart>
        <c:grouping val="standard"/>
        <c:varyColors val="0"/>
        <c:ser>
          <c:idx val="1"/>
          <c:order val="1"/>
          <c:tx>
            <c:strRef>
              <c:f>TCD!$E$135</c:f>
              <c:strCache>
                <c:ptCount val="1"/>
                <c:pt idx="0">
                  <c:v>Chiffre d'affaire</c:v>
                </c:pt>
              </c:strCache>
            </c:strRef>
          </c:tx>
          <c:spPr>
            <a:ln w="28575" cap="rnd">
              <a:solidFill>
                <a:schemeClr val="accent2"/>
              </a:solidFill>
              <a:round/>
            </a:ln>
            <a:effectLst/>
          </c:spPr>
          <c:marker>
            <c:symbol val="none"/>
          </c:marker>
          <c:cat>
            <c:strRef>
              <c:f>TCD!$C$136:$C$142</c:f>
              <c:strCache>
                <c:ptCount val="6"/>
                <c:pt idx="0">
                  <c:v>(vide)</c:v>
                </c:pt>
                <c:pt idx="1">
                  <c:v>0</c:v>
                </c:pt>
                <c:pt idx="2">
                  <c:v>0,05</c:v>
                </c:pt>
                <c:pt idx="3">
                  <c:v>0,1</c:v>
                </c:pt>
                <c:pt idx="4">
                  <c:v>0,2</c:v>
                </c:pt>
                <c:pt idx="5">
                  <c:v>0,5</c:v>
                </c:pt>
              </c:strCache>
            </c:strRef>
          </c:cat>
          <c:val>
            <c:numRef>
              <c:f>TCD!$E$136:$E$142</c:f>
              <c:numCache>
                <c:formatCode>General</c:formatCode>
                <c:ptCount val="6"/>
                <c:pt idx="1">
                  <c:v>50380.600000000006</c:v>
                </c:pt>
                <c:pt idx="2">
                  <c:v>5883.3499999999985</c:v>
                </c:pt>
                <c:pt idx="3">
                  <c:v>900</c:v>
                </c:pt>
                <c:pt idx="4">
                  <c:v>17997.999999999993</c:v>
                </c:pt>
                <c:pt idx="5">
                  <c:v>0</c:v>
                </c:pt>
              </c:numCache>
            </c:numRef>
          </c:val>
          <c:smooth val="0"/>
          <c:extLst>
            <c:ext xmlns:c16="http://schemas.microsoft.com/office/drawing/2014/chart" uri="{C3380CC4-5D6E-409C-BE32-E72D297353CC}">
              <c16:uniqueId val="{00000001-772C-426B-A588-6964600DE479}"/>
            </c:ext>
          </c:extLst>
        </c:ser>
        <c:dLbls>
          <c:showLegendKey val="0"/>
          <c:showVal val="0"/>
          <c:showCatName val="0"/>
          <c:showSerName val="0"/>
          <c:showPercent val="0"/>
          <c:showBubbleSize val="0"/>
        </c:dLbls>
        <c:marker val="1"/>
        <c:smooth val="0"/>
        <c:axId val="102957664"/>
        <c:axId val="102966304"/>
      </c:lineChart>
      <c:catAx>
        <c:axId val="10295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66304"/>
        <c:crosses val="autoZero"/>
        <c:auto val="1"/>
        <c:lblAlgn val="ctr"/>
        <c:lblOffset val="100"/>
        <c:noMultiLvlLbl val="0"/>
      </c:catAx>
      <c:valAx>
        <c:axId val="10296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2957664"/>
        <c:crosses val="autoZero"/>
        <c:crossBetween val="between"/>
      </c:valAx>
      <c:valAx>
        <c:axId val="9397601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3601472"/>
        <c:crosses val="max"/>
        <c:crossBetween val="between"/>
      </c:valAx>
      <c:catAx>
        <c:axId val="753601472"/>
        <c:scaling>
          <c:orientation val="minMax"/>
        </c:scaling>
        <c:delete val="1"/>
        <c:axPos val="b"/>
        <c:numFmt formatCode="General" sourceLinked="1"/>
        <c:majorTickMark val="out"/>
        <c:minorTickMark val="none"/>
        <c:tickLblPos val="nextTo"/>
        <c:crossAx val="9397601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excell.xlsx]TCD!nbvisite par cliet sans detailvisite</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fr-FR"/>
              <a:t>nombre de visite sans detailvisite par client </a:t>
            </a:r>
          </a:p>
          <a:p>
            <a:pPr>
              <a:defRPr/>
            </a:pPr>
            <a:endParaRPr lang="fr-F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TCD!$C$147:$C$148</c:f>
              <c:strCache>
                <c:ptCount val="1"/>
                <c:pt idx="0">
                  <c:v>Sans détail</c:v>
                </c:pt>
              </c:strCache>
            </c:strRef>
          </c:tx>
          <c:spPr>
            <a:solidFill>
              <a:schemeClr val="accent2">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TCD!$B$149:$B$193</c:f>
              <c:strCache>
                <c:ptCount val="45"/>
                <c:pt idx="1">
                  <c:v>AC001</c:v>
                </c:pt>
                <c:pt idx="2">
                  <c:v>AD001</c:v>
                </c:pt>
                <c:pt idx="3">
                  <c:v>AE001</c:v>
                </c:pt>
                <c:pt idx="4">
                  <c:v>AF001</c:v>
                </c:pt>
                <c:pt idx="5">
                  <c:v>BA001</c:v>
                </c:pt>
                <c:pt idx="6">
                  <c:v>BW001</c:v>
                </c:pt>
                <c:pt idx="7">
                  <c:v>CH001</c:v>
                </c:pt>
                <c:pt idx="8">
                  <c:v>CM001</c:v>
                </c:pt>
                <c:pt idx="9">
                  <c:v>CP001</c:v>
                </c:pt>
                <c:pt idx="10">
                  <c:v>GB001</c:v>
                </c:pt>
                <c:pt idx="11">
                  <c:v>GP001</c:v>
                </c:pt>
                <c:pt idx="12">
                  <c:v>GR001</c:v>
                </c:pt>
                <c:pt idx="13">
                  <c:v>GR002</c:v>
                </c:pt>
                <c:pt idx="14">
                  <c:v>HP003</c:v>
                </c:pt>
                <c:pt idx="15">
                  <c:v>IR001</c:v>
                </c:pt>
                <c:pt idx="16">
                  <c:v>IS001</c:v>
                </c:pt>
                <c:pt idx="17">
                  <c:v>JO001</c:v>
                </c:pt>
                <c:pt idx="18">
                  <c:v>JO002</c:v>
                </c:pt>
                <c:pt idx="19">
                  <c:v>KP001</c:v>
                </c:pt>
                <c:pt idx="20">
                  <c:v>MA001</c:v>
                </c:pt>
                <c:pt idx="21">
                  <c:v>MC001</c:v>
                </c:pt>
                <c:pt idx="22">
                  <c:v>MO001</c:v>
                </c:pt>
                <c:pt idx="23">
                  <c:v>MP001</c:v>
                </c:pt>
                <c:pt idx="24">
                  <c:v>MP002</c:v>
                </c:pt>
                <c:pt idx="25">
                  <c:v>MP003</c:v>
                </c:pt>
                <c:pt idx="26">
                  <c:v>MZ001</c:v>
                </c:pt>
                <c:pt idx="27">
                  <c:v>OH001</c:v>
                </c:pt>
                <c:pt idx="28">
                  <c:v>ON001</c:v>
                </c:pt>
                <c:pt idx="29">
                  <c:v>PC001</c:v>
                </c:pt>
                <c:pt idx="30">
                  <c:v>PE001</c:v>
                </c:pt>
                <c:pt idx="31">
                  <c:v>PL001</c:v>
                </c:pt>
                <c:pt idx="32">
                  <c:v>PO001</c:v>
                </c:pt>
                <c:pt idx="33">
                  <c:v>PR002</c:v>
                </c:pt>
                <c:pt idx="34">
                  <c:v>RA001</c:v>
                </c:pt>
                <c:pt idx="35">
                  <c:v>RH001</c:v>
                </c:pt>
                <c:pt idx="36">
                  <c:v>RN001</c:v>
                </c:pt>
                <c:pt idx="37">
                  <c:v>RZ001</c:v>
                </c:pt>
                <c:pt idx="38">
                  <c:v>TC001</c:v>
                </c:pt>
                <c:pt idx="39">
                  <c:v>UF001</c:v>
                </c:pt>
                <c:pt idx="40">
                  <c:v>WF001</c:v>
                </c:pt>
                <c:pt idx="41">
                  <c:v>WI001</c:v>
                </c:pt>
                <c:pt idx="42">
                  <c:v>WI003</c:v>
                </c:pt>
                <c:pt idx="43">
                  <c:v>YO001</c:v>
                </c:pt>
                <c:pt idx="44">
                  <c:v>ZI001</c:v>
                </c:pt>
              </c:strCache>
            </c:strRef>
          </c:cat>
          <c:val>
            <c:numRef>
              <c:f>TCD!$C$149:$C$193</c:f>
              <c:numCache>
                <c:formatCode>General</c:formatCode>
                <c:ptCount val="45"/>
                <c:pt idx="0">
                  <c:v>1</c:v>
                </c:pt>
                <c:pt idx="1">
                  <c:v>2</c:v>
                </c:pt>
                <c:pt idx="2">
                  <c:v>6</c:v>
                </c:pt>
                <c:pt idx="3">
                  <c:v>2</c:v>
                </c:pt>
                <c:pt idx="4">
                  <c:v>3</c:v>
                </c:pt>
                <c:pt idx="5">
                  <c:v>5</c:v>
                </c:pt>
                <c:pt idx="6">
                  <c:v>3</c:v>
                </c:pt>
                <c:pt idx="7">
                  <c:v>2</c:v>
                </c:pt>
                <c:pt idx="8">
                  <c:v>3</c:v>
                </c:pt>
                <c:pt idx="9">
                  <c:v>3</c:v>
                </c:pt>
                <c:pt idx="10">
                  <c:v>1</c:v>
                </c:pt>
                <c:pt idx="11">
                  <c:v>3</c:v>
                </c:pt>
                <c:pt idx="12">
                  <c:v>4</c:v>
                </c:pt>
                <c:pt idx="13">
                  <c:v>2</c:v>
                </c:pt>
                <c:pt idx="14">
                  <c:v>2</c:v>
                </c:pt>
                <c:pt idx="15">
                  <c:v>7</c:v>
                </c:pt>
                <c:pt idx="16">
                  <c:v>2</c:v>
                </c:pt>
                <c:pt idx="17">
                  <c:v>1</c:v>
                </c:pt>
                <c:pt idx="18">
                  <c:v>1</c:v>
                </c:pt>
                <c:pt idx="19">
                  <c:v>3</c:v>
                </c:pt>
                <c:pt idx="20">
                  <c:v>3</c:v>
                </c:pt>
                <c:pt idx="21">
                  <c:v>2</c:v>
                </c:pt>
                <c:pt idx="22">
                  <c:v>7</c:v>
                </c:pt>
                <c:pt idx="23">
                  <c:v>1</c:v>
                </c:pt>
                <c:pt idx="24">
                  <c:v>3</c:v>
                </c:pt>
                <c:pt idx="25">
                  <c:v>2</c:v>
                </c:pt>
                <c:pt idx="26">
                  <c:v>2</c:v>
                </c:pt>
                <c:pt idx="27">
                  <c:v>3</c:v>
                </c:pt>
                <c:pt idx="28">
                  <c:v>4</c:v>
                </c:pt>
                <c:pt idx="29">
                  <c:v>2</c:v>
                </c:pt>
                <c:pt idx="30">
                  <c:v>3</c:v>
                </c:pt>
                <c:pt idx="31">
                  <c:v>3</c:v>
                </c:pt>
                <c:pt idx="32">
                  <c:v>1</c:v>
                </c:pt>
                <c:pt idx="33">
                  <c:v>2</c:v>
                </c:pt>
                <c:pt idx="34">
                  <c:v>6</c:v>
                </c:pt>
                <c:pt idx="35">
                  <c:v>1</c:v>
                </c:pt>
                <c:pt idx="36">
                  <c:v>2</c:v>
                </c:pt>
                <c:pt idx="37">
                  <c:v>3</c:v>
                </c:pt>
                <c:pt idx="38">
                  <c:v>2</c:v>
                </c:pt>
                <c:pt idx="39">
                  <c:v>6</c:v>
                </c:pt>
                <c:pt idx="40">
                  <c:v>2</c:v>
                </c:pt>
                <c:pt idx="41">
                  <c:v>1</c:v>
                </c:pt>
                <c:pt idx="42">
                  <c:v>1</c:v>
                </c:pt>
                <c:pt idx="43">
                  <c:v>3</c:v>
                </c:pt>
                <c:pt idx="44">
                  <c:v>1</c:v>
                </c:pt>
              </c:numCache>
            </c:numRef>
          </c:val>
          <c:extLst>
            <c:ext xmlns:c16="http://schemas.microsoft.com/office/drawing/2014/chart" uri="{C3380CC4-5D6E-409C-BE32-E72D297353CC}">
              <c16:uniqueId val="{00000000-43A1-4C12-84FC-276D8C46BBD4}"/>
            </c:ext>
          </c:extLst>
        </c:ser>
        <c:dLbls>
          <c:dLblPos val="inEnd"/>
          <c:showLegendKey val="0"/>
          <c:showVal val="1"/>
          <c:showCatName val="0"/>
          <c:showSerName val="0"/>
          <c:showPercent val="0"/>
          <c:showBubbleSize val="0"/>
        </c:dLbls>
        <c:gapWidth val="65"/>
        <c:axId val="1879496512"/>
        <c:axId val="1879502752"/>
      </c:barChart>
      <c:catAx>
        <c:axId val="18794965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5400000" spcFirstLastPara="1" vertOverflow="ellipsis"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fr-FR"/>
          </a:p>
        </c:txPr>
        <c:crossAx val="1879502752"/>
        <c:crosses val="autoZero"/>
        <c:auto val="1"/>
        <c:lblAlgn val="ctr"/>
        <c:lblOffset val="100"/>
        <c:noMultiLvlLbl val="0"/>
      </c:catAx>
      <c:valAx>
        <c:axId val="18795027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7949651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excell.xlsx]TCD!nombre de facture impayés par client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1"/>
              <a:t>montants</a:t>
            </a:r>
            <a:r>
              <a:rPr lang="fr-FR" b="1" baseline="0"/>
              <a:t> et  nombres d'impayés par client</a:t>
            </a:r>
          </a:p>
          <a:p>
            <a:pPr>
              <a:defRPr/>
            </a:pP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TCD!$C$197:$C$199</c:f>
              <c:strCache>
                <c:ptCount val="1"/>
                <c:pt idx="0">
                  <c:v>impayé - Nombre de payé ou pas</c:v>
                </c:pt>
              </c:strCache>
            </c:strRef>
          </c:tx>
          <c:spPr>
            <a:solidFill>
              <a:schemeClr val="bg2">
                <a:lumMod val="75000"/>
              </a:schemeClr>
            </a:solidFill>
            <a:ln>
              <a:noFill/>
            </a:ln>
            <a:effectLst/>
          </c:spPr>
          <c:invertIfNegative val="0"/>
          <c:cat>
            <c:strRef>
              <c:f>TCD!$B$200:$B$219</c:f>
              <c:strCache>
                <c:ptCount val="20"/>
                <c:pt idx="0">
                  <c:v>AC001</c:v>
                </c:pt>
                <c:pt idx="1">
                  <c:v>AD001</c:v>
                </c:pt>
                <c:pt idx="2">
                  <c:v>AD002</c:v>
                </c:pt>
                <c:pt idx="3">
                  <c:v>BR001</c:v>
                </c:pt>
                <c:pt idx="4">
                  <c:v>BR002</c:v>
                </c:pt>
                <c:pt idx="5">
                  <c:v>GR001</c:v>
                </c:pt>
                <c:pt idx="6">
                  <c:v>GR002</c:v>
                </c:pt>
                <c:pt idx="7">
                  <c:v>IR001</c:v>
                </c:pt>
                <c:pt idx="8">
                  <c:v>JO001</c:v>
                </c:pt>
                <c:pt idx="9">
                  <c:v>JO002</c:v>
                </c:pt>
                <c:pt idx="10">
                  <c:v>MC001</c:v>
                </c:pt>
                <c:pt idx="11">
                  <c:v>PO001</c:v>
                </c:pt>
                <c:pt idx="12">
                  <c:v>PR001</c:v>
                </c:pt>
                <c:pt idx="13">
                  <c:v>PR002</c:v>
                </c:pt>
                <c:pt idx="14">
                  <c:v>RA001</c:v>
                </c:pt>
                <c:pt idx="15">
                  <c:v>RH001</c:v>
                </c:pt>
                <c:pt idx="16">
                  <c:v>WI001</c:v>
                </c:pt>
                <c:pt idx="17">
                  <c:v>WI002</c:v>
                </c:pt>
                <c:pt idx="18">
                  <c:v>YO001</c:v>
                </c:pt>
                <c:pt idx="19">
                  <c:v>ZI001</c:v>
                </c:pt>
              </c:strCache>
            </c:strRef>
          </c:cat>
          <c:val>
            <c:numRef>
              <c:f>TCD!$C$200:$C$219</c:f>
              <c:numCache>
                <c:formatCode>General</c:formatCode>
                <c:ptCount val="20"/>
                <c:pt idx="0">
                  <c:v>33</c:v>
                </c:pt>
                <c:pt idx="1">
                  <c:v>14</c:v>
                </c:pt>
                <c:pt idx="2">
                  <c:v>2</c:v>
                </c:pt>
                <c:pt idx="3">
                  <c:v>4</c:v>
                </c:pt>
                <c:pt idx="4">
                  <c:v>4</c:v>
                </c:pt>
                <c:pt idx="5">
                  <c:v>27</c:v>
                </c:pt>
                <c:pt idx="6">
                  <c:v>5</c:v>
                </c:pt>
                <c:pt idx="7">
                  <c:v>59</c:v>
                </c:pt>
                <c:pt idx="8">
                  <c:v>5</c:v>
                </c:pt>
                <c:pt idx="9">
                  <c:v>7</c:v>
                </c:pt>
                <c:pt idx="10">
                  <c:v>5</c:v>
                </c:pt>
                <c:pt idx="11">
                  <c:v>9</c:v>
                </c:pt>
                <c:pt idx="12">
                  <c:v>19</c:v>
                </c:pt>
                <c:pt idx="13">
                  <c:v>11</c:v>
                </c:pt>
                <c:pt idx="14">
                  <c:v>33</c:v>
                </c:pt>
                <c:pt idx="15">
                  <c:v>4</c:v>
                </c:pt>
                <c:pt idx="16">
                  <c:v>11</c:v>
                </c:pt>
                <c:pt idx="17">
                  <c:v>3</c:v>
                </c:pt>
                <c:pt idx="18">
                  <c:v>10</c:v>
                </c:pt>
                <c:pt idx="19">
                  <c:v>1</c:v>
                </c:pt>
              </c:numCache>
            </c:numRef>
          </c:val>
          <c:extLst>
            <c:ext xmlns:c16="http://schemas.microsoft.com/office/drawing/2014/chart" uri="{C3380CC4-5D6E-409C-BE32-E72D297353CC}">
              <c16:uniqueId val="{00000000-730A-4AD2-87F5-51ADDD789B97}"/>
            </c:ext>
          </c:extLst>
        </c:ser>
        <c:dLbls>
          <c:showLegendKey val="0"/>
          <c:showVal val="0"/>
          <c:showCatName val="0"/>
          <c:showSerName val="0"/>
          <c:showPercent val="0"/>
          <c:showBubbleSize val="0"/>
        </c:dLbls>
        <c:gapWidth val="219"/>
        <c:axId val="753613472"/>
        <c:axId val="753603872"/>
      </c:barChart>
      <c:lineChart>
        <c:grouping val="standard"/>
        <c:varyColors val="0"/>
        <c:ser>
          <c:idx val="1"/>
          <c:order val="1"/>
          <c:tx>
            <c:strRef>
              <c:f>TCD!$D$197:$D$199</c:f>
              <c:strCache>
                <c:ptCount val="1"/>
                <c:pt idx="0">
                  <c:v>impayé - Somme de CA</c:v>
                </c:pt>
              </c:strCache>
            </c:strRef>
          </c:tx>
          <c:spPr>
            <a:ln w="28575" cap="rnd">
              <a:solidFill>
                <a:schemeClr val="accent2"/>
              </a:solidFill>
              <a:round/>
            </a:ln>
            <a:effectLst/>
          </c:spPr>
          <c:marker>
            <c:symbol val="none"/>
          </c:marker>
          <c:cat>
            <c:strRef>
              <c:f>TCD!$B$200:$B$219</c:f>
              <c:strCache>
                <c:ptCount val="20"/>
                <c:pt idx="0">
                  <c:v>AC001</c:v>
                </c:pt>
                <c:pt idx="1">
                  <c:v>AD001</c:v>
                </c:pt>
                <c:pt idx="2">
                  <c:v>AD002</c:v>
                </c:pt>
                <c:pt idx="3">
                  <c:v>BR001</c:v>
                </c:pt>
                <c:pt idx="4">
                  <c:v>BR002</c:v>
                </c:pt>
                <c:pt idx="5">
                  <c:v>GR001</c:v>
                </c:pt>
                <c:pt idx="6">
                  <c:v>GR002</c:v>
                </c:pt>
                <c:pt idx="7">
                  <c:v>IR001</c:v>
                </c:pt>
                <c:pt idx="8">
                  <c:v>JO001</c:v>
                </c:pt>
                <c:pt idx="9">
                  <c:v>JO002</c:v>
                </c:pt>
                <c:pt idx="10">
                  <c:v>MC001</c:v>
                </c:pt>
                <c:pt idx="11">
                  <c:v>PO001</c:v>
                </c:pt>
                <c:pt idx="12">
                  <c:v>PR001</c:v>
                </c:pt>
                <c:pt idx="13">
                  <c:v>PR002</c:v>
                </c:pt>
                <c:pt idx="14">
                  <c:v>RA001</c:v>
                </c:pt>
                <c:pt idx="15">
                  <c:v>RH001</c:v>
                </c:pt>
                <c:pt idx="16">
                  <c:v>WI001</c:v>
                </c:pt>
                <c:pt idx="17">
                  <c:v>WI002</c:v>
                </c:pt>
                <c:pt idx="18">
                  <c:v>YO001</c:v>
                </c:pt>
                <c:pt idx="19">
                  <c:v>ZI001</c:v>
                </c:pt>
              </c:strCache>
            </c:strRef>
          </c:cat>
          <c:val>
            <c:numRef>
              <c:f>TCD!$D$200:$D$219</c:f>
              <c:numCache>
                <c:formatCode>_-* #\ ##0.00\ [$€-40C]_-;\-* #\ ##0.00\ [$€-40C]_-;_-* "-"??\ [$€-40C]_-;_-@_-</c:formatCode>
                <c:ptCount val="20"/>
                <c:pt idx="0">
                  <c:v>7472.8</c:v>
                </c:pt>
                <c:pt idx="1">
                  <c:v>2926</c:v>
                </c:pt>
                <c:pt idx="2">
                  <c:v>714.4</c:v>
                </c:pt>
                <c:pt idx="3">
                  <c:v>3216</c:v>
                </c:pt>
                <c:pt idx="4">
                  <c:v>900</c:v>
                </c:pt>
                <c:pt idx="5">
                  <c:v>7120.5</c:v>
                </c:pt>
                <c:pt idx="6">
                  <c:v>300</c:v>
                </c:pt>
                <c:pt idx="7">
                  <c:v>10489.9</c:v>
                </c:pt>
                <c:pt idx="8">
                  <c:v>700</c:v>
                </c:pt>
                <c:pt idx="9">
                  <c:v>1607.8</c:v>
                </c:pt>
                <c:pt idx="10">
                  <c:v>600</c:v>
                </c:pt>
                <c:pt idx="11">
                  <c:v>1006</c:v>
                </c:pt>
                <c:pt idx="12">
                  <c:v>4573.5</c:v>
                </c:pt>
                <c:pt idx="13">
                  <c:v>2205</c:v>
                </c:pt>
                <c:pt idx="14">
                  <c:v>5662.8</c:v>
                </c:pt>
                <c:pt idx="15">
                  <c:v>2956</c:v>
                </c:pt>
                <c:pt idx="16">
                  <c:v>6668</c:v>
                </c:pt>
                <c:pt idx="17">
                  <c:v>750</c:v>
                </c:pt>
                <c:pt idx="18">
                  <c:v>1824.5</c:v>
                </c:pt>
                <c:pt idx="19">
                  <c:v>250</c:v>
                </c:pt>
              </c:numCache>
            </c:numRef>
          </c:val>
          <c:smooth val="0"/>
          <c:extLst>
            <c:ext xmlns:c16="http://schemas.microsoft.com/office/drawing/2014/chart" uri="{C3380CC4-5D6E-409C-BE32-E72D297353CC}">
              <c16:uniqueId val="{00000001-730A-4AD2-87F5-51ADDD789B97}"/>
            </c:ext>
          </c:extLst>
        </c:ser>
        <c:dLbls>
          <c:showLegendKey val="0"/>
          <c:showVal val="0"/>
          <c:showCatName val="0"/>
          <c:showSerName val="0"/>
          <c:showPercent val="0"/>
          <c:showBubbleSize val="0"/>
        </c:dLbls>
        <c:marker val="1"/>
        <c:smooth val="0"/>
        <c:axId val="764644911"/>
        <c:axId val="764682831"/>
      </c:lineChart>
      <c:catAx>
        <c:axId val="75361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3603872"/>
        <c:crosses val="autoZero"/>
        <c:auto val="1"/>
        <c:lblAlgn val="ctr"/>
        <c:lblOffset val="100"/>
        <c:noMultiLvlLbl val="0"/>
      </c:catAx>
      <c:valAx>
        <c:axId val="7536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53613472"/>
        <c:crosses val="autoZero"/>
        <c:crossBetween val="between"/>
      </c:valAx>
      <c:valAx>
        <c:axId val="764682831"/>
        <c:scaling>
          <c:orientation val="minMax"/>
        </c:scaling>
        <c:delete val="0"/>
        <c:axPos val="r"/>
        <c:numFmt formatCode="_-* #\ ##0.00\ [$€-40C]_-;\-* #\ ##0.00\ [$€-40C]_-;_-* &quot;-&quot;??\ [$€-40C]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4644911"/>
        <c:crosses val="max"/>
        <c:crossBetween val="between"/>
      </c:valAx>
      <c:catAx>
        <c:axId val="764644911"/>
        <c:scaling>
          <c:orientation val="minMax"/>
        </c:scaling>
        <c:delete val="1"/>
        <c:axPos val="b"/>
        <c:numFmt formatCode="General" sourceLinked="1"/>
        <c:majorTickMark val="out"/>
        <c:minorTickMark val="none"/>
        <c:tickLblPos val="nextTo"/>
        <c:crossAx val="7646828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excell.xlsx]TCD!nombre de visite du mois glissant parr animaux</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nombre de visite du mois glissant par client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2">
              <a:lumMod val="50000"/>
            </a:schemeClr>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lumMod val="50000"/>
            </a:schemeClr>
          </a:solidFill>
          <a:ln>
            <a:noFill/>
          </a:ln>
          <a:effectLst>
            <a:outerShdw blurRad="254000" sx="102000" sy="102000" algn="ctr" rotWithShape="0">
              <a:prstClr val="black">
                <a:alpha val="20000"/>
              </a:prstClr>
            </a:outerShdw>
          </a:effectLst>
          <a:sp3d/>
        </c:spPr>
      </c:pivotFmt>
      <c:pivotFmt>
        <c:idx val="6"/>
        <c:spPr>
          <a:solidFill>
            <a:schemeClr val="bg1">
              <a:lumMod val="75000"/>
            </a:schemeClr>
          </a:solidFill>
          <a:ln>
            <a:noFill/>
          </a:ln>
          <a:effectLst>
            <a:outerShdw blurRad="254000" sx="102000" sy="102000" algn="ctr" rotWithShape="0">
              <a:prstClr val="black">
                <a:alpha val="20000"/>
              </a:prstClr>
            </a:outerShdw>
          </a:effectLst>
          <a:sp3d/>
        </c:spPr>
      </c:pivotFmt>
      <c:pivotFmt>
        <c:idx val="7"/>
        <c:spPr>
          <a:solidFill>
            <a:schemeClr val="accent2">
              <a:lumMod val="50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TCD!$C$222:$C$223</c:f>
              <c:strCache>
                <c:ptCount val="1"/>
                <c:pt idx="0">
                  <c:v>VRAI</c:v>
                </c:pt>
              </c:strCache>
            </c:strRef>
          </c:tx>
          <c:spPr>
            <a:solidFill>
              <a:schemeClr val="accent2">
                <a:lumMod val="50000"/>
              </a:schemeClr>
            </a:solidFill>
          </c:spPr>
          <c:explosion val="22"/>
          <c:dPt>
            <c:idx val="0"/>
            <c:bubble3D val="0"/>
            <c:spPr>
              <a:solidFill>
                <a:schemeClr val="accent2">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17C-4E5A-8ECF-67F3354E6668}"/>
              </c:ext>
            </c:extLst>
          </c:dPt>
          <c:dPt>
            <c:idx val="1"/>
            <c:bubble3D val="0"/>
            <c:spPr>
              <a:solidFill>
                <a:schemeClr val="bg1">
                  <a:lumMod val="7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17C-4E5A-8ECF-67F3354E6668}"/>
              </c:ext>
            </c:extLst>
          </c:dPt>
          <c:dPt>
            <c:idx val="2"/>
            <c:bubble3D val="0"/>
            <c:spPr>
              <a:solidFill>
                <a:schemeClr val="accent2">
                  <a:lumMod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B288-4D94-A669-08D608F0A71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TCD!$B$224:$B$227</c:f>
              <c:strCache>
                <c:ptCount val="3"/>
                <c:pt idx="0">
                  <c:v>AC001-01</c:v>
                </c:pt>
                <c:pt idx="1">
                  <c:v>AC001-02</c:v>
                </c:pt>
                <c:pt idx="2">
                  <c:v>RA001-01</c:v>
                </c:pt>
              </c:strCache>
            </c:strRef>
          </c:cat>
          <c:val>
            <c:numRef>
              <c:f>TCD!$C$224:$C$227</c:f>
              <c:numCache>
                <c:formatCode>General</c:formatCode>
                <c:ptCount val="3"/>
                <c:pt idx="0">
                  <c:v>2</c:v>
                </c:pt>
                <c:pt idx="1">
                  <c:v>2</c:v>
                </c:pt>
                <c:pt idx="2">
                  <c:v>1</c:v>
                </c:pt>
              </c:numCache>
            </c:numRef>
          </c:val>
          <c:extLst>
            <c:ext xmlns:c16="http://schemas.microsoft.com/office/drawing/2014/chart" uri="{C3380CC4-5D6E-409C-BE32-E72D297353CC}">
              <c16:uniqueId val="{00000004-C17C-4E5A-8ECF-67F3354E666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excell.xlsx]TCD!PLANNIFICATION</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b="1"/>
              <a:t>nombre</a:t>
            </a:r>
            <a:r>
              <a:rPr lang="fr-FR" b="1" baseline="0"/>
              <a:t> d'interventions et CA par traitement et par semaine suite a un ajout de 10%  a l'année n-1</a:t>
            </a:r>
            <a:endParaRPr lang="fr-FR"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lumMod val="50000"/>
              </a:schemeClr>
            </a:solidFill>
            <a:round/>
          </a:ln>
          <a:effectLst/>
        </c:spPr>
        <c:marker>
          <c:symbol val="none"/>
        </c:marker>
      </c:pivotFmt>
    </c:pivotFmts>
    <c:plotArea>
      <c:layout>
        <c:manualLayout>
          <c:layoutTarget val="inner"/>
          <c:xMode val="edge"/>
          <c:yMode val="edge"/>
          <c:x val="2.3884383814701617E-2"/>
          <c:y val="9.8647771766535219E-2"/>
          <c:w val="0.8388316419268812"/>
          <c:h val="0.44075781626922739"/>
        </c:manualLayout>
      </c:layout>
      <c:barChart>
        <c:barDir val="col"/>
        <c:grouping val="clustered"/>
        <c:varyColors val="0"/>
        <c:ser>
          <c:idx val="1"/>
          <c:order val="1"/>
          <c:tx>
            <c:strRef>
              <c:f>TCD!$C$424</c:f>
              <c:strCache>
                <c:ptCount val="1"/>
                <c:pt idx="0">
                  <c:v>Nombre de DetailVisite.VisNum</c:v>
                </c:pt>
              </c:strCache>
            </c:strRef>
          </c:tx>
          <c:spPr>
            <a:solidFill>
              <a:schemeClr val="bg2">
                <a:lumMod val="50000"/>
              </a:schemeClr>
            </a:solidFill>
            <a:ln>
              <a:noFill/>
            </a:ln>
            <a:effectLst/>
          </c:spPr>
          <c:invertIfNegative val="0"/>
          <c:cat>
            <c:multiLvlStrRef>
              <c:f>TCD!$A$425:$A$523</c:f>
              <c:multiLvlStrCache>
                <c:ptCount val="93"/>
                <c:lvl>
                  <c:pt idx="1">
                    <c:v>Amputation d'un membre</c:v>
                  </c:pt>
                  <c:pt idx="2">
                    <c:v>Anesthesie</c:v>
                  </c:pt>
                  <c:pt idx="3">
                    <c:v>Bain</c:v>
                  </c:pt>
                  <c:pt idx="4">
                    <c:v>Brossage</c:v>
                  </c:pt>
                  <c:pt idx="5">
                    <c:v>Carconite (injection)</c:v>
                  </c:pt>
                  <c:pt idx="6">
                    <c:v>Examen général</c:v>
                  </c:pt>
                  <c:pt idx="7">
                    <c:v>Examen respiratoire</c:v>
                  </c:pt>
                  <c:pt idx="8">
                    <c:v>Examen Yeux/Oreilles</c:v>
                  </c:pt>
                  <c:pt idx="9">
                    <c:v>Exploration interne</c:v>
                  </c:pt>
                  <c:pt idx="10">
                    <c:v>Exploration rectale</c:v>
                  </c:pt>
                  <c:pt idx="11">
                    <c:v>Labo : Analyse de sang</c:v>
                  </c:pt>
                  <c:pt idx="12">
                    <c:v>Labo : divers</c:v>
                  </c:pt>
                  <c:pt idx="13">
                    <c:v>Labo : Sérologie</c:v>
                  </c:pt>
                  <c:pt idx="14">
                    <c:v>Nettoyage</c:v>
                  </c:pt>
                  <c:pt idx="15">
                    <c:v>Rabonius (injection)</c:v>
                  </c:pt>
                  <c:pt idx="16">
                    <c:v>Stérilisation</c:v>
                  </c:pt>
                  <c:pt idx="17">
                    <c:v>Tetrinious (injection)</c:v>
                  </c:pt>
                  <c:pt idx="19">
                    <c:v>Amputation d'un membre</c:v>
                  </c:pt>
                  <c:pt idx="20">
                    <c:v>Anesthesie</c:v>
                  </c:pt>
                  <c:pt idx="21">
                    <c:v>Arthrimus (injection)</c:v>
                  </c:pt>
                  <c:pt idx="22">
                    <c:v>Aseptisation</c:v>
                  </c:pt>
                  <c:pt idx="23">
                    <c:v>Autopsie</c:v>
                  </c:pt>
                  <c:pt idx="24">
                    <c:v>Bain</c:v>
                  </c:pt>
                  <c:pt idx="25">
                    <c:v>Brossage</c:v>
                  </c:pt>
                  <c:pt idx="26">
                    <c:v>Carconite (injection)</c:v>
                  </c:pt>
                  <c:pt idx="27">
                    <c:v>Crupo (injection)</c:v>
                  </c:pt>
                  <c:pt idx="28">
                    <c:v>Délimitation zone affectée</c:v>
                  </c:pt>
                  <c:pt idx="29">
                    <c:v>Examen général</c:v>
                  </c:pt>
                  <c:pt idx="30">
                    <c:v>Examen respiratoire</c:v>
                  </c:pt>
                  <c:pt idx="31">
                    <c:v>Examen Yeux/Oreilles</c:v>
                  </c:pt>
                  <c:pt idx="32">
                    <c:v>Exploration interne</c:v>
                  </c:pt>
                  <c:pt idx="33">
                    <c:v>Exploration rectale</c:v>
                  </c:pt>
                  <c:pt idx="34">
                    <c:v>Labo : Analyse de sang</c:v>
                  </c:pt>
                  <c:pt idx="35">
                    <c:v>Labo : divers</c:v>
                  </c:pt>
                  <c:pt idx="36">
                    <c:v>Labo : Electrolytes</c:v>
                  </c:pt>
                  <c:pt idx="37">
                    <c:v>Labo : Sérologie</c:v>
                  </c:pt>
                  <c:pt idx="38">
                    <c:v>Necropsie</c:v>
                  </c:pt>
                  <c:pt idx="39">
                    <c:v>Nettoyage</c:v>
                  </c:pt>
                  <c:pt idx="40">
                    <c:v>Rabonius (injection)</c:v>
                  </c:pt>
                  <c:pt idx="41">
                    <c:v>Réduction fractures multiples</c:v>
                  </c:pt>
                  <c:pt idx="42">
                    <c:v>Stérilisation</c:v>
                  </c:pt>
                  <c:pt idx="43">
                    <c:v>Tetrinious (injection)</c:v>
                  </c:pt>
                  <c:pt idx="44">
                    <c:v>Tonte</c:v>
                  </c:pt>
                  <c:pt idx="46">
                    <c:v>Ablation grosseur externe</c:v>
                  </c:pt>
                  <c:pt idx="47">
                    <c:v>Amputation d'un membre</c:v>
                  </c:pt>
                  <c:pt idx="48">
                    <c:v>Anesthesie</c:v>
                  </c:pt>
                  <c:pt idx="49">
                    <c:v>Aseptisation</c:v>
                  </c:pt>
                  <c:pt idx="50">
                    <c:v>Autopsie</c:v>
                  </c:pt>
                  <c:pt idx="51">
                    <c:v>Carconite (injection)</c:v>
                  </c:pt>
                  <c:pt idx="52">
                    <c:v>Délimitation zone affectée</c:v>
                  </c:pt>
                  <c:pt idx="53">
                    <c:v>Examen général</c:v>
                  </c:pt>
                  <c:pt idx="54">
                    <c:v>Examen respiratoire</c:v>
                  </c:pt>
                  <c:pt idx="55">
                    <c:v>Examen Yeux/Oreilles</c:v>
                  </c:pt>
                  <c:pt idx="56">
                    <c:v>Exploration rectale</c:v>
                  </c:pt>
                  <c:pt idx="57">
                    <c:v>Labo : Analyse de sang</c:v>
                  </c:pt>
                  <c:pt idx="58">
                    <c:v>Labo : Sérologie</c:v>
                  </c:pt>
                  <c:pt idx="59">
                    <c:v>Necropsie</c:v>
                  </c:pt>
                  <c:pt idx="60">
                    <c:v>Nettoyage</c:v>
                  </c:pt>
                  <c:pt idx="61">
                    <c:v>Rabonius (injection)</c:v>
                  </c:pt>
                  <c:pt idx="62">
                    <c:v>Réduction entorse</c:v>
                  </c:pt>
                  <c:pt idx="63">
                    <c:v>Réduction fractures multiples</c:v>
                  </c:pt>
                  <c:pt idx="64">
                    <c:v>Stérilisation</c:v>
                  </c:pt>
                  <c:pt idx="65">
                    <c:v>Tetrinious (injection)</c:v>
                  </c:pt>
                  <c:pt idx="66">
                    <c:v>Tonte</c:v>
                  </c:pt>
                  <c:pt idx="67">
                    <c:v>Traitement insecticide</c:v>
                  </c:pt>
                  <c:pt idx="69">
                    <c:v>Amputation d'un membre</c:v>
                  </c:pt>
                  <c:pt idx="70">
                    <c:v>Anesthesie</c:v>
                  </c:pt>
                  <c:pt idx="71">
                    <c:v>Arthrimus (injection)</c:v>
                  </c:pt>
                  <c:pt idx="72">
                    <c:v>Bain</c:v>
                  </c:pt>
                  <c:pt idx="73">
                    <c:v>Brossage</c:v>
                  </c:pt>
                  <c:pt idx="74">
                    <c:v>Examen général</c:v>
                  </c:pt>
                  <c:pt idx="75">
                    <c:v>Examen respiratoire</c:v>
                  </c:pt>
                  <c:pt idx="76">
                    <c:v>Réduction entorse</c:v>
                  </c:pt>
                  <c:pt idx="77">
                    <c:v>Stérilisation</c:v>
                  </c:pt>
                  <c:pt idx="78">
                    <c:v>Traitement insecticide</c:v>
                  </c:pt>
                  <c:pt idx="80">
                    <c:v>Anesthesie</c:v>
                  </c:pt>
                  <c:pt idx="81">
                    <c:v>Bain</c:v>
                  </c:pt>
                  <c:pt idx="82">
                    <c:v>Brossage</c:v>
                  </c:pt>
                  <c:pt idx="83">
                    <c:v>Bulbinous (injection)</c:v>
                  </c:pt>
                  <c:pt idx="84">
                    <c:v>Carconite (injection)</c:v>
                  </c:pt>
                  <c:pt idx="85">
                    <c:v>Délimitation zone affectée</c:v>
                  </c:pt>
                  <c:pt idx="86">
                    <c:v>Examen général</c:v>
                  </c:pt>
                  <c:pt idx="87">
                    <c:v>Examen Yeux/Oreilles</c:v>
                  </c:pt>
                  <c:pt idx="88">
                    <c:v>Rabonius (injection)</c:v>
                  </c:pt>
                  <c:pt idx="89">
                    <c:v>Stérilisation</c:v>
                  </c:pt>
                  <c:pt idx="90">
                    <c:v>Tetrinious (injection)</c:v>
                  </c:pt>
                  <c:pt idx="91">
                    <c:v>Tonte</c:v>
                  </c:pt>
                  <c:pt idx="92">
                    <c:v>Traitement insecticide</c:v>
                  </c:pt>
                </c:lvl>
                <c:lvl>
                  <c:pt idx="0">
                    <c:v>0</c:v>
                  </c:pt>
                  <c:pt idx="18">
                    <c:v>1</c:v>
                  </c:pt>
                  <c:pt idx="45">
                    <c:v>2</c:v>
                  </c:pt>
                  <c:pt idx="68">
                    <c:v>3</c:v>
                  </c:pt>
                  <c:pt idx="79">
                    <c:v>4</c:v>
                  </c:pt>
                </c:lvl>
              </c:multiLvlStrCache>
            </c:multiLvlStrRef>
          </c:cat>
          <c:val>
            <c:numRef>
              <c:f>TCD!$C$425:$C$523</c:f>
              <c:numCache>
                <c:formatCode>General</c:formatCode>
                <c:ptCount val="93"/>
                <c:pt idx="0">
                  <c:v>95</c:v>
                </c:pt>
                <c:pt idx="1">
                  <c:v>2</c:v>
                </c:pt>
                <c:pt idx="2">
                  <c:v>1</c:v>
                </c:pt>
                <c:pt idx="3">
                  <c:v>1</c:v>
                </c:pt>
                <c:pt idx="4">
                  <c:v>1</c:v>
                </c:pt>
                <c:pt idx="5">
                  <c:v>2</c:v>
                </c:pt>
                <c:pt idx="6">
                  <c:v>17</c:v>
                </c:pt>
                <c:pt idx="7">
                  <c:v>2</c:v>
                </c:pt>
                <c:pt idx="8">
                  <c:v>1</c:v>
                </c:pt>
                <c:pt idx="9">
                  <c:v>2</c:v>
                </c:pt>
                <c:pt idx="10">
                  <c:v>1</c:v>
                </c:pt>
                <c:pt idx="11">
                  <c:v>3</c:v>
                </c:pt>
                <c:pt idx="12">
                  <c:v>2</c:v>
                </c:pt>
                <c:pt idx="13">
                  <c:v>2</c:v>
                </c:pt>
                <c:pt idx="14">
                  <c:v>2</c:v>
                </c:pt>
                <c:pt idx="15">
                  <c:v>1</c:v>
                </c:pt>
                <c:pt idx="16">
                  <c:v>2</c:v>
                </c:pt>
                <c:pt idx="17">
                  <c:v>4</c:v>
                </c:pt>
                <c:pt idx="18">
                  <c:v>2</c:v>
                </c:pt>
                <c:pt idx="19">
                  <c:v>1</c:v>
                </c:pt>
                <c:pt idx="20">
                  <c:v>1</c:v>
                </c:pt>
                <c:pt idx="21">
                  <c:v>2</c:v>
                </c:pt>
                <c:pt idx="22">
                  <c:v>1</c:v>
                </c:pt>
                <c:pt idx="23">
                  <c:v>1</c:v>
                </c:pt>
                <c:pt idx="24">
                  <c:v>3</c:v>
                </c:pt>
                <c:pt idx="25">
                  <c:v>3</c:v>
                </c:pt>
                <c:pt idx="26">
                  <c:v>4</c:v>
                </c:pt>
                <c:pt idx="27">
                  <c:v>2</c:v>
                </c:pt>
                <c:pt idx="28">
                  <c:v>2</c:v>
                </c:pt>
                <c:pt idx="29">
                  <c:v>19</c:v>
                </c:pt>
                <c:pt idx="30">
                  <c:v>4</c:v>
                </c:pt>
                <c:pt idx="31">
                  <c:v>4</c:v>
                </c:pt>
                <c:pt idx="32">
                  <c:v>2</c:v>
                </c:pt>
                <c:pt idx="33">
                  <c:v>2</c:v>
                </c:pt>
                <c:pt idx="34">
                  <c:v>3</c:v>
                </c:pt>
                <c:pt idx="35">
                  <c:v>2</c:v>
                </c:pt>
                <c:pt idx="36">
                  <c:v>2</c:v>
                </c:pt>
                <c:pt idx="37">
                  <c:v>2</c:v>
                </c:pt>
                <c:pt idx="38">
                  <c:v>1</c:v>
                </c:pt>
                <c:pt idx="39">
                  <c:v>1</c:v>
                </c:pt>
                <c:pt idx="40">
                  <c:v>8</c:v>
                </c:pt>
                <c:pt idx="41">
                  <c:v>2</c:v>
                </c:pt>
                <c:pt idx="42">
                  <c:v>4</c:v>
                </c:pt>
                <c:pt idx="43">
                  <c:v>12</c:v>
                </c:pt>
                <c:pt idx="44">
                  <c:v>2</c:v>
                </c:pt>
                <c:pt idx="45">
                  <c:v>9</c:v>
                </c:pt>
                <c:pt idx="46">
                  <c:v>2</c:v>
                </c:pt>
                <c:pt idx="47">
                  <c:v>1</c:v>
                </c:pt>
                <c:pt idx="48">
                  <c:v>7</c:v>
                </c:pt>
                <c:pt idx="49">
                  <c:v>5</c:v>
                </c:pt>
                <c:pt idx="50">
                  <c:v>1</c:v>
                </c:pt>
                <c:pt idx="51">
                  <c:v>6</c:v>
                </c:pt>
                <c:pt idx="52">
                  <c:v>3</c:v>
                </c:pt>
                <c:pt idx="53">
                  <c:v>24</c:v>
                </c:pt>
                <c:pt idx="54">
                  <c:v>6</c:v>
                </c:pt>
                <c:pt idx="55">
                  <c:v>7</c:v>
                </c:pt>
                <c:pt idx="56">
                  <c:v>1</c:v>
                </c:pt>
                <c:pt idx="57">
                  <c:v>2</c:v>
                </c:pt>
                <c:pt idx="58">
                  <c:v>2</c:v>
                </c:pt>
                <c:pt idx="59">
                  <c:v>1</c:v>
                </c:pt>
                <c:pt idx="60">
                  <c:v>1</c:v>
                </c:pt>
                <c:pt idx="61">
                  <c:v>4</c:v>
                </c:pt>
                <c:pt idx="62">
                  <c:v>2</c:v>
                </c:pt>
                <c:pt idx="63">
                  <c:v>2</c:v>
                </c:pt>
                <c:pt idx="64">
                  <c:v>2</c:v>
                </c:pt>
                <c:pt idx="65">
                  <c:v>4</c:v>
                </c:pt>
                <c:pt idx="66">
                  <c:v>5</c:v>
                </c:pt>
                <c:pt idx="67">
                  <c:v>2</c:v>
                </c:pt>
                <c:pt idx="68">
                  <c:v>8</c:v>
                </c:pt>
                <c:pt idx="69">
                  <c:v>2</c:v>
                </c:pt>
                <c:pt idx="70">
                  <c:v>2</c:v>
                </c:pt>
                <c:pt idx="71">
                  <c:v>2</c:v>
                </c:pt>
                <c:pt idx="72">
                  <c:v>1</c:v>
                </c:pt>
                <c:pt idx="73">
                  <c:v>1</c:v>
                </c:pt>
                <c:pt idx="74">
                  <c:v>9</c:v>
                </c:pt>
                <c:pt idx="75">
                  <c:v>2</c:v>
                </c:pt>
                <c:pt idx="76">
                  <c:v>2</c:v>
                </c:pt>
                <c:pt idx="77">
                  <c:v>1</c:v>
                </c:pt>
                <c:pt idx="78">
                  <c:v>1</c:v>
                </c:pt>
                <c:pt idx="79">
                  <c:v>8</c:v>
                </c:pt>
                <c:pt idx="80">
                  <c:v>1</c:v>
                </c:pt>
                <c:pt idx="81">
                  <c:v>1</c:v>
                </c:pt>
                <c:pt idx="82">
                  <c:v>3</c:v>
                </c:pt>
                <c:pt idx="83">
                  <c:v>2</c:v>
                </c:pt>
                <c:pt idx="84">
                  <c:v>2</c:v>
                </c:pt>
                <c:pt idx="85">
                  <c:v>1</c:v>
                </c:pt>
                <c:pt idx="86">
                  <c:v>15</c:v>
                </c:pt>
                <c:pt idx="87">
                  <c:v>4</c:v>
                </c:pt>
                <c:pt idx="88">
                  <c:v>3</c:v>
                </c:pt>
                <c:pt idx="89">
                  <c:v>1</c:v>
                </c:pt>
                <c:pt idx="90">
                  <c:v>2</c:v>
                </c:pt>
                <c:pt idx="91">
                  <c:v>3</c:v>
                </c:pt>
                <c:pt idx="92">
                  <c:v>1</c:v>
                </c:pt>
              </c:numCache>
            </c:numRef>
          </c:val>
          <c:extLst>
            <c:ext xmlns:c16="http://schemas.microsoft.com/office/drawing/2014/chart" uri="{C3380CC4-5D6E-409C-BE32-E72D297353CC}">
              <c16:uniqueId val="{00000001-2596-4AA8-8042-CF36E6972B8A}"/>
            </c:ext>
          </c:extLst>
        </c:ser>
        <c:dLbls>
          <c:showLegendKey val="0"/>
          <c:showVal val="0"/>
          <c:showCatName val="0"/>
          <c:showSerName val="0"/>
          <c:showPercent val="0"/>
          <c:showBubbleSize val="0"/>
        </c:dLbls>
        <c:gapWidth val="60"/>
        <c:axId val="823855311"/>
        <c:axId val="823856751"/>
      </c:barChart>
      <c:lineChart>
        <c:grouping val="standard"/>
        <c:varyColors val="0"/>
        <c:ser>
          <c:idx val="0"/>
          <c:order val="0"/>
          <c:tx>
            <c:strRef>
              <c:f>TCD!$B$424</c:f>
              <c:strCache>
                <c:ptCount val="1"/>
                <c:pt idx="0">
                  <c:v>Somme de nouveau ca</c:v>
                </c:pt>
              </c:strCache>
            </c:strRef>
          </c:tx>
          <c:spPr>
            <a:ln w="28575" cap="rnd">
              <a:solidFill>
                <a:schemeClr val="accent2">
                  <a:lumMod val="50000"/>
                </a:schemeClr>
              </a:solidFill>
              <a:round/>
            </a:ln>
            <a:effectLst/>
          </c:spPr>
          <c:marker>
            <c:symbol val="none"/>
          </c:marker>
          <c:cat>
            <c:multiLvlStrRef>
              <c:f>TCD!$A$425:$A$523</c:f>
              <c:multiLvlStrCache>
                <c:ptCount val="93"/>
                <c:lvl>
                  <c:pt idx="1">
                    <c:v>Amputation d'un membre</c:v>
                  </c:pt>
                  <c:pt idx="2">
                    <c:v>Anesthesie</c:v>
                  </c:pt>
                  <c:pt idx="3">
                    <c:v>Bain</c:v>
                  </c:pt>
                  <c:pt idx="4">
                    <c:v>Brossage</c:v>
                  </c:pt>
                  <c:pt idx="5">
                    <c:v>Carconite (injection)</c:v>
                  </c:pt>
                  <c:pt idx="6">
                    <c:v>Examen général</c:v>
                  </c:pt>
                  <c:pt idx="7">
                    <c:v>Examen respiratoire</c:v>
                  </c:pt>
                  <c:pt idx="8">
                    <c:v>Examen Yeux/Oreilles</c:v>
                  </c:pt>
                  <c:pt idx="9">
                    <c:v>Exploration interne</c:v>
                  </c:pt>
                  <c:pt idx="10">
                    <c:v>Exploration rectale</c:v>
                  </c:pt>
                  <c:pt idx="11">
                    <c:v>Labo : Analyse de sang</c:v>
                  </c:pt>
                  <c:pt idx="12">
                    <c:v>Labo : divers</c:v>
                  </c:pt>
                  <c:pt idx="13">
                    <c:v>Labo : Sérologie</c:v>
                  </c:pt>
                  <c:pt idx="14">
                    <c:v>Nettoyage</c:v>
                  </c:pt>
                  <c:pt idx="15">
                    <c:v>Rabonius (injection)</c:v>
                  </c:pt>
                  <c:pt idx="16">
                    <c:v>Stérilisation</c:v>
                  </c:pt>
                  <c:pt idx="17">
                    <c:v>Tetrinious (injection)</c:v>
                  </c:pt>
                  <c:pt idx="19">
                    <c:v>Amputation d'un membre</c:v>
                  </c:pt>
                  <c:pt idx="20">
                    <c:v>Anesthesie</c:v>
                  </c:pt>
                  <c:pt idx="21">
                    <c:v>Arthrimus (injection)</c:v>
                  </c:pt>
                  <c:pt idx="22">
                    <c:v>Aseptisation</c:v>
                  </c:pt>
                  <c:pt idx="23">
                    <c:v>Autopsie</c:v>
                  </c:pt>
                  <c:pt idx="24">
                    <c:v>Bain</c:v>
                  </c:pt>
                  <c:pt idx="25">
                    <c:v>Brossage</c:v>
                  </c:pt>
                  <c:pt idx="26">
                    <c:v>Carconite (injection)</c:v>
                  </c:pt>
                  <c:pt idx="27">
                    <c:v>Crupo (injection)</c:v>
                  </c:pt>
                  <c:pt idx="28">
                    <c:v>Délimitation zone affectée</c:v>
                  </c:pt>
                  <c:pt idx="29">
                    <c:v>Examen général</c:v>
                  </c:pt>
                  <c:pt idx="30">
                    <c:v>Examen respiratoire</c:v>
                  </c:pt>
                  <c:pt idx="31">
                    <c:v>Examen Yeux/Oreilles</c:v>
                  </c:pt>
                  <c:pt idx="32">
                    <c:v>Exploration interne</c:v>
                  </c:pt>
                  <c:pt idx="33">
                    <c:v>Exploration rectale</c:v>
                  </c:pt>
                  <c:pt idx="34">
                    <c:v>Labo : Analyse de sang</c:v>
                  </c:pt>
                  <c:pt idx="35">
                    <c:v>Labo : divers</c:v>
                  </c:pt>
                  <c:pt idx="36">
                    <c:v>Labo : Electrolytes</c:v>
                  </c:pt>
                  <c:pt idx="37">
                    <c:v>Labo : Sérologie</c:v>
                  </c:pt>
                  <c:pt idx="38">
                    <c:v>Necropsie</c:v>
                  </c:pt>
                  <c:pt idx="39">
                    <c:v>Nettoyage</c:v>
                  </c:pt>
                  <c:pt idx="40">
                    <c:v>Rabonius (injection)</c:v>
                  </c:pt>
                  <c:pt idx="41">
                    <c:v>Réduction fractures multiples</c:v>
                  </c:pt>
                  <c:pt idx="42">
                    <c:v>Stérilisation</c:v>
                  </c:pt>
                  <c:pt idx="43">
                    <c:v>Tetrinious (injection)</c:v>
                  </c:pt>
                  <c:pt idx="44">
                    <c:v>Tonte</c:v>
                  </c:pt>
                  <c:pt idx="46">
                    <c:v>Ablation grosseur externe</c:v>
                  </c:pt>
                  <c:pt idx="47">
                    <c:v>Amputation d'un membre</c:v>
                  </c:pt>
                  <c:pt idx="48">
                    <c:v>Anesthesie</c:v>
                  </c:pt>
                  <c:pt idx="49">
                    <c:v>Aseptisation</c:v>
                  </c:pt>
                  <c:pt idx="50">
                    <c:v>Autopsie</c:v>
                  </c:pt>
                  <c:pt idx="51">
                    <c:v>Carconite (injection)</c:v>
                  </c:pt>
                  <c:pt idx="52">
                    <c:v>Délimitation zone affectée</c:v>
                  </c:pt>
                  <c:pt idx="53">
                    <c:v>Examen général</c:v>
                  </c:pt>
                  <c:pt idx="54">
                    <c:v>Examen respiratoire</c:v>
                  </c:pt>
                  <c:pt idx="55">
                    <c:v>Examen Yeux/Oreilles</c:v>
                  </c:pt>
                  <c:pt idx="56">
                    <c:v>Exploration rectale</c:v>
                  </c:pt>
                  <c:pt idx="57">
                    <c:v>Labo : Analyse de sang</c:v>
                  </c:pt>
                  <c:pt idx="58">
                    <c:v>Labo : Sérologie</c:v>
                  </c:pt>
                  <c:pt idx="59">
                    <c:v>Necropsie</c:v>
                  </c:pt>
                  <c:pt idx="60">
                    <c:v>Nettoyage</c:v>
                  </c:pt>
                  <c:pt idx="61">
                    <c:v>Rabonius (injection)</c:v>
                  </c:pt>
                  <c:pt idx="62">
                    <c:v>Réduction entorse</c:v>
                  </c:pt>
                  <c:pt idx="63">
                    <c:v>Réduction fractures multiples</c:v>
                  </c:pt>
                  <c:pt idx="64">
                    <c:v>Stérilisation</c:v>
                  </c:pt>
                  <c:pt idx="65">
                    <c:v>Tetrinious (injection)</c:v>
                  </c:pt>
                  <c:pt idx="66">
                    <c:v>Tonte</c:v>
                  </c:pt>
                  <c:pt idx="67">
                    <c:v>Traitement insecticide</c:v>
                  </c:pt>
                  <c:pt idx="69">
                    <c:v>Amputation d'un membre</c:v>
                  </c:pt>
                  <c:pt idx="70">
                    <c:v>Anesthesie</c:v>
                  </c:pt>
                  <c:pt idx="71">
                    <c:v>Arthrimus (injection)</c:v>
                  </c:pt>
                  <c:pt idx="72">
                    <c:v>Bain</c:v>
                  </c:pt>
                  <c:pt idx="73">
                    <c:v>Brossage</c:v>
                  </c:pt>
                  <c:pt idx="74">
                    <c:v>Examen général</c:v>
                  </c:pt>
                  <c:pt idx="75">
                    <c:v>Examen respiratoire</c:v>
                  </c:pt>
                  <c:pt idx="76">
                    <c:v>Réduction entorse</c:v>
                  </c:pt>
                  <c:pt idx="77">
                    <c:v>Stérilisation</c:v>
                  </c:pt>
                  <c:pt idx="78">
                    <c:v>Traitement insecticide</c:v>
                  </c:pt>
                  <c:pt idx="80">
                    <c:v>Anesthesie</c:v>
                  </c:pt>
                  <c:pt idx="81">
                    <c:v>Bain</c:v>
                  </c:pt>
                  <c:pt idx="82">
                    <c:v>Brossage</c:v>
                  </c:pt>
                  <c:pt idx="83">
                    <c:v>Bulbinous (injection)</c:v>
                  </c:pt>
                  <c:pt idx="84">
                    <c:v>Carconite (injection)</c:v>
                  </c:pt>
                  <c:pt idx="85">
                    <c:v>Délimitation zone affectée</c:v>
                  </c:pt>
                  <c:pt idx="86">
                    <c:v>Examen général</c:v>
                  </c:pt>
                  <c:pt idx="87">
                    <c:v>Examen Yeux/Oreilles</c:v>
                  </c:pt>
                  <c:pt idx="88">
                    <c:v>Rabonius (injection)</c:v>
                  </c:pt>
                  <c:pt idx="89">
                    <c:v>Stérilisation</c:v>
                  </c:pt>
                  <c:pt idx="90">
                    <c:v>Tetrinious (injection)</c:v>
                  </c:pt>
                  <c:pt idx="91">
                    <c:v>Tonte</c:v>
                  </c:pt>
                  <c:pt idx="92">
                    <c:v>Traitement insecticide</c:v>
                  </c:pt>
                </c:lvl>
                <c:lvl>
                  <c:pt idx="0">
                    <c:v>0</c:v>
                  </c:pt>
                  <c:pt idx="18">
                    <c:v>1</c:v>
                  </c:pt>
                  <c:pt idx="45">
                    <c:v>2</c:v>
                  </c:pt>
                  <c:pt idx="68">
                    <c:v>3</c:v>
                  </c:pt>
                  <c:pt idx="79">
                    <c:v>4</c:v>
                  </c:pt>
                </c:lvl>
              </c:multiLvlStrCache>
            </c:multiLvlStrRef>
          </c:cat>
          <c:val>
            <c:numRef>
              <c:f>TCD!$B$425:$B$523</c:f>
              <c:numCache>
                <c:formatCode>General</c:formatCode>
                <c:ptCount val="93"/>
                <c:pt idx="0">
                  <c:v>0</c:v>
                </c:pt>
                <c:pt idx="1">
                  <c:v>3969.6800000000007</c:v>
                </c:pt>
                <c:pt idx="2">
                  <c:v>92.840000000000018</c:v>
                </c:pt>
                <c:pt idx="3">
                  <c:v>110.00000000000001</c:v>
                </c:pt>
                <c:pt idx="4">
                  <c:v>88</c:v>
                </c:pt>
                <c:pt idx="5">
                  <c:v>214.50000000000003</c:v>
                </c:pt>
                <c:pt idx="6">
                  <c:v>4583.4799999999996</c:v>
                </c:pt>
                <c:pt idx="7">
                  <c:v>827.2</c:v>
                </c:pt>
                <c:pt idx="8">
                  <c:v>93.280000000000015</c:v>
                </c:pt>
                <c:pt idx="9">
                  <c:v>627</c:v>
                </c:pt>
                <c:pt idx="10">
                  <c:v>184.8</c:v>
                </c:pt>
                <c:pt idx="11">
                  <c:v>770</c:v>
                </c:pt>
                <c:pt idx="12">
                  <c:v>385.00000000000006</c:v>
                </c:pt>
                <c:pt idx="13">
                  <c:v>825.00000000000011</c:v>
                </c:pt>
                <c:pt idx="14">
                  <c:v>313.72000000000003</c:v>
                </c:pt>
                <c:pt idx="15">
                  <c:v>110.00000000000001</c:v>
                </c:pt>
                <c:pt idx="16">
                  <c:v>2703.8</c:v>
                </c:pt>
                <c:pt idx="17">
                  <c:v>220.00000000000003</c:v>
                </c:pt>
                <c:pt idx="18">
                  <c:v>0</c:v>
                </c:pt>
                <c:pt idx="19">
                  <c:v>1984.8400000000004</c:v>
                </c:pt>
                <c:pt idx="20">
                  <c:v>110.00000000000001</c:v>
                </c:pt>
                <c:pt idx="21">
                  <c:v>165</c:v>
                </c:pt>
                <c:pt idx="22">
                  <c:v>416.90000000000003</c:v>
                </c:pt>
                <c:pt idx="23">
                  <c:v>825.00000000000011</c:v>
                </c:pt>
                <c:pt idx="24">
                  <c:v>330.00000000000006</c:v>
                </c:pt>
                <c:pt idx="25">
                  <c:v>264</c:v>
                </c:pt>
                <c:pt idx="26">
                  <c:v>440.00000000000006</c:v>
                </c:pt>
                <c:pt idx="27">
                  <c:v>220.00000000000003</c:v>
                </c:pt>
                <c:pt idx="28">
                  <c:v>276.10000000000002</c:v>
                </c:pt>
                <c:pt idx="29">
                  <c:v>4888.4550000000008</c:v>
                </c:pt>
                <c:pt idx="30">
                  <c:v>1671.6150000000002</c:v>
                </c:pt>
                <c:pt idx="31">
                  <c:v>387.86000000000007</c:v>
                </c:pt>
                <c:pt idx="32">
                  <c:v>605</c:v>
                </c:pt>
                <c:pt idx="33">
                  <c:v>410.85</c:v>
                </c:pt>
                <c:pt idx="34">
                  <c:v>770</c:v>
                </c:pt>
                <c:pt idx="35">
                  <c:v>422.95000000000005</c:v>
                </c:pt>
                <c:pt idx="36">
                  <c:v>833.80000000000007</c:v>
                </c:pt>
                <c:pt idx="37">
                  <c:v>825.00000000000011</c:v>
                </c:pt>
                <c:pt idx="38">
                  <c:v>1100</c:v>
                </c:pt>
                <c:pt idx="39">
                  <c:v>156.20000000000002</c:v>
                </c:pt>
                <c:pt idx="40">
                  <c:v>880.00000000000011</c:v>
                </c:pt>
                <c:pt idx="41">
                  <c:v>528</c:v>
                </c:pt>
                <c:pt idx="42">
                  <c:v>5403.2000000000007</c:v>
                </c:pt>
                <c:pt idx="43">
                  <c:v>660.00000000000011</c:v>
                </c:pt>
                <c:pt idx="44">
                  <c:v>198</c:v>
                </c:pt>
                <c:pt idx="45">
                  <c:v>0</c:v>
                </c:pt>
                <c:pt idx="46">
                  <c:v>570.90000000000009</c:v>
                </c:pt>
                <c:pt idx="47">
                  <c:v>1984.8400000000004</c:v>
                </c:pt>
                <c:pt idx="48">
                  <c:v>712.36</c:v>
                </c:pt>
                <c:pt idx="49">
                  <c:v>2053.59</c:v>
                </c:pt>
                <c:pt idx="50">
                  <c:v>825.00000000000011</c:v>
                </c:pt>
                <c:pt idx="51">
                  <c:v>581.68000000000006</c:v>
                </c:pt>
                <c:pt idx="52">
                  <c:v>316.8</c:v>
                </c:pt>
                <c:pt idx="53">
                  <c:v>6418.7200000000012</c:v>
                </c:pt>
                <c:pt idx="54">
                  <c:v>2446.4549999999999</c:v>
                </c:pt>
                <c:pt idx="55">
                  <c:v>740.30000000000018</c:v>
                </c:pt>
                <c:pt idx="56">
                  <c:v>226.05</c:v>
                </c:pt>
                <c:pt idx="57">
                  <c:v>440.00000000000006</c:v>
                </c:pt>
                <c:pt idx="58">
                  <c:v>660</c:v>
                </c:pt>
                <c:pt idx="59">
                  <c:v>1100</c:v>
                </c:pt>
                <c:pt idx="60">
                  <c:v>157.52000000000004</c:v>
                </c:pt>
                <c:pt idx="61">
                  <c:v>440.00000000000006</c:v>
                </c:pt>
                <c:pt idx="62">
                  <c:v>375.1</c:v>
                </c:pt>
                <c:pt idx="63">
                  <c:v>414.92000000000007</c:v>
                </c:pt>
                <c:pt idx="64">
                  <c:v>2568.61</c:v>
                </c:pt>
                <c:pt idx="65">
                  <c:v>220.00000000000003</c:v>
                </c:pt>
                <c:pt idx="66">
                  <c:v>462</c:v>
                </c:pt>
                <c:pt idx="67">
                  <c:v>250.36000000000004</c:v>
                </c:pt>
                <c:pt idx="68">
                  <c:v>0</c:v>
                </c:pt>
                <c:pt idx="69">
                  <c:v>4962.1000000000004</c:v>
                </c:pt>
                <c:pt idx="70">
                  <c:v>220.00000000000003</c:v>
                </c:pt>
                <c:pt idx="71">
                  <c:v>133.76000000000002</c:v>
                </c:pt>
                <c:pt idx="72">
                  <c:v>130.625</c:v>
                </c:pt>
                <c:pt idx="73">
                  <c:v>88</c:v>
                </c:pt>
                <c:pt idx="74">
                  <c:v>2310</c:v>
                </c:pt>
                <c:pt idx="75">
                  <c:v>785.84</c:v>
                </c:pt>
                <c:pt idx="76">
                  <c:v>372.90000000000003</c:v>
                </c:pt>
                <c:pt idx="77">
                  <c:v>1351.9</c:v>
                </c:pt>
                <c:pt idx="78">
                  <c:v>110.00000000000001</c:v>
                </c:pt>
                <c:pt idx="79">
                  <c:v>0</c:v>
                </c:pt>
                <c:pt idx="80">
                  <c:v>96.800000000000011</c:v>
                </c:pt>
                <c:pt idx="81">
                  <c:v>130.625</c:v>
                </c:pt>
                <c:pt idx="82">
                  <c:v>264</c:v>
                </c:pt>
                <c:pt idx="83">
                  <c:v>232.32000000000005</c:v>
                </c:pt>
                <c:pt idx="84">
                  <c:v>214.50000000000003</c:v>
                </c:pt>
                <c:pt idx="85">
                  <c:v>105.60000000000001</c:v>
                </c:pt>
                <c:pt idx="86">
                  <c:v>3795</c:v>
                </c:pt>
                <c:pt idx="87">
                  <c:v>352</c:v>
                </c:pt>
                <c:pt idx="88">
                  <c:v>330.00000000000006</c:v>
                </c:pt>
                <c:pt idx="89">
                  <c:v>1351.9</c:v>
                </c:pt>
                <c:pt idx="90">
                  <c:v>110.00000000000001</c:v>
                </c:pt>
                <c:pt idx="91">
                  <c:v>264</c:v>
                </c:pt>
                <c:pt idx="92">
                  <c:v>110.00000000000001</c:v>
                </c:pt>
              </c:numCache>
            </c:numRef>
          </c:val>
          <c:smooth val="0"/>
          <c:extLst>
            <c:ext xmlns:c16="http://schemas.microsoft.com/office/drawing/2014/chart" uri="{C3380CC4-5D6E-409C-BE32-E72D297353CC}">
              <c16:uniqueId val="{00000000-2596-4AA8-8042-CF36E6972B8A}"/>
            </c:ext>
          </c:extLst>
        </c:ser>
        <c:dLbls>
          <c:showLegendKey val="0"/>
          <c:showVal val="0"/>
          <c:showCatName val="0"/>
          <c:showSerName val="0"/>
          <c:showPercent val="0"/>
          <c:showBubbleSize val="0"/>
        </c:dLbls>
        <c:marker val="1"/>
        <c:smooth val="0"/>
        <c:axId val="764629071"/>
        <c:axId val="764641551"/>
      </c:lineChart>
      <c:catAx>
        <c:axId val="76462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4641551"/>
        <c:crosses val="autoZero"/>
        <c:auto val="1"/>
        <c:lblAlgn val="ctr"/>
        <c:lblOffset val="100"/>
        <c:noMultiLvlLbl val="0"/>
      </c:catAx>
      <c:valAx>
        <c:axId val="764641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4629071"/>
        <c:crosses val="autoZero"/>
        <c:crossBetween val="between"/>
      </c:valAx>
      <c:valAx>
        <c:axId val="823856751"/>
        <c:scaling>
          <c:orientation val="minMax"/>
          <c:max val="3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23855311"/>
        <c:crosses val="max"/>
        <c:crossBetween val="between"/>
      </c:valAx>
      <c:catAx>
        <c:axId val="823855311"/>
        <c:scaling>
          <c:orientation val="minMax"/>
        </c:scaling>
        <c:delete val="1"/>
        <c:axPos val="b"/>
        <c:numFmt formatCode="General" sourceLinked="1"/>
        <c:majorTickMark val="out"/>
        <c:minorTickMark val="none"/>
        <c:tickLblPos val="nextTo"/>
        <c:crossAx val="8238567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excell.xlsx]TCD!Tableau croisé dynamique5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Les traitements les plus prescrits</a:t>
            </a:r>
          </a:p>
          <a:p>
            <a:pPr>
              <a:defRPr/>
            </a:pPr>
            <a:endParaRPr lang="en-US"/>
          </a:p>
        </c:rich>
      </c:tx>
      <c:layout>
        <c:manualLayout>
          <c:xMode val="edge"/>
          <c:yMode val="edge"/>
          <c:x val="0.26711041184679402"/>
          <c:y val="0.1083657072292385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lumMod val="20000"/>
              <a:lumOff val="80000"/>
            </a:schemeClr>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2">
              <a:lumMod val="75000"/>
            </a:schemeClr>
          </a:solidFill>
          <a:ln>
            <a:noFill/>
          </a:ln>
          <a:effectLst>
            <a:outerShdw blurRad="254000" sx="102000" sy="102000" algn="ctr" rotWithShape="0">
              <a:prstClr val="black">
                <a:alpha val="20000"/>
              </a:prstClr>
            </a:outerShdw>
          </a:effectLst>
        </c:spPr>
      </c:pivotFmt>
      <c:pivotFmt>
        <c:idx val="13"/>
        <c:spPr>
          <a:solidFill>
            <a:schemeClr val="accent2">
              <a:lumMod val="60000"/>
              <a:lumOff val="40000"/>
            </a:schemeClr>
          </a:solidFill>
          <a:ln>
            <a:noFill/>
          </a:ln>
          <a:effectLst>
            <a:outerShdw blurRad="254000" sx="102000" sy="102000" algn="ctr" rotWithShape="0">
              <a:prstClr val="black">
                <a:alpha val="20000"/>
              </a:prstClr>
            </a:outerShdw>
          </a:effectLst>
        </c:spPr>
      </c:pivotFmt>
      <c:pivotFmt>
        <c:idx val="14"/>
        <c:spPr>
          <a:solidFill>
            <a:schemeClr val="accent2">
              <a:lumMod val="40000"/>
              <a:lumOff val="60000"/>
            </a:schemeClr>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5.2652612855499624E-2"/>
          <c:y val="0.23898693199555093"/>
          <c:w val="0.42989953329971903"/>
          <c:h val="0.67568984488338657"/>
        </c:manualLayout>
      </c:layout>
      <c:doughnutChart>
        <c:varyColors val="1"/>
        <c:ser>
          <c:idx val="0"/>
          <c:order val="0"/>
          <c:tx>
            <c:strRef>
              <c:f>TCD!$B$541</c:f>
              <c:strCache>
                <c:ptCount val="1"/>
                <c:pt idx="0">
                  <c:v>Total</c:v>
                </c:pt>
              </c:strCache>
            </c:strRef>
          </c:tx>
          <c:explosion val="9"/>
          <c:dPt>
            <c:idx val="0"/>
            <c:bubble3D val="0"/>
            <c:spPr>
              <a:solidFill>
                <a:schemeClr val="accent2">
                  <a:lumMod val="20000"/>
                  <a:lumOff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9F2-4BCF-B27B-1EC77FAD92E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9F2-4BCF-B27B-1EC77FAD92E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9F2-4BCF-B27B-1EC77FAD92E3}"/>
              </c:ext>
            </c:extLst>
          </c:dPt>
          <c:dPt>
            <c:idx val="3"/>
            <c:bubble3D val="0"/>
            <c:spPr>
              <a:solidFill>
                <a:schemeClr val="accent2">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9F2-4BCF-B27B-1EC77FAD92E3}"/>
              </c:ext>
            </c:extLst>
          </c:dPt>
          <c:dPt>
            <c:idx val="4"/>
            <c:bubble3D val="0"/>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9F2-4BCF-B27B-1EC77FAD92E3}"/>
              </c:ext>
            </c:extLst>
          </c:dPt>
          <c:dPt>
            <c:idx val="5"/>
            <c:bubble3D val="0"/>
            <c:spPr>
              <a:solidFill>
                <a:schemeClr val="accent2">
                  <a:lumMod val="40000"/>
                  <a:lumOff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9F2-4BCF-B27B-1EC77FAD92E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TCD!$A$542:$A$548</c:f>
              <c:strCache>
                <c:ptCount val="6"/>
                <c:pt idx="0">
                  <c:v>Carconite (injection)</c:v>
                </c:pt>
                <c:pt idx="1">
                  <c:v>Examen général</c:v>
                </c:pt>
                <c:pt idx="2">
                  <c:v>Examen respiratoire</c:v>
                </c:pt>
                <c:pt idx="3">
                  <c:v>Examen Yeux/Oreilles</c:v>
                </c:pt>
                <c:pt idx="4">
                  <c:v>Rabonius (injection)</c:v>
                </c:pt>
                <c:pt idx="5">
                  <c:v>Tetrinious (injection)</c:v>
                </c:pt>
              </c:strCache>
            </c:strRef>
          </c:cat>
          <c:val>
            <c:numRef>
              <c:f>TCD!$B$542:$B$548</c:f>
              <c:numCache>
                <c:formatCode>General</c:formatCode>
                <c:ptCount val="6"/>
                <c:pt idx="0">
                  <c:v>14</c:v>
                </c:pt>
                <c:pt idx="1">
                  <c:v>84</c:v>
                </c:pt>
                <c:pt idx="2">
                  <c:v>14</c:v>
                </c:pt>
                <c:pt idx="3">
                  <c:v>16</c:v>
                </c:pt>
                <c:pt idx="4">
                  <c:v>16</c:v>
                </c:pt>
                <c:pt idx="5">
                  <c:v>22</c:v>
                </c:pt>
              </c:numCache>
            </c:numRef>
          </c:val>
          <c:extLst>
            <c:ext xmlns:c16="http://schemas.microsoft.com/office/drawing/2014/chart" uri="{C3380CC4-5D6E-409C-BE32-E72D297353CC}">
              <c16:uniqueId val="{0000000C-E9F2-4BCF-B27B-1EC77FAD92E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6132623913014223"/>
          <c:y val="0.27774587975309567"/>
          <c:w val="0.42552484368836446"/>
          <c:h val="0.5469096690431524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excell.xlsx]TCD!Tableau croisé dynamique4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Les</a:t>
            </a:r>
            <a:r>
              <a:rPr lang="en-US" baseline="0"/>
              <a:t> médicaments les plus prescrits</a:t>
            </a:r>
          </a:p>
          <a:p>
            <a:pPr>
              <a:defRPr/>
            </a:pPr>
            <a:endParaRPr lang="en-US"/>
          </a:p>
        </c:rich>
      </c:tx>
      <c:layout>
        <c:manualLayout>
          <c:xMode val="edge"/>
          <c:yMode val="edge"/>
          <c:x val="0.45260355618462089"/>
          <c:y val="0.1101154327939973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2">
              <a:lumMod val="75000"/>
            </a:schemeClr>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2">
              <a:lumMod val="20000"/>
              <a:lumOff val="80000"/>
            </a:schemeClr>
          </a:solidFill>
          <a:ln>
            <a:noFill/>
          </a:ln>
          <a:effectLst>
            <a:outerShdw blurRad="254000" sx="102000" sy="102000" algn="ctr" rotWithShape="0">
              <a:prstClr val="black">
                <a:alpha val="20000"/>
              </a:prstClr>
            </a:outerShdw>
          </a:effectLst>
        </c:spPr>
      </c:pivotFmt>
      <c:pivotFmt>
        <c:idx val="12"/>
        <c:spPr>
          <a:solidFill>
            <a:schemeClr val="accent2">
              <a:lumMod val="60000"/>
              <a:lumOff val="4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TCD!$B$530</c:f>
              <c:strCache>
                <c:ptCount val="1"/>
                <c:pt idx="0">
                  <c:v>Total</c:v>
                </c:pt>
              </c:strCache>
            </c:strRef>
          </c:tx>
          <c:dPt>
            <c:idx val="0"/>
            <c:bubble3D val="0"/>
            <c:spPr>
              <a:solidFill>
                <a:schemeClr val="accent2">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C4B-4B5B-9609-E05C38DB0477}"/>
              </c:ext>
            </c:extLst>
          </c:dPt>
          <c:dPt>
            <c:idx val="1"/>
            <c:bubble3D val="0"/>
            <c:explosion val="8"/>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C4B-4B5B-9609-E05C38DB0477}"/>
              </c:ext>
            </c:extLst>
          </c:dPt>
          <c:dPt>
            <c:idx val="2"/>
            <c:bubble3D val="0"/>
            <c:explosion val="8"/>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C4B-4B5B-9609-E05C38DB0477}"/>
              </c:ext>
            </c:extLst>
          </c:dPt>
          <c:dPt>
            <c:idx val="3"/>
            <c:bubble3D val="0"/>
            <c:explosion val="23"/>
            <c:spPr>
              <a:solidFill>
                <a:schemeClr val="accent2">
                  <a:lumMod val="20000"/>
                  <a:lumOff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C4B-4B5B-9609-E05C38DB0477}"/>
              </c:ext>
            </c:extLst>
          </c:dPt>
          <c:dPt>
            <c:idx val="4"/>
            <c:bubble3D val="0"/>
            <c:explosion val="15"/>
            <c:spPr>
              <a:solidFill>
                <a:schemeClr val="accent2">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C4B-4B5B-9609-E05C38DB047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r-FR"/>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TCD!$A$531:$A$536</c:f>
              <c:strCache>
                <c:ptCount val="5"/>
                <c:pt idx="0">
                  <c:v>Aspirine - 100 mg</c:v>
                </c:pt>
                <c:pt idx="1">
                  <c:v>Byactocaine - 100 g</c:v>
                </c:pt>
                <c:pt idx="2">
                  <c:v>Byactocaine - 50 g</c:v>
                </c:pt>
                <c:pt idx="3">
                  <c:v>Dual Antibiotic - 200 g</c:v>
                </c:pt>
                <c:pt idx="4">
                  <c:v>Nyostatine - 50 g</c:v>
                </c:pt>
              </c:strCache>
            </c:strRef>
          </c:cat>
          <c:val>
            <c:numRef>
              <c:f>TCD!$B$531:$B$536</c:f>
              <c:numCache>
                <c:formatCode>General</c:formatCode>
                <c:ptCount val="5"/>
                <c:pt idx="0">
                  <c:v>8</c:v>
                </c:pt>
                <c:pt idx="1">
                  <c:v>16</c:v>
                </c:pt>
                <c:pt idx="2">
                  <c:v>10</c:v>
                </c:pt>
                <c:pt idx="3">
                  <c:v>12</c:v>
                </c:pt>
                <c:pt idx="4">
                  <c:v>8</c:v>
                </c:pt>
              </c:numCache>
            </c:numRef>
          </c:val>
          <c:extLst>
            <c:ext xmlns:c16="http://schemas.microsoft.com/office/drawing/2014/chart" uri="{C3380CC4-5D6E-409C-BE32-E72D297353CC}">
              <c16:uniqueId val="{0000000A-BC4B-4B5B-9609-E05C38DB047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289484556199918"/>
          <c:y val="0.35449643018486032"/>
          <c:w val="0.35805363666788231"/>
          <c:h val="0.4353004741761081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nombre</a:t>
            </a:r>
            <a:r>
              <a:rPr lang="en-US" baseline="0"/>
              <a:t>s de visites par type d'animaux </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fr-F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380144325945663E-2"/>
          <c:y val="0.19191407463356397"/>
          <c:w val="0.89714240021609803"/>
          <c:h val="0.73270370250967043"/>
        </c:manualLayout>
      </c:layout>
      <c:barChart>
        <c:barDir val="col"/>
        <c:grouping val="clustered"/>
        <c:varyColors val="0"/>
        <c:ser>
          <c:idx val="0"/>
          <c:order val="0"/>
          <c:tx>
            <c:v>Total</c:v>
          </c:tx>
          <c:spPr>
            <a:solidFill>
              <a:schemeClr val="accent2">
                <a:lumMod val="50000"/>
              </a:schemeClr>
            </a:solidFill>
            <a:ln>
              <a:noFill/>
            </a:ln>
            <a:effectLst>
              <a:outerShdw blurRad="57150" dist="19050" dir="5400000" algn="ctr" rotWithShape="0">
                <a:srgbClr val="000000">
                  <a:alpha val="63000"/>
                </a:srgbClr>
              </a:outerShdw>
            </a:effectLst>
          </c:spPr>
          <c:invertIfNegative val="0"/>
          <c:cat>
            <c:strLit>
              <c:ptCount val="12"/>
              <c:pt idx="0">
                <c:v>CHAT</c:v>
              </c:pt>
              <c:pt idx="1">
                <c:v>CHEVAL</c:v>
              </c:pt>
              <c:pt idx="2">
                <c:v>CHIEN</c:v>
              </c:pt>
              <c:pt idx="3">
                <c:v>COCHON</c:v>
              </c:pt>
              <c:pt idx="4">
                <c:v>ECUREUIL</c:v>
              </c:pt>
              <c:pt idx="5">
                <c:v>GERBOISE</c:v>
              </c:pt>
              <c:pt idx="6">
                <c:v>GRENOUILLE</c:v>
              </c:pt>
              <c:pt idx="7">
                <c:v>LAPIN</c:v>
              </c:pt>
              <c:pt idx="8">
                <c:v>LEZARD</c:v>
              </c:pt>
              <c:pt idx="9">
                <c:v>MOUFETTE</c:v>
              </c:pt>
              <c:pt idx="10">
                <c:v>RAT</c:v>
              </c:pt>
              <c:pt idx="11">
                <c:v>SERPENT</c:v>
              </c:pt>
            </c:strLit>
          </c:cat>
          <c:val>
            <c:numLit>
              <c:formatCode>General</c:formatCode>
              <c:ptCount val="12"/>
              <c:pt idx="0">
                <c:v>60</c:v>
              </c:pt>
              <c:pt idx="1">
                <c:v>13</c:v>
              </c:pt>
              <c:pt idx="2">
                <c:v>35</c:v>
              </c:pt>
              <c:pt idx="3">
                <c:v>20</c:v>
              </c:pt>
              <c:pt idx="4">
                <c:v>8</c:v>
              </c:pt>
              <c:pt idx="5">
                <c:v>6</c:v>
              </c:pt>
              <c:pt idx="6">
                <c:v>22</c:v>
              </c:pt>
              <c:pt idx="7">
                <c:v>7</c:v>
              </c:pt>
              <c:pt idx="8">
                <c:v>6</c:v>
              </c:pt>
              <c:pt idx="9">
                <c:v>3</c:v>
              </c:pt>
              <c:pt idx="10">
                <c:v>11</c:v>
              </c:pt>
              <c:pt idx="11">
                <c:v>11</c:v>
              </c:pt>
            </c:numLit>
          </c:val>
          <c:extLst>
            <c:ext xmlns:c16="http://schemas.microsoft.com/office/drawing/2014/chart" uri="{C3380CC4-5D6E-409C-BE32-E72D297353CC}">
              <c16:uniqueId val="{00000000-C4D6-4F19-A0E9-1A9BFB1B6FF6}"/>
            </c:ext>
          </c:extLst>
        </c:ser>
        <c:dLbls>
          <c:showLegendKey val="0"/>
          <c:showVal val="0"/>
          <c:showCatName val="0"/>
          <c:showSerName val="0"/>
          <c:showPercent val="0"/>
          <c:showBubbleSize val="0"/>
        </c:dLbls>
        <c:gapWidth val="100"/>
        <c:overlap val="-24"/>
        <c:axId val="1424728960"/>
        <c:axId val="1424714560"/>
      </c:barChart>
      <c:catAx>
        <c:axId val="1424728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1424714560"/>
        <c:crosses val="autoZero"/>
        <c:auto val="1"/>
        <c:lblAlgn val="ctr"/>
        <c:lblOffset val="100"/>
        <c:noMultiLvlLbl val="0"/>
      </c:catAx>
      <c:valAx>
        <c:axId val="14247145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142472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excell.xlsx]TCD!Tableau croisé dynamique10</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Cout</a:t>
            </a:r>
            <a:r>
              <a:rPr lang="en-US" baseline="0"/>
              <a:t>  moyen par type d'animaux</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fr-F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lumMod val="50000"/>
              </a:schemeClr>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solidFill>
                <a:schemeClr val="accent2">
                  <a:lumMod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solidFill>
                <a:schemeClr val="accent2">
                  <a:lumMod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TCD!$B$642</c:f>
              <c:strCache>
                <c:ptCount val="1"/>
                <c:pt idx="0">
                  <c:v>Total</c:v>
                </c:pt>
              </c:strCache>
            </c:strRef>
          </c:tx>
          <c:spPr>
            <a:ln w="34925" cap="rnd">
              <a:solidFill>
                <a:schemeClr val="accent2">
                  <a:lumMod val="5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s>
            <c:spPr>
              <a:noFill/>
              <a:ln>
                <a:solidFill>
                  <a:schemeClr val="accent2">
                    <a:lumMod val="5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TCD!$A$643:$A$655</c:f>
              <c:strCache>
                <c:ptCount val="12"/>
                <c:pt idx="0">
                  <c:v>CHAT</c:v>
                </c:pt>
                <c:pt idx="1">
                  <c:v>CHEVAL</c:v>
                </c:pt>
                <c:pt idx="2">
                  <c:v>CHIEN</c:v>
                </c:pt>
                <c:pt idx="3">
                  <c:v>COCHON</c:v>
                </c:pt>
                <c:pt idx="4">
                  <c:v>ECUREUIL</c:v>
                </c:pt>
                <c:pt idx="5">
                  <c:v>GERBOISE</c:v>
                </c:pt>
                <c:pt idx="6">
                  <c:v>GRENOUILLE</c:v>
                </c:pt>
                <c:pt idx="7">
                  <c:v>LAPIN</c:v>
                </c:pt>
                <c:pt idx="8">
                  <c:v>LEZARD</c:v>
                </c:pt>
                <c:pt idx="9">
                  <c:v>MOUFETTE</c:v>
                </c:pt>
                <c:pt idx="10">
                  <c:v>RAT</c:v>
                </c:pt>
                <c:pt idx="11">
                  <c:v>SERPENT</c:v>
                </c:pt>
              </c:strCache>
            </c:strRef>
          </c:cat>
          <c:val>
            <c:numRef>
              <c:f>TCD!$B$643:$B$655</c:f>
              <c:numCache>
                <c:formatCode>#\ ##\ 000\ "€";\-#\ ##\ 000\ "€"</c:formatCode>
                <c:ptCount val="12"/>
                <c:pt idx="0">
                  <c:v>248.9796</c:v>
                </c:pt>
                <c:pt idx="1">
                  <c:v>415</c:v>
                </c:pt>
                <c:pt idx="2">
                  <c:v>230.37039999999999</c:v>
                </c:pt>
                <c:pt idx="3">
                  <c:v>349</c:v>
                </c:pt>
                <c:pt idx="4">
                  <c:v>380</c:v>
                </c:pt>
                <c:pt idx="5">
                  <c:v>250</c:v>
                </c:pt>
                <c:pt idx="6">
                  <c:v>378.33330000000001</c:v>
                </c:pt>
                <c:pt idx="7">
                  <c:v>159.375</c:v>
                </c:pt>
                <c:pt idx="8">
                  <c:v>693.75</c:v>
                </c:pt>
                <c:pt idx="9">
                  <c:v>158.33330000000001</c:v>
                </c:pt>
                <c:pt idx="10">
                  <c:v>167.8571</c:v>
                </c:pt>
                <c:pt idx="11">
                  <c:v>178.57140000000001</c:v>
                </c:pt>
              </c:numCache>
            </c:numRef>
          </c:val>
          <c:smooth val="0"/>
          <c:extLst>
            <c:ext xmlns:c16="http://schemas.microsoft.com/office/drawing/2014/chart" uri="{C3380CC4-5D6E-409C-BE32-E72D297353CC}">
              <c16:uniqueId val="{00000000-C2AE-4D55-A29B-35709E73332A}"/>
            </c:ext>
          </c:extLst>
        </c:ser>
        <c:dLbls>
          <c:dLblPos val="ctr"/>
          <c:showLegendKey val="0"/>
          <c:showVal val="1"/>
          <c:showCatName val="0"/>
          <c:showSerName val="0"/>
          <c:showPercent val="0"/>
          <c:showBubbleSize val="0"/>
        </c:dLbls>
        <c:marker val="1"/>
        <c:smooth val="0"/>
        <c:axId val="1752361280"/>
        <c:axId val="1752347840"/>
      </c:lineChart>
      <c:catAx>
        <c:axId val="17523612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1752347840"/>
        <c:crosses val="autoZero"/>
        <c:auto val="1"/>
        <c:lblAlgn val="ctr"/>
        <c:lblOffset val="100"/>
        <c:noMultiLvlLbl val="0"/>
      </c:catAx>
      <c:valAx>
        <c:axId val="1752347840"/>
        <c:scaling>
          <c:orientation val="minMax"/>
        </c:scaling>
        <c:delete val="0"/>
        <c:axPos val="l"/>
        <c:majorGridlines>
          <c:spPr>
            <a:ln w="9525" cap="flat" cmpd="sng" algn="ctr">
              <a:solidFill>
                <a:schemeClr val="lt1">
                  <a:lumMod val="95000"/>
                  <a:alpha val="10000"/>
                </a:schemeClr>
              </a:solidFill>
              <a:round/>
            </a:ln>
            <a:effectLst/>
          </c:spPr>
        </c:majorGridlines>
        <c:numFmt formatCode="#\ ##\ 000\ &quot;€&quot;;\-#\ ##\ 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175236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excell.xlsx]TCD!Tableau croisé dynamique7</c:name>
    <c:fmtId val="7"/>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CA Par traitement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fr-FR"/>
        </a:p>
      </c:txPr>
    </c:title>
    <c:autoTitleDeleted val="0"/>
    <c:pivotFmts>
      <c:pivotFmt>
        <c:idx val="0"/>
        <c:spPr>
          <a:solidFill>
            <a:schemeClr val="accent2">
              <a:lumMod val="75000"/>
            </a:schemeClr>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TCD!$B$578</c:f>
              <c:strCache>
                <c:ptCount val="1"/>
                <c:pt idx="0">
                  <c:v>Total</c:v>
                </c:pt>
              </c:strCache>
            </c:strRef>
          </c:tx>
          <c:spPr>
            <a:solidFill>
              <a:schemeClr val="accent2">
                <a:lumMod val="75000"/>
              </a:schemeClr>
            </a:solidFill>
            <a:ln>
              <a:noFill/>
            </a:ln>
            <a:effectLst/>
          </c:spPr>
          <c:invertIfNegative val="0"/>
          <c:cat>
            <c:strRef>
              <c:f>TCD!$A$579:$A$609</c:f>
              <c:strCache>
                <c:ptCount val="30"/>
                <c:pt idx="0">
                  <c:v>Ablation grosseur externe</c:v>
                </c:pt>
                <c:pt idx="1">
                  <c:v>Amputation d'un membre</c:v>
                </c:pt>
                <c:pt idx="2">
                  <c:v>Anesthesie</c:v>
                </c:pt>
                <c:pt idx="3">
                  <c:v>Arthrimus (injection)</c:v>
                </c:pt>
                <c:pt idx="4">
                  <c:v>Aseptisation</c:v>
                </c:pt>
                <c:pt idx="5">
                  <c:v>Autopsie</c:v>
                </c:pt>
                <c:pt idx="6">
                  <c:v>Bain</c:v>
                </c:pt>
                <c:pt idx="7">
                  <c:v>Brossage</c:v>
                </c:pt>
                <c:pt idx="8">
                  <c:v>Bulbinous (injection)</c:v>
                </c:pt>
                <c:pt idx="9">
                  <c:v>Carconite (injection)</c:v>
                </c:pt>
                <c:pt idx="10">
                  <c:v>Crupo (injection)</c:v>
                </c:pt>
                <c:pt idx="11">
                  <c:v>Délimitation zone affectée</c:v>
                </c:pt>
                <c:pt idx="12">
                  <c:v>Examen général</c:v>
                </c:pt>
                <c:pt idx="13">
                  <c:v>Examen respiratoire</c:v>
                </c:pt>
                <c:pt idx="14">
                  <c:v>Examen Yeux/Oreilles</c:v>
                </c:pt>
                <c:pt idx="15">
                  <c:v>Exploration interne</c:v>
                </c:pt>
                <c:pt idx="16">
                  <c:v>Exploration rectale</c:v>
                </c:pt>
                <c:pt idx="17">
                  <c:v>Labo : Analyse de sang</c:v>
                </c:pt>
                <c:pt idx="18">
                  <c:v>Labo : divers</c:v>
                </c:pt>
                <c:pt idx="19">
                  <c:v>Labo : Electrolytes</c:v>
                </c:pt>
                <c:pt idx="20">
                  <c:v>Labo : Sérologie</c:v>
                </c:pt>
                <c:pt idx="21">
                  <c:v>Necropsie</c:v>
                </c:pt>
                <c:pt idx="22">
                  <c:v>Nettoyage</c:v>
                </c:pt>
                <c:pt idx="23">
                  <c:v>Rabonius (injection)</c:v>
                </c:pt>
                <c:pt idx="24">
                  <c:v>Réduction entorse</c:v>
                </c:pt>
                <c:pt idx="25">
                  <c:v>Réduction fractures multiples</c:v>
                </c:pt>
                <c:pt idx="26">
                  <c:v>Stérilisation</c:v>
                </c:pt>
                <c:pt idx="27">
                  <c:v>Tetrinious (injection)</c:v>
                </c:pt>
                <c:pt idx="28">
                  <c:v>Tonte</c:v>
                </c:pt>
                <c:pt idx="29">
                  <c:v>Traitement insecticide</c:v>
                </c:pt>
              </c:strCache>
            </c:strRef>
          </c:cat>
          <c:val>
            <c:numRef>
              <c:f>TCD!$B$579:$B$609</c:f>
              <c:numCache>
                <c:formatCode>#\ ##\ 000\ "€";\-#\ ##\ 000\ "€"</c:formatCode>
                <c:ptCount val="30"/>
                <c:pt idx="0">
                  <c:v>500</c:v>
                </c:pt>
                <c:pt idx="1">
                  <c:v>11700</c:v>
                </c:pt>
                <c:pt idx="2">
                  <c:v>1080</c:v>
                </c:pt>
                <c:pt idx="3">
                  <c:v>270</c:v>
                </c:pt>
                <c:pt idx="4">
                  <c:v>2212.5</c:v>
                </c:pt>
                <c:pt idx="5">
                  <c:v>1500</c:v>
                </c:pt>
                <c:pt idx="6">
                  <c:v>637.5</c:v>
                </c:pt>
                <c:pt idx="7">
                  <c:v>640</c:v>
                </c:pt>
                <c:pt idx="8">
                  <c:v>200</c:v>
                </c:pt>
                <c:pt idx="9">
                  <c:v>1310</c:v>
                </c:pt>
                <c:pt idx="10">
                  <c:v>200</c:v>
                </c:pt>
                <c:pt idx="11">
                  <c:v>624</c:v>
                </c:pt>
                <c:pt idx="12">
                  <c:v>19950</c:v>
                </c:pt>
                <c:pt idx="13">
                  <c:v>5175</c:v>
                </c:pt>
                <c:pt idx="14">
                  <c:v>1400</c:v>
                </c:pt>
                <c:pt idx="15">
                  <c:v>1100</c:v>
                </c:pt>
                <c:pt idx="16">
                  <c:v>720</c:v>
                </c:pt>
                <c:pt idx="17">
                  <c:v>1800</c:v>
                </c:pt>
                <c:pt idx="18">
                  <c:v>700</c:v>
                </c:pt>
                <c:pt idx="19">
                  <c:v>750</c:v>
                </c:pt>
                <c:pt idx="20">
                  <c:v>2100</c:v>
                </c:pt>
                <c:pt idx="21">
                  <c:v>2000</c:v>
                </c:pt>
                <c:pt idx="22">
                  <c:v>560</c:v>
                </c:pt>
                <c:pt idx="23">
                  <c:v>1600</c:v>
                </c:pt>
                <c:pt idx="24">
                  <c:v>660</c:v>
                </c:pt>
                <c:pt idx="25">
                  <c:v>828</c:v>
                </c:pt>
                <c:pt idx="26">
                  <c:v>12127.5</c:v>
                </c:pt>
                <c:pt idx="27">
                  <c:v>1100</c:v>
                </c:pt>
                <c:pt idx="28">
                  <c:v>840</c:v>
                </c:pt>
                <c:pt idx="29">
                  <c:v>400</c:v>
                </c:pt>
              </c:numCache>
            </c:numRef>
          </c:val>
          <c:extLst>
            <c:ext xmlns:c16="http://schemas.microsoft.com/office/drawing/2014/chart" uri="{C3380CC4-5D6E-409C-BE32-E72D297353CC}">
              <c16:uniqueId val="{00000000-E31C-4F04-A589-BE3ACCD1F3ED}"/>
            </c:ext>
          </c:extLst>
        </c:ser>
        <c:dLbls>
          <c:showLegendKey val="0"/>
          <c:showVal val="0"/>
          <c:showCatName val="0"/>
          <c:showSerName val="0"/>
          <c:showPercent val="0"/>
          <c:showBubbleSize val="0"/>
        </c:dLbls>
        <c:gapWidth val="40"/>
        <c:overlap val="-20"/>
        <c:axId val="1885327584"/>
        <c:axId val="1885329504"/>
      </c:barChart>
      <c:catAx>
        <c:axId val="18853275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fr-FR"/>
          </a:p>
        </c:txPr>
        <c:crossAx val="1885329504"/>
        <c:crosses val="autoZero"/>
        <c:auto val="1"/>
        <c:lblAlgn val="ctr"/>
        <c:lblOffset val="100"/>
        <c:noMultiLvlLbl val="0"/>
      </c:catAx>
      <c:valAx>
        <c:axId val="1885329504"/>
        <c:scaling>
          <c:orientation val="minMax"/>
        </c:scaling>
        <c:delete val="0"/>
        <c:axPos val="b"/>
        <c:majorGridlines>
          <c:spPr>
            <a:ln w="9525" cap="flat" cmpd="sng" algn="ctr">
              <a:solidFill>
                <a:schemeClr val="dk1">
                  <a:lumMod val="15000"/>
                  <a:lumOff val="85000"/>
                </a:schemeClr>
              </a:solidFill>
              <a:round/>
            </a:ln>
            <a:effectLst/>
          </c:spPr>
        </c:majorGridlines>
        <c:numFmt formatCode="#\ ##\ 000\ &quot;€&quot;;\-#\ ##\ 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crossAx val="188532758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[sae excell.xlsx]TCD!Tableau croisé dynamique12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fr-FR"/>
              <a:t>Client par rapport à leur anciénete et leur nombre de visite </a:t>
            </a:r>
          </a:p>
          <a:p>
            <a:pPr>
              <a:defRPr/>
            </a:pPr>
            <a:endParaRPr lang="fr-FR"/>
          </a:p>
        </c:rich>
      </c:tx>
      <c:layout>
        <c:manualLayout>
          <c:xMode val="edge"/>
          <c:yMode val="edge"/>
          <c:x val="0.2036687488875516"/>
          <c:y val="7.523152870139937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fr-FR"/>
        </a:p>
      </c:txPr>
    </c:title>
    <c:autoTitleDeleted val="0"/>
    <c:pivotFmts>
      <c:pivotFmt>
        <c:idx val="0"/>
        <c:spPr>
          <a:solidFill>
            <a:schemeClr val="tx2">
              <a:lumMod val="40000"/>
              <a:lumOff val="60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TCD!$B$679</c:f>
              <c:strCache>
                <c:ptCount val="1"/>
                <c:pt idx="0">
                  <c:v> ancienete</c:v>
                </c:pt>
              </c:strCache>
            </c:strRef>
          </c:tx>
          <c:spPr>
            <a:solidFill>
              <a:schemeClr val="tx2">
                <a:lumMod val="40000"/>
                <a:lumOff val="60000"/>
              </a:schemeClr>
            </a:solidFill>
            <a:ln>
              <a:noFill/>
            </a:ln>
            <a:effectLst>
              <a:outerShdw blurRad="57150" dist="19050" dir="5400000" algn="ctr" rotWithShape="0">
                <a:srgbClr val="000000">
                  <a:alpha val="63000"/>
                </a:srgbClr>
              </a:outerShdw>
            </a:effectLst>
          </c:spPr>
          <c:invertIfNegative val="0"/>
          <c:cat>
            <c:strRef>
              <c:f>TCD!$A$680:$A$700</c:f>
              <c:strCache>
                <c:ptCount val="20"/>
                <c:pt idx="0">
                  <c:v>Albert Joineau</c:v>
                </c:pt>
                <c:pt idx="1">
                  <c:v>Animaux Câlins</c:v>
                </c:pt>
                <c:pt idx="2">
                  <c:v>Anita Zimmerman</c:v>
                </c:pt>
                <c:pt idx="3">
                  <c:v>Barbara Willenberg</c:v>
                </c:pt>
                <c:pt idx="4">
                  <c:v>Bruce Adams</c:v>
                </c:pt>
                <c:pt idx="5">
                  <c:v>Christian Praduit</c:v>
                </c:pt>
                <c:pt idx="6">
                  <c:v>George Grandjean</c:v>
                </c:pt>
                <c:pt idx="7">
                  <c:v>Jean Adams</c:v>
                </c:pt>
                <c:pt idx="8">
                  <c:v>Jean Bruneteau</c:v>
                </c:pt>
                <c:pt idx="9">
                  <c:v>Karen Rhodes</c:v>
                </c:pt>
                <c:pt idx="10">
                  <c:v>Marguerite McKinley</c:v>
                </c:pt>
                <c:pt idx="11">
                  <c:v>Michel Joineau</c:v>
                </c:pt>
                <c:pt idx="12">
                  <c:v>Patricia Irribarado</c:v>
                </c:pt>
                <c:pt idx="13">
                  <c:v>Philippe Primenat</c:v>
                </c:pt>
                <c:pt idx="14">
                  <c:v>Pierrette Grandon</c:v>
                </c:pt>
                <c:pt idx="15">
                  <c:v>Royaume des Animaux (le)</c:v>
                </c:pt>
                <c:pt idx="16">
                  <c:v>Sandra Young</c:v>
                </c:pt>
                <c:pt idx="17">
                  <c:v>Sandrine Willenberg</c:v>
                </c:pt>
                <c:pt idx="18">
                  <c:v>Stéphane Brun</c:v>
                </c:pt>
                <c:pt idx="19">
                  <c:v>Thierry Pottier</c:v>
                </c:pt>
              </c:strCache>
            </c:strRef>
          </c:cat>
          <c:val>
            <c:numRef>
              <c:f>TCD!$B$680:$B$700</c:f>
              <c:numCache>
                <c:formatCode>General</c:formatCode>
                <c:ptCount val="20"/>
                <c:pt idx="0">
                  <c:v>7</c:v>
                </c:pt>
                <c:pt idx="1">
                  <c:v>5</c:v>
                </c:pt>
                <c:pt idx="2">
                  <c:v>7</c:v>
                </c:pt>
                <c:pt idx="3">
                  <c:v>7</c:v>
                </c:pt>
                <c:pt idx="4">
                  <c:v>8</c:v>
                </c:pt>
                <c:pt idx="5">
                  <c:v>8</c:v>
                </c:pt>
                <c:pt idx="6">
                  <c:v>8</c:v>
                </c:pt>
                <c:pt idx="7">
                  <c:v>8</c:v>
                </c:pt>
                <c:pt idx="8">
                  <c:v>8</c:v>
                </c:pt>
                <c:pt idx="9">
                  <c:v>8</c:v>
                </c:pt>
                <c:pt idx="10">
                  <c:v>8</c:v>
                </c:pt>
                <c:pt idx="11">
                  <c:v>7</c:v>
                </c:pt>
                <c:pt idx="12">
                  <c:v>8</c:v>
                </c:pt>
                <c:pt idx="13">
                  <c:v>8</c:v>
                </c:pt>
                <c:pt idx="14">
                  <c:v>7</c:v>
                </c:pt>
                <c:pt idx="15">
                  <c:v>10</c:v>
                </c:pt>
                <c:pt idx="16">
                  <c:v>8</c:v>
                </c:pt>
                <c:pt idx="17">
                  <c:v>8</c:v>
                </c:pt>
                <c:pt idx="18">
                  <c:v>5</c:v>
                </c:pt>
                <c:pt idx="19">
                  <c:v>7</c:v>
                </c:pt>
              </c:numCache>
            </c:numRef>
          </c:val>
          <c:extLst>
            <c:ext xmlns:c16="http://schemas.microsoft.com/office/drawing/2014/chart" uri="{C3380CC4-5D6E-409C-BE32-E72D297353CC}">
              <c16:uniqueId val="{00000000-1C48-4689-9F8E-9CFA3B57E913}"/>
            </c:ext>
          </c:extLst>
        </c:ser>
        <c:dLbls>
          <c:showLegendKey val="0"/>
          <c:showVal val="0"/>
          <c:showCatName val="0"/>
          <c:showSerName val="0"/>
          <c:showPercent val="0"/>
          <c:showBubbleSize val="0"/>
        </c:dLbls>
        <c:gapWidth val="219"/>
        <c:axId val="1270760800"/>
        <c:axId val="1270759360"/>
      </c:barChart>
      <c:lineChart>
        <c:grouping val="standard"/>
        <c:varyColors val="0"/>
        <c:ser>
          <c:idx val="1"/>
          <c:order val="1"/>
          <c:tx>
            <c:strRef>
              <c:f>TCD!$C$679</c:f>
              <c:strCache>
                <c:ptCount val="1"/>
                <c:pt idx="0">
                  <c:v> nombre_visite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TCD!$A$680:$A$700</c:f>
              <c:strCache>
                <c:ptCount val="20"/>
                <c:pt idx="0">
                  <c:v>Albert Joineau</c:v>
                </c:pt>
                <c:pt idx="1">
                  <c:v>Animaux Câlins</c:v>
                </c:pt>
                <c:pt idx="2">
                  <c:v>Anita Zimmerman</c:v>
                </c:pt>
                <c:pt idx="3">
                  <c:v>Barbara Willenberg</c:v>
                </c:pt>
                <c:pt idx="4">
                  <c:v>Bruce Adams</c:v>
                </c:pt>
                <c:pt idx="5">
                  <c:v>Christian Praduit</c:v>
                </c:pt>
                <c:pt idx="6">
                  <c:v>George Grandjean</c:v>
                </c:pt>
                <c:pt idx="7">
                  <c:v>Jean Adams</c:v>
                </c:pt>
                <c:pt idx="8">
                  <c:v>Jean Bruneteau</c:v>
                </c:pt>
                <c:pt idx="9">
                  <c:v>Karen Rhodes</c:v>
                </c:pt>
                <c:pt idx="10">
                  <c:v>Marguerite McKinley</c:v>
                </c:pt>
                <c:pt idx="11">
                  <c:v>Michel Joineau</c:v>
                </c:pt>
                <c:pt idx="12">
                  <c:v>Patricia Irribarado</c:v>
                </c:pt>
                <c:pt idx="13">
                  <c:v>Philippe Primenat</c:v>
                </c:pt>
                <c:pt idx="14">
                  <c:v>Pierrette Grandon</c:v>
                </c:pt>
                <c:pt idx="15">
                  <c:v>Royaume des Animaux (le)</c:v>
                </c:pt>
                <c:pt idx="16">
                  <c:v>Sandra Young</c:v>
                </c:pt>
                <c:pt idx="17">
                  <c:v>Sandrine Willenberg</c:v>
                </c:pt>
                <c:pt idx="18">
                  <c:v>Stéphane Brun</c:v>
                </c:pt>
                <c:pt idx="19">
                  <c:v>Thierry Pottier</c:v>
                </c:pt>
              </c:strCache>
            </c:strRef>
          </c:cat>
          <c:val>
            <c:numRef>
              <c:f>TCD!$C$680:$C$700</c:f>
              <c:numCache>
                <c:formatCode>General</c:formatCode>
                <c:ptCount val="20"/>
                <c:pt idx="0">
                  <c:v>3</c:v>
                </c:pt>
                <c:pt idx="1">
                  <c:v>22</c:v>
                </c:pt>
                <c:pt idx="2">
                  <c:v>3</c:v>
                </c:pt>
                <c:pt idx="3">
                  <c:v>4</c:v>
                </c:pt>
                <c:pt idx="4">
                  <c:v>2</c:v>
                </c:pt>
                <c:pt idx="5">
                  <c:v>10</c:v>
                </c:pt>
                <c:pt idx="6">
                  <c:v>24</c:v>
                </c:pt>
                <c:pt idx="7">
                  <c:v>16</c:v>
                </c:pt>
                <c:pt idx="8">
                  <c:v>4</c:v>
                </c:pt>
                <c:pt idx="9">
                  <c:v>4</c:v>
                </c:pt>
                <c:pt idx="10">
                  <c:v>6</c:v>
                </c:pt>
                <c:pt idx="11">
                  <c:v>3</c:v>
                </c:pt>
                <c:pt idx="12">
                  <c:v>43</c:v>
                </c:pt>
                <c:pt idx="13">
                  <c:v>8</c:v>
                </c:pt>
                <c:pt idx="14">
                  <c:v>3</c:v>
                </c:pt>
                <c:pt idx="15">
                  <c:v>22</c:v>
                </c:pt>
                <c:pt idx="16">
                  <c:v>9</c:v>
                </c:pt>
                <c:pt idx="17">
                  <c:v>9</c:v>
                </c:pt>
                <c:pt idx="18">
                  <c:v>2</c:v>
                </c:pt>
                <c:pt idx="19">
                  <c:v>5</c:v>
                </c:pt>
              </c:numCache>
            </c:numRef>
          </c:val>
          <c:smooth val="0"/>
          <c:extLst>
            <c:ext xmlns:c16="http://schemas.microsoft.com/office/drawing/2014/chart" uri="{C3380CC4-5D6E-409C-BE32-E72D297353CC}">
              <c16:uniqueId val="{00000001-1C48-4689-9F8E-9CFA3B57E913}"/>
            </c:ext>
          </c:extLst>
        </c:ser>
        <c:dLbls>
          <c:showLegendKey val="0"/>
          <c:showVal val="0"/>
          <c:showCatName val="0"/>
          <c:showSerName val="0"/>
          <c:showPercent val="0"/>
          <c:showBubbleSize val="0"/>
        </c:dLbls>
        <c:marker val="1"/>
        <c:smooth val="0"/>
        <c:axId val="1863992912"/>
        <c:axId val="1775992240"/>
      </c:lineChart>
      <c:catAx>
        <c:axId val="18639929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1775992240"/>
        <c:crosses val="autoZero"/>
        <c:auto val="1"/>
        <c:lblAlgn val="ctr"/>
        <c:lblOffset val="100"/>
        <c:noMultiLvlLbl val="0"/>
      </c:catAx>
      <c:valAx>
        <c:axId val="17759922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1863992912"/>
        <c:crosses val="autoZero"/>
        <c:crossBetween val="between"/>
      </c:valAx>
      <c:valAx>
        <c:axId val="127075936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1270760800"/>
        <c:crosses val="max"/>
        <c:crossBetween val="between"/>
      </c:valAx>
      <c:catAx>
        <c:axId val="1270760800"/>
        <c:scaling>
          <c:orientation val="minMax"/>
        </c:scaling>
        <c:delete val="1"/>
        <c:axPos val="b"/>
        <c:numFmt formatCode="General" sourceLinked="1"/>
        <c:majorTickMark val="none"/>
        <c:minorTickMark val="none"/>
        <c:tickLblPos val="nextTo"/>
        <c:crossAx val="12707593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2984711286089241"/>
          <c:y val="3.240740740740740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impayés!$E$1:$F$1</c:f>
              <c:strCache>
                <c:ptCount val="2"/>
                <c:pt idx="0">
                  <c:v>nombre d'impayés</c:v>
                </c:pt>
                <c:pt idx="1">
                  <c:v>nombre de payés</c:v>
                </c:pt>
              </c:strCache>
            </c:strRef>
          </c:cat>
          <c:val>
            <c:numRef>
              <c:f>impayés!$E$2:$F$2</c:f>
              <c:numCache>
                <c:formatCode>General</c:formatCode>
                <c:ptCount val="2"/>
                <c:pt idx="0">
                  <c:v>409</c:v>
                </c:pt>
                <c:pt idx="1">
                  <c:v>409</c:v>
                </c:pt>
              </c:numCache>
            </c:numRef>
          </c:val>
          <c:extLst>
            <c:ext xmlns:c16="http://schemas.microsoft.com/office/drawing/2014/chart" uri="{C3380CC4-5D6E-409C-BE32-E72D297353CC}">
              <c16:uniqueId val="{00000000-36AF-4ACB-9D81-E1C397603320}"/>
            </c:ext>
          </c:extLst>
        </c:ser>
        <c:dLbls>
          <c:showLegendKey val="0"/>
          <c:showVal val="0"/>
          <c:showCatName val="0"/>
          <c:showSerName val="0"/>
          <c:showPercent val="0"/>
          <c:showBubbleSize val="0"/>
        </c:dLbls>
        <c:gapWidth val="115"/>
        <c:overlap val="-20"/>
        <c:axId val="2063386496"/>
        <c:axId val="2063406176"/>
      </c:barChart>
      <c:catAx>
        <c:axId val="206338649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63406176"/>
        <c:crosses val="autoZero"/>
        <c:auto val="1"/>
        <c:lblAlgn val="ctr"/>
        <c:lblOffset val="100"/>
        <c:noMultiLvlLbl val="0"/>
      </c:catAx>
      <c:valAx>
        <c:axId val="2063406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63386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_xlchart.v2.0</cx:f>
      </cx:strDim>
      <cx:numDim type="val">
        <cx:f dir="row">_xlchart.v2.1</cx:f>
      </cx:numDim>
    </cx:data>
  </cx:chartData>
  <cx:chart>
    <cx:title pos="t" align="ctr" overlay="0">
      <cx:tx>
        <cx:txData>
          <cx:v>dénombrement</cx:v>
        </cx:txData>
      </cx:tx>
      <cx:txPr>
        <a:bodyPr spcFirstLastPara="1" vertOverflow="ellipsis" horzOverflow="overflow" wrap="square" lIns="0" tIns="0" rIns="0" bIns="0" anchor="ctr" anchorCtr="1"/>
        <a:lstStyle/>
        <a:p>
          <a:pPr algn="ctr" rtl="0">
            <a:defRPr/>
          </a:pPr>
          <a:r>
            <a:rPr lang="fr-FR" sz="1400" b="1" i="0" u="none" strike="noStrike" baseline="0">
              <a:solidFill>
                <a:sysClr val="windowText" lastClr="000000">
                  <a:lumMod val="65000"/>
                  <a:lumOff val="35000"/>
                </a:sysClr>
              </a:solidFill>
              <a:latin typeface="Calibri" panose="020F0502020204030204"/>
            </a:rPr>
            <a:t>dénombrement</a:t>
          </a:r>
        </a:p>
      </cx:txPr>
    </cx:title>
    <cx:plotArea>
      <cx:plotAreaRegion>
        <cx:series layoutId="funnel" uniqueId="{BAF17F1D-AB56-4D0B-80FD-14308B976E89}">
          <cx:dataPt idx="1">
            <cx:spPr>
              <a:solidFill>
                <a:srgbClr val="ED7D31">
                  <a:lumMod val="75000"/>
                </a:srgbClr>
              </a:solidFill>
            </cx:spPr>
          </cx:dataPt>
          <cx:dataLabels>
            <cx:visibility seriesName="0" categoryName="0" value="1"/>
          </cx:dataLabels>
          <cx:dataId val="0"/>
        </cx:series>
      </cx:plotAreaRegion>
      <cx:axis id="0">
        <cx:catScaling gapWidth="0.150000006"/>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_xlchart.v2.2</cx:f>
      </cx:strDim>
      <cx:numDim type="val">
        <cx:f dir="row">_xlchart.v2.3</cx:f>
      </cx:numDim>
    </cx:data>
  </cx:chartData>
  <cx:chart>
    <cx:title pos="t" align="ctr" overlay="0">
      <cx:tx>
        <cx:txData>
          <cx:v>Toilettage(Nombre de client qui devait venir le mois dernier )</cx:v>
        </cx:txData>
      </cx:tx>
      <cx:txPr>
        <a:bodyPr spcFirstLastPara="1" vertOverflow="ellipsis" horzOverflow="overflow" wrap="square" lIns="0" tIns="0" rIns="0" bIns="0" anchor="ctr" anchorCtr="1"/>
        <a:lstStyle/>
        <a:p>
          <a:pPr algn="ctr" rtl="0">
            <a:defRPr/>
          </a:pPr>
          <a:r>
            <a:rPr lang="fr-FR" sz="126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Toilettage(Nombre de client qui devait venir le mois dernier )</a:t>
          </a:r>
        </a:p>
      </cx:txPr>
    </cx:title>
    <cx:plotArea>
      <cx:plotAreaRegion>
        <cx:series layoutId="funnel" uniqueId="{463056E2-0A3C-42B9-A2C1-50D78FB04A28}">
          <cx:spPr>
            <a:solidFill>
              <a:schemeClr val="accent2">
                <a:lumMod val="75000"/>
              </a:schemeClr>
            </a:solidFill>
          </cx:spPr>
          <cx:dataLabels>
            <cx:visibility seriesName="0" categoryName="0" value="1"/>
          </cx:dataLabels>
          <cx:dataId val="0"/>
        </cx:series>
      </cx:plotAreaRegion>
      <cx:axis id="0">
        <cx:catScaling gapWidth="0.5"/>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6" Type="http://schemas.microsoft.com/office/2014/relationships/chartEx" Target="../charts/chartEx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chart" Target="../charts/chart14.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 Id="rId14"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274320</xdr:colOff>
      <xdr:row>13</xdr:row>
      <xdr:rowOff>89535</xdr:rowOff>
    </xdr:to>
    <mc:AlternateContent xmlns:mc="http://schemas.openxmlformats.org/markup-compatibility/2006" xmlns:a14="http://schemas.microsoft.com/office/drawing/2010/main">
      <mc:Choice Requires="a14">
        <xdr:graphicFrame macro="">
          <xdr:nvGraphicFramePr>
            <xdr:cNvPr id="2" name="AniType">
              <a:extLst>
                <a:ext uri="{FF2B5EF4-FFF2-40B4-BE49-F238E27FC236}">
                  <a16:creationId xmlns:a16="http://schemas.microsoft.com/office/drawing/2014/main" id="{177082AA-7638-456D-8746-FAC679482E38}"/>
                </a:ext>
              </a:extLst>
            </xdr:cNvPr>
            <xdr:cNvGraphicFramePr/>
          </xdr:nvGraphicFramePr>
          <xdr:xfrm>
            <a:off x="0" y="0"/>
            <a:ext cx="0" cy="0"/>
          </xdr:xfrm>
          <a:graphic>
            <a:graphicData uri="http://schemas.microsoft.com/office/drawing/2010/slicer">
              <sle:slicer xmlns:sle="http://schemas.microsoft.com/office/drawing/2010/slicer" name="AniType"/>
            </a:graphicData>
          </a:graphic>
        </xdr:graphicFrame>
      </mc:Choice>
      <mc:Fallback xmlns="">
        <xdr:sp macro="" textlink="">
          <xdr:nvSpPr>
            <xdr:cNvPr id="0" name=""/>
            <xdr:cNvSpPr>
              <a:spLocks noTextEdit="1"/>
            </xdr:cNvSpPr>
          </xdr:nvSpPr>
          <xdr:spPr>
            <a:xfrm>
              <a:off x="0" y="0"/>
              <a:ext cx="1859280" cy="246697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2</xdr:col>
      <xdr:colOff>251460</xdr:colOff>
      <xdr:row>0</xdr:row>
      <xdr:rowOff>22860</xdr:rowOff>
    </xdr:from>
    <xdr:to>
      <xdr:col>4</xdr:col>
      <xdr:colOff>495300</xdr:colOff>
      <xdr:row>13</xdr:row>
      <xdr:rowOff>112395</xdr:rowOff>
    </xdr:to>
    <mc:AlternateContent xmlns:mc="http://schemas.openxmlformats.org/markup-compatibility/2006" xmlns:a14="http://schemas.microsoft.com/office/drawing/2010/main">
      <mc:Choice Requires="a14">
        <xdr:graphicFrame macro="">
          <xdr:nvGraphicFramePr>
            <xdr:cNvPr id="3" name="CliRemise">
              <a:extLst>
                <a:ext uri="{FF2B5EF4-FFF2-40B4-BE49-F238E27FC236}">
                  <a16:creationId xmlns:a16="http://schemas.microsoft.com/office/drawing/2014/main" id="{175A6FDE-F089-4725-A1D6-611160B971B6}"/>
                </a:ext>
              </a:extLst>
            </xdr:cNvPr>
            <xdr:cNvGraphicFramePr/>
          </xdr:nvGraphicFramePr>
          <xdr:xfrm>
            <a:off x="0" y="0"/>
            <a:ext cx="0" cy="0"/>
          </xdr:xfrm>
          <a:graphic>
            <a:graphicData uri="http://schemas.microsoft.com/office/drawing/2010/slicer">
              <sle:slicer xmlns:sle="http://schemas.microsoft.com/office/drawing/2010/slicer" name="CliRemise"/>
            </a:graphicData>
          </a:graphic>
        </xdr:graphicFrame>
      </mc:Choice>
      <mc:Fallback xmlns="">
        <xdr:sp macro="" textlink="">
          <xdr:nvSpPr>
            <xdr:cNvPr id="0" name=""/>
            <xdr:cNvSpPr>
              <a:spLocks noTextEdit="1"/>
            </xdr:cNvSpPr>
          </xdr:nvSpPr>
          <xdr:spPr>
            <a:xfrm>
              <a:off x="1830544" y="22860"/>
              <a:ext cx="1822925" cy="2476523"/>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4</xdr:col>
      <xdr:colOff>502920</xdr:colOff>
      <xdr:row>0</xdr:row>
      <xdr:rowOff>0</xdr:rowOff>
    </xdr:from>
    <xdr:to>
      <xdr:col>6</xdr:col>
      <xdr:colOff>746760</xdr:colOff>
      <xdr:row>13</xdr:row>
      <xdr:rowOff>89535</xdr:rowOff>
    </xdr:to>
    <mc:AlternateContent xmlns:mc="http://schemas.openxmlformats.org/markup-compatibility/2006" xmlns:a14="http://schemas.microsoft.com/office/drawing/2010/main">
      <mc:Choice Requires="a14">
        <xdr:graphicFrame macro="">
          <xdr:nvGraphicFramePr>
            <xdr:cNvPr id="4" name="VisType">
              <a:extLst>
                <a:ext uri="{FF2B5EF4-FFF2-40B4-BE49-F238E27FC236}">
                  <a16:creationId xmlns:a16="http://schemas.microsoft.com/office/drawing/2014/main" id="{04B80DCE-3E3E-4FFC-B2E4-2188FF229A46}"/>
                </a:ext>
              </a:extLst>
            </xdr:cNvPr>
            <xdr:cNvGraphicFramePr/>
          </xdr:nvGraphicFramePr>
          <xdr:xfrm>
            <a:off x="0" y="0"/>
            <a:ext cx="0" cy="0"/>
          </xdr:xfrm>
          <a:graphic>
            <a:graphicData uri="http://schemas.microsoft.com/office/drawing/2010/slicer">
              <sle:slicer xmlns:sle="http://schemas.microsoft.com/office/drawing/2010/slicer" name="VisType"/>
            </a:graphicData>
          </a:graphic>
        </xdr:graphicFrame>
      </mc:Choice>
      <mc:Fallback xmlns="">
        <xdr:sp macro="" textlink="">
          <xdr:nvSpPr>
            <xdr:cNvPr id="0" name=""/>
            <xdr:cNvSpPr>
              <a:spLocks noTextEdit="1"/>
            </xdr:cNvSpPr>
          </xdr:nvSpPr>
          <xdr:spPr>
            <a:xfrm>
              <a:off x="3661089" y="0"/>
              <a:ext cx="1822924" cy="2476523"/>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6</xdr:col>
      <xdr:colOff>769620</xdr:colOff>
      <xdr:row>0</xdr:row>
      <xdr:rowOff>0</xdr:rowOff>
    </xdr:from>
    <xdr:to>
      <xdr:col>9</xdr:col>
      <xdr:colOff>220980</xdr:colOff>
      <xdr:row>13</xdr:row>
      <xdr:rowOff>89535</xdr:rowOff>
    </xdr:to>
    <mc:AlternateContent xmlns:mc="http://schemas.openxmlformats.org/markup-compatibility/2006" xmlns:a14="http://schemas.microsoft.com/office/drawing/2010/main">
      <mc:Choice Requires="a14">
        <xdr:graphicFrame macro="">
          <xdr:nvGraphicFramePr>
            <xdr:cNvPr id="5" name="CliNom">
              <a:extLst>
                <a:ext uri="{FF2B5EF4-FFF2-40B4-BE49-F238E27FC236}">
                  <a16:creationId xmlns:a16="http://schemas.microsoft.com/office/drawing/2014/main" id="{CF360581-4C3D-4BB4-A1D3-26DEE6CFD172}"/>
                </a:ext>
              </a:extLst>
            </xdr:cNvPr>
            <xdr:cNvGraphicFramePr/>
          </xdr:nvGraphicFramePr>
          <xdr:xfrm>
            <a:off x="0" y="0"/>
            <a:ext cx="0" cy="0"/>
          </xdr:xfrm>
          <a:graphic>
            <a:graphicData uri="http://schemas.microsoft.com/office/drawing/2010/slicer">
              <sle:slicer xmlns:sle="http://schemas.microsoft.com/office/drawing/2010/slicer" name="CliNom"/>
            </a:graphicData>
          </a:graphic>
        </xdr:graphicFrame>
      </mc:Choice>
      <mc:Fallback xmlns="">
        <xdr:sp macro="" textlink="">
          <xdr:nvSpPr>
            <xdr:cNvPr id="0" name=""/>
            <xdr:cNvSpPr>
              <a:spLocks noTextEdit="1"/>
            </xdr:cNvSpPr>
          </xdr:nvSpPr>
          <xdr:spPr>
            <a:xfrm>
              <a:off x="5506873" y="0"/>
              <a:ext cx="1819987" cy="2476523"/>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9</xdr:col>
      <xdr:colOff>236220</xdr:colOff>
      <xdr:row>0</xdr:row>
      <xdr:rowOff>7620</xdr:rowOff>
    </xdr:from>
    <xdr:to>
      <xdr:col>13</xdr:col>
      <xdr:colOff>403860</xdr:colOff>
      <xdr:row>7</xdr:row>
      <xdr:rowOff>99060</xdr:rowOff>
    </xdr:to>
    <mc:AlternateContent xmlns:mc="http://schemas.openxmlformats.org/markup-compatibility/2006" xmlns:tsle="http://schemas.microsoft.com/office/drawing/2012/timeslicer">
      <mc:Choice Requires="tsle">
        <xdr:graphicFrame macro="">
          <xdr:nvGraphicFramePr>
            <xdr:cNvPr id="6" name="VisDate_2024">
              <a:extLst>
                <a:ext uri="{FF2B5EF4-FFF2-40B4-BE49-F238E27FC236}">
                  <a16:creationId xmlns:a16="http://schemas.microsoft.com/office/drawing/2014/main" id="{2C8FA869-631F-4ECE-83F5-E0196B9F5924}"/>
                </a:ext>
              </a:extLst>
            </xdr:cNvPr>
            <xdr:cNvGraphicFramePr/>
          </xdr:nvGraphicFramePr>
          <xdr:xfrm>
            <a:off x="0" y="0"/>
            <a:ext cx="0" cy="0"/>
          </xdr:xfrm>
          <a:graphic>
            <a:graphicData uri="http://schemas.microsoft.com/office/drawing/2012/timeslicer">
              <tsle:timeslicer name="VisDate_2024"/>
            </a:graphicData>
          </a:graphic>
        </xdr:graphicFrame>
      </mc:Choice>
      <mc:Fallback xmlns="">
        <xdr:sp macro="" textlink="">
          <xdr:nvSpPr>
            <xdr:cNvPr id="0" name=""/>
            <xdr:cNvSpPr>
              <a:spLocks noTextEdit="1"/>
            </xdr:cNvSpPr>
          </xdr:nvSpPr>
          <xdr:spPr>
            <a:xfrm>
              <a:off x="7342100" y="7620"/>
              <a:ext cx="3325808" cy="1376741"/>
            </a:xfrm>
            <a:prstGeom prst="rect">
              <a:avLst/>
            </a:prstGeom>
            <a:solidFill>
              <a:prstClr val="white"/>
            </a:solidFill>
            <a:ln w="1">
              <a:solidFill>
                <a:prstClr val="green"/>
              </a:solidFill>
            </a:ln>
          </xdr:spPr>
          <xdr:txBody>
            <a:bodyPr vertOverflow="clip" horzOverflow="clip"/>
            <a:lstStyle/>
            <a:p>
              <a:r>
                <a:rPr lang="fr-FR" sz="1100"/>
                <a:t>Chronologie : fonctionne dans Excel 2013 ou version ultérieure. Ne pas déplacer ou redimensionner.</a:t>
              </a:r>
            </a:p>
          </xdr:txBody>
        </xdr:sp>
      </mc:Fallback>
    </mc:AlternateContent>
    <xdr:clientData/>
  </xdr:twoCellAnchor>
  <xdr:twoCellAnchor>
    <xdr:from>
      <xdr:col>0</xdr:col>
      <xdr:colOff>97863</xdr:colOff>
      <xdr:row>16</xdr:row>
      <xdr:rowOff>22411</xdr:rowOff>
    </xdr:from>
    <xdr:to>
      <xdr:col>9</xdr:col>
      <xdr:colOff>415838</xdr:colOff>
      <xdr:row>37</xdr:row>
      <xdr:rowOff>18229</xdr:rowOff>
    </xdr:to>
    <xdr:graphicFrame macro="">
      <xdr:nvGraphicFramePr>
        <xdr:cNvPr id="8" name="Graphique 7">
          <a:extLst>
            <a:ext uri="{FF2B5EF4-FFF2-40B4-BE49-F238E27FC236}">
              <a16:creationId xmlns:a16="http://schemas.microsoft.com/office/drawing/2014/main" id="{0DF08046-AD0B-45AB-891F-15151DB5B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553064</xdr:colOff>
      <xdr:row>16</xdr:row>
      <xdr:rowOff>36871</xdr:rowOff>
    </xdr:from>
    <xdr:to>
      <xdr:col>19</xdr:col>
      <xdr:colOff>307258</xdr:colOff>
      <xdr:row>36</xdr:row>
      <xdr:rowOff>18928</xdr:rowOff>
    </xdr:to>
    <xdr:graphicFrame macro="">
      <xdr:nvGraphicFramePr>
        <xdr:cNvPr id="9" name="Graphique 8">
          <a:extLst>
            <a:ext uri="{FF2B5EF4-FFF2-40B4-BE49-F238E27FC236}">
              <a16:creationId xmlns:a16="http://schemas.microsoft.com/office/drawing/2014/main" id="{0A07D121-3741-421B-A06E-FE6836327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553065</xdr:colOff>
      <xdr:row>2</xdr:row>
      <xdr:rowOff>98322</xdr:rowOff>
    </xdr:from>
    <xdr:to>
      <xdr:col>33</xdr:col>
      <xdr:colOff>159774</xdr:colOff>
      <xdr:row>36</xdr:row>
      <xdr:rowOff>98322</xdr:rowOff>
    </xdr:to>
    <xdr:graphicFrame macro="">
      <xdr:nvGraphicFramePr>
        <xdr:cNvPr id="10" name="Graphique 9">
          <a:extLst>
            <a:ext uri="{FF2B5EF4-FFF2-40B4-BE49-F238E27FC236}">
              <a16:creationId xmlns:a16="http://schemas.microsoft.com/office/drawing/2014/main" id="{922F66CB-E2B3-4AD3-89F5-434A0C47B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40</xdr:row>
      <xdr:rowOff>0</xdr:rowOff>
    </xdr:from>
    <xdr:to>
      <xdr:col>7</xdr:col>
      <xdr:colOff>530412</xdr:colOff>
      <xdr:row>58</xdr:row>
      <xdr:rowOff>0</xdr:rowOff>
    </xdr:to>
    <xdr:graphicFrame macro="">
      <xdr:nvGraphicFramePr>
        <xdr:cNvPr id="11" name="Graphique 10">
          <a:extLst>
            <a:ext uri="{FF2B5EF4-FFF2-40B4-BE49-F238E27FC236}">
              <a16:creationId xmlns:a16="http://schemas.microsoft.com/office/drawing/2014/main" id="{BA361306-D7A9-4038-B824-4C0565D16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104986</xdr:colOff>
      <xdr:row>93</xdr:row>
      <xdr:rowOff>17781</xdr:rowOff>
    </xdr:from>
    <xdr:to>
      <xdr:col>16</xdr:col>
      <xdr:colOff>423334</xdr:colOff>
      <xdr:row>116</xdr:row>
      <xdr:rowOff>127000</xdr:rowOff>
    </xdr:to>
    <xdr:graphicFrame macro="">
      <xdr:nvGraphicFramePr>
        <xdr:cNvPr id="12" name="Graphique 11">
          <a:extLst>
            <a:ext uri="{FF2B5EF4-FFF2-40B4-BE49-F238E27FC236}">
              <a16:creationId xmlns:a16="http://schemas.microsoft.com/office/drawing/2014/main" id="{FC98C4FC-4535-42AC-9F50-8EB926E3D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61</xdr:row>
      <xdr:rowOff>99060</xdr:rowOff>
    </xdr:from>
    <xdr:to>
      <xdr:col>12</xdr:col>
      <xdr:colOff>304800</xdr:colOff>
      <xdr:row>86</xdr:row>
      <xdr:rowOff>25400</xdr:rowOff>
    </xdr:to>
    <xdr:graphicFrame macro="">
      <xdr:nvGraphicFramePr>
        <xdr:cNvPr id="13" name="Graphique 12">
          <a:extLst>
            <a:ext uri="{FF2B5EF4-FFF2-40B4-BE49-F238E27FC236}">
              <a16:creationId xmlns:a16="http://schemas.microsoft.com/office/drawing/2014/main" id="{2BAA2EFA-9B91-48C9-9519-2BBE5900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345440</xdr:colOff>
      <xdr:row>61</xdr:row>
      <xdr:rowOff>76200</xdr:rowOff>
    </xdr:from>
    <xdr:to>
      <xdr:col>22</xdr:col>
      <xdr:colOff>635000</xdr:colOff>
      <xdr:row>86</xdr:row>
      <xdr:rowOff>0</xdr:rowOff>
    </xdr:to>
    <xdr:graphicFrame macro="">
      <xdr:nvGraphicFramePr>
        <xdr:cNvPr id="14" name="Graphique 13">
          <a:extLst>
            <a:ext uri="{FF2B5EF4-FFF2-40B4-BE49-F238E27FC236}">
              <a16:creationId xmlns:a16="http://schemas.microsoft.com/office/drawing/2014/main" id="{B202C9D0-B05B-4B01-AD6F-0A6C43A44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128</xdr:row>
      <xdr:rowOff>12225</xdr:rowOff>
    </xdr:from>
    <xdr:to>
      <xdr:col>35</xdr:col>
      <xdr:colOff>659504</xdr:colOff>
      <xdr:row>165</xdr:row>
      <xdr:rowOff>118534</xdr:rowOff>
    </xdr:to>
    <xdr:graphicFrame macro="">
      <xdr:nvGraphicFramePr>
        <xdr:cNvPr id="16" name="Graphique 15">
          <a:extLst>
            <a:ext uri="{FF2B5EF4-FFF2-40B4-BE49-F238E27FC236}">
              <a16:creationId xmlns:a16="http://schemas.microsoft.com/office/drawing/2014/main" id="{DC88DC08-FDC6-4620-A87B-8C51C5150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228600</xdr:colOff>
      <xdr:row>60</xdr:row>
      <xdr:rowOff>86360</xdr:rowOff>
    </xdr:from>
    <xdr:to>
      <xdr:col>35</xdr:col>
      <xdr:colOff>17318</xdr:colOff>
      <xdr:row>74</xdr:row>
      <xdr:rowOff>0</xdr:rowOff>
    </xdr:to>
    <mc:AlternateContent xmlns:mc="http://schemas.openxmlformats.org/markup-compatibility/2006">
      <mc:Choice xmlns:cx2="http://schemas.microsoft.com/office/drawing/2015/10/21/chartex" Requires="cx2">
        <xdr:graphicFrame macro="">
          <xdr:nvGraphicFramePr>
            <xdr:cNvPr id="17" name="Graphique 16">
              <a:extLst>
                <a:ext uri="{FF2B5EF4-FFF2-40B4-BE49-F238E27FC236}">
                  <a16:creationId xmlns:a16="http://schemas.microsoft.com/office/drawing/2014/main" id="{27F38915-B12F-4897-AFA3-40D59AE1D3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8455640" y="11402060"/>
              <a:ext cx="9298478" cy="2473960"/>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twoCellAnchor>
    <xdr:from>
      <xdr:col>0</xdr:col>
      <xdr:colOff>307258</xdr:colOff>
      <xdr:row>172</xdr:row>
      <xdr:rowOff>98322</xdr:rowOff>
    </xdr:from>
    <xdr:to>
      <xdr:col>7</xdr:col>
      <xdr:colOff>596347</xdr:colOff>
      <xdr:row>192</xdr:row>
      <xdr:rowOff>98323</xdr:rowOff>
    </xdr:to>
    <xdr:graphicFrame macro="">
      <xdr:nvGraphicFramePr>
        <xdr:cNvPr id="7" name="Graphique 6">
          <a:extLst>
            <a:ext uri="{FF2B5EF4-FFF2-40B4-BE49-F238E27FC236}">
              <a16:creationId xmlns:a16="http://schemas.microsoft.com/office/drawing/2014/main" id="{212A2FDA-11E7-4F15-A362-D8933E997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762001</xdr:colOff>
      <xdr:row>172</xdr:row>
      <xdr:rowOff>49161</xdr:rowOff>
    </xdr:from>
    <xdr:to>
      <xdr:col>15</xdr:col>
      <xdr:colOff>331838</xdr:colOff>
      <xdr:row>192</xdr:row>
      <xdr:rowOff>122904</xdr:rowOff>
    </xdr:to>
    <xdr:graphicFrame macro="">
      <xdr:nvGraphicFramePr>
        <xdr:cNvPr id="15" name="Graphique 14">
          <a:extLst>
            <a:ext uri="{FF2B5EF4-FFF2-40B4-BE49-F238E27FC236}">
              <a16:creationId xmlns:a16="http://schemas.microsoft.com/office/drawing/2014/main" id="{57235B70-DD18-4AF2-9460-68412745D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12291</xdr:colOff>
      <xdr:row>172</xdr:row>
      <xdr:rowOff>36871</xdr:rowOff>
    </xdr:from>
    <xdr:to>
      <xdr:col>28</xdr:col>
      <xdr:colOff>639097</xdr:colOff>
      <xdr:row>193</xdr:row>
      <xdr:rowOff>73742</xdr:rowOff>
    </xdr:to>
    <xdr:graphicFrame macro="">
      <xdr:nvGraphicFramePr>
        <xdr:cNvPr id="18" name="Graphique 17">
          <a:extLst>
            <a:ext uri="{FF2B5EF4-FFF2-40B4-BE49-F238E27FC236}">
              <a16:creationId xmlns:a16="http://schemas.microsoft.com/office/drawing/2014/main" id="{AC4AA440-4A0D-4A0F-BCAD-663CD981C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12290</xdr:colOff>
      <xdr:row>195</xdr:row>
      <xdr:rowOff>110613</xdr:rowOff>
    </xdr:from>
    <xdr:to>
      <xdr:col>7</xdr:col>
      <xdr:colOff>210410</xdr:colOff>
      <xdr:row>214</xdr:row>
      <xdr:rowOff>129663</xdr:rowOff>
    </xdr:to>
    <xdr:graphicFrame macro="">
      <xdr:nvGraphicFramePr>
        <xdr:cNvPr id="19" name="Graphique 18">
          <a:extLst>
            <a:ext uri="{FF2B5EF4-FFF2-40B4-BE49-F238E27FC236}">
              <a16:creationId xmlns:a16="http://schemas.microsoft.com/office/drawing/2014/main" id="{1E33B505-9BA1-4B12-B291-72DDD8637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513734</xdr:colOff>
      <xdr:row>195</xdr:row>
      <xdr:rowOff>90947</xdr:rowOff>
    </xdr:from>
    <xdr:to>
      <xdr:col>21</xdr:col>
      <xdr:colOff>479322</xdr:colOff>
      <xdr:row>225</xdr:row>
      <xdr:rowOff>73741</xdr:rowOff>
    </xdr:to>
    <xdr:graphicFrame macro="">
      <xdr:nvGraphicFramePr>
        <xdr:cNvPr id="20" name="Graphique 19">
          <a:extLst>
            <a:ext uri="{FF2B5EF4-FFF2-40B4-BE49-F238E27FC236}">
              <a16:creationId xmlns:a16="http://schemas.microsoft.com/office/drawing/2014/main" id="{4C88473C-6EF6-41F0-B788-9A33FAB70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238</xdr:row>
      <xdr:rowOff>0</xdr:rowOff>
    </xdr:from>
    <xdr:to>
      <xdr:col>8</xdr:col>
      <xdr:colOff>678180</xdr:colOff>
      <xdr:row>257</xdr:row>
      <xdr:rowOff>57150</xdr:rowOff>
    </xdr:to>
    <xdr:graphicFrame macro="">
      <xdr:nvGraphicFramePr>
        <xdr:cNvPr id="21" name="Graphique 20">
          <a:extLst>
            <a:ext uri="{FF2B5EF4-FFF2-40B4-BE49-F238E27FC236}">
              <a16:creationId xmlns:a16="http://schemas.microsoft.com/office/drawing/2014/main" id="{E9ECE803-8E37-46A4-8AF0-764986FCD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23</xdr:col>
      <xdr:colOff>207819</xdr:colOff>
      <xdr:row>74</xdr:row>
      <xdr:rowOff>17318</xdr:rowOff>
    </xdr:from>
    <xdr:to>
      <xdr:col>34</xdr:col>
      <xdr:colOff>779319</xdr:colOff>
      <xdr:row>86</xdr:row>
      <xdr:rowOff>51955</xdr:rowOff>
    </xdr:to>
    <mc:AlternateContent xmlns:mc="http://schemas.openxmlformats.org/markup-compatibility/2006">
      <mc:Choice xmlns:cx2="http://schemas.microsoft.com/office/drawing/2015/10/21/chartex" Requires="cx2">
        <xdr:graphicFrame macro="">
          <xdr:nvGraphicFramePr>
            <xdr:cNvPr id="22" name="Graphique 21">
              <a:extLst>
                <a:ext uri="{FF2B5EF4-FFF2-40B4-BE49-F238E27FC236}">
                  <a16:creationId xmlns:a16="http://schemas.microsoft.com/office/drawing/2014/main" id="{4C439D2F-6560-4DE6-AADF-89E33B7520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8434859" y="13893338"/>
              <a:ext cx="9288780" cy="2229197"/>
            </a:xfrm>
            <a:prstGeom prst="rect">
              <a:avLst/>
            </a:prstGeom>
            <a:solidFill>
              <a:prstClr val="white"/>
            </a:solidFill>
            <a:ln w="1">
              <a:solidFill>
                <a:prstClr val="green"/>
              </a:solidFill>
            </a:ln>
          </xdr:spPr>
          <xdr:txBody>
            <a:bodyPr vertOverflow="clip" horzOverflow="clip"/>
            <a:lstStyle/>
            <a:p>
              <a:r>
                <a:rPr lang="fr-FR" sz="1100"/>
                <a:t>Ce graphique n’est pas disponible dans votre version d’Excel.
La modification de cette forme ou l’enregistrement de ce classeur dans un autre format de fichier endommagera le graphique de façon irréparable.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236220</xdr:colOff>
      <xdr:row>3</xdr:row>
      <xdr:rowOff>3810</xdr:rowOff>
    </xdr:from>
    <xdr:to>
      <xdr:col>14</xdr:col>
      <xdr:colOff>53340</xdr:colOff>
      <xdr:row>18</xdr:row>
      <xdr:rowOff>3810</xdr:rowOff>
    </xdr:to>
    <xdr:graphicFrame macro="">
      <xdr:nvGraphicFramePr>
        <xdr:cNvPr id="2" name="Graphique 1">
          <a:extLst>
            <a:ext uri="{FF2B5EF4-FFF2-40B4-BE49-F238E27FC236}">
              <a16:creationId xmlns:a16="http://schemas.microsoft.com/office/drawing/2014/main" id="{AF1E6959-A5B3-5760-846C-482BED3FB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a Devas" refreshedDate="45659.529974189812" backgroundQuery="1" createdVersion="8" refreshedVersion="8" minRefreshableVersion="3" recordCount="0" supportSubquery="1" supportAdvancedDrill="1" xr:uid="{141B1421-9776-4B89-829D-A52F05568497}">
  <cacheSource type="external" connectionId="1"/>
  <cacheFields count="4">
    <cacheField name="[Plage].[AniType].[AniType]" caption="AniType" numFmtId="0" hierarchy="3" level="1">
      <sharedItems containsBlank="1" count="32">
        <m/>
        <s v=""/>
        <s v="AGNEAU"/>
        <s v="AUTRUCHE"/>
        <s v="BALEINE"/>
        <s v="CANARD"/>
        <s v="CHAT"/>
        <s v="CHEVAL"/>
        <s v="CHEVRE"/>
        <s v="CHIEN"/>
        <s v="COCHON"/>
        <s v="COCHON D'INDE"/>
        <s v="DAIM"/>
        <s v="DAUPHIN"/>
        <s v="DINDE"/>
        <s v="DINOSAURE"/>
        <s v="ECUREUIL"/>
        <s v="FURET"/>
        <s v="GERBOISE"/>
        <s v="GRENOUILLE"/>
        <s v="LAPIN"/>
        <s v="LEZARD"/>
        <s v="LOUP"/>
        <s v="MOUFETTE"/>
        <s v="MOUTON"/>
        <s v="OISEAU"/>
        <s v="OURS"/>
        <s v="POISSON"/>
        <s v="RAT"/>
        <s v="SERPENT"/>
        <s v="SINGE"/>
        <s v="TORTUE"/>
      </sharedItems>
    </cacheField>
    <cacheField name="[Measures].[Somme de CA]" caption="Somme de CA" numFmtId="0" hierarchy="266" level="32767"/>
    <cacheField name="[Measures].[Total distinct de VisAni]" caption="Total distinct de VisAni" numFmtId="0" hierarchy="269" level="32767"/>
    <cacheField name="[Plage].[VisType].[VisType]" caption="VisType" numFmtId="0" hierarchy="33" level="1">
      <sharedItems containsSemiMixedTypes="0" containsNonDate="0" containsString="0"/>
    </cacheField>
  </cacheFields>
  <cacheHierarchies count="281">
    <cacheHierarchy uniqueName="[Plage].[Aniid1]" caption="Aniid1" attribute="1" defaultMemberUniqueName="[Plage].[Aniid1].[All]" allUniqueName="[Plage].[Aniid1].[All]" dimensionUniqueName="[Plage]" displayFolder="" count="0" memberValueDatatype="130" unbalanced="0"/>
    <cacheHierarchy uniqueName="[Plage].[AniCli]" caption="AniCli" attribute="1" defaultMemberUniqueName="[Plage].[AniCli].[All]" allUniqueName="[Plage].[AniCli].[All]" dimensionUniqueName="[Plage]" displayFolder="" count="0" memberValueDatatype="130" unbalanced="0"/>
    <cacheHierarchy uniqueName="[Plage].[AniNom]" caption="AniNom" attribute="1" defaultMemberUniqueName="[Plage].[AniNom].[All]" allUniqueName="[Plage].[AniNom].[All]" dimensionUniqueName="[Plage]" displayFolder="" count="0" memberValueDatatype="130" unbalanced="0"/>
    <cacheHierarchy uniqueName="[Plage].[AniType]" caption="AniType" attribute="1" defaultMemberUniqueName="[Plage].[AniType].[All]" allUniqueName="[Plage].[AniType].[All]" dimensionUniqueName="[Plage]" displayFolder="" count="2" memberValueDatatype="130" unbalanced="0">
      <fieldsUsage count="2">
        <fieldUsage x="-1"/>
        <fieldUsage x="0"/>
      </fieldsUsage>
    </cacheHierarchy>
    <cacheHierarchy uniqueName="[Plage].[AniRace]" caption="AniRace" attribute="1" defaultMemberUniqueName="[Plage].[AniRace].[All]" allUniqueName="[Plage].[AniRace].[All]" dimensionUniqueName="[Plage]" displayFolder="" count="0" memberValueDatatype="130" unbalanced="0"/>
    <cacheHierarchy uniqueName="[Plage].[AniDN]" caption="AniDN" attribute="1" time="1" defaultMemberUniqueName="[Plage].[AniDN].[All]" allUniqueName="[Plage].[AniDN].[All]" dimensionUniqueName="[Plage]" displayFolder="" count="0" memberValueDatatype="7" unbalanced="0"/>
    <cacheHierarchy uniqueName="[Plage].[AniSexe]" caption="AniSexe" attribute="1" defaultMemberUniqueName="[Plage].[AniSexe].[All]" allUniqueName="[Plage].[AniSexe].[All]" dimensionUniqueName="[Plage]" displayFolder="" count="0" memberValueDatatype="130" unbalanced="0"/>
    <cacheHierarchy uniqueName="[Plage].[AniCouleur]" caption="AniCouleur" attribute="1" defaultMemberUniqueName="[Plage].[AniCouleur].[All]" allUniqueName="[Plage].[AniCouleur].[All]" dimensionUniqueName="[Plage]" displayFolder="" count="0" memberValueDatatype="130" unbalanced="0"/>
    <cacheHierarchy uniqueName="[Plage].[AniSteril]" caption="AniSteril" attribute="1" defaultMemberUniqueName="[Plage].[AniSteril].[All]" allUniqueName="[Plage].[AniSteril].[All]" dimensionUniqueName="[Plage]" displayFolder="" count="0" memberValueDatatype="11" unbalanced="0"/>
    <cacheHierarchy uniqueName="[Plage].[AniTaille]" caption="AniTaille" attribute="1" defaultMemberUniqueName="[Plage].[AniTaille].[All]" allUniqueName="[Plage].[AniTaille].[All]" dimensionUniqueName="[Plage]" displayFolder="" count="0" memberValueDatatype="5" unbalanced="0"/>
    <cacheHierarchy uniqueName="[Plage].[AniPoids]" caption="AniPoids" attribute="1" defaultMemberUniqueName="[Plage].[AniPoids].[All]" allUniqueName="[Plage].[AniPoids].[All]" dimensionUniqueName="[Plage]" displayFolder="" count="0" memberValueDatatype="5" unbalanced="0"/>
    <cacheHierarchy uniqueName="[Plage].[AniDecede]" caption="AniDecede" attribute="1" defaultMemberUniqueName="[Plage].[AniDecede].[All]" allUniqueName="[Plage].[AniDecede].[All]" dimensionUniqueName="[Plage]" displayFolder="" count="0" memberValueDatatype="11" unbalanced="0"/>
    <cacheHierarchy uniqueName="[Plage].[AniCommentaires]" caption="AniCommentaires" attribute="1" defaultMemberUniqueName="[Plage].[AniCommentaires].[All]" allUniqueName="[Plage].[AniCommentaires].[All]" dimensionUniqueName="[Plage]" displayFolder="" count="0" memberValueDatatype="130" unbalanced="0"/>
    <cacheHierarchy uniqueName="[Plage].[CliNum]" caption="CliNum" attribute="1" defaultMemberUniqueName="[Plage].[CliNum].[All]" allUniqueName="[Plage].[CliNum].[All]" dimensionUniqueName="[Plage]" displayFolder="" count="0" memberValueDatatype="130" unbalanced="0"/>
    <cacheHierarchy uniqueName="[Plage].[CliType]" caption="CliType" attribute="1" defaultMemberUniqueName="[Plage].[CliType].[All]" allUniqueName="[Plage].[CliType].[All]" dimensionUniqueName="[Plage]" displayFolder="" count="0" memberValueDatatype="20" unbalanced="0"/>
    <cacheHierarchy uniqueName="[Plage].[CliNom]" caption="CliNom" attribute="1" defaultMemberUniqueName="[Plage].[CliNom].[All]" allUniqueName="[Plage].[CliNom].[All]" dimensionUniqueName="[Plage]" displayFolder="" count="2" memberValueDatatype="130" unbalanced="0"/>
    <cacheHierarchy uniqueName="[Plage].[CliRue]" caption="CliRue" attribute="1" defaultMemberUniqueName="[Plage].[CliRue].[All]" allUniqueName="[Plage].[CliRue].[All]" dimensionUniqueName="[Plage]" displayFolder="" count="0" memberValueDatatype="130" unbalanced="0"/>
    <cacheHierarchy uniqueName="[Plage].[CliLocalite]" caption="CliLocalite" attribute="1" defaultMemberUniqueName="[Plage].[CliLocalite].[All]" allUniqueName="[Plage].[CliLocalite].[All]" dimensionUniqueName="[Plage]" displayFolder="" count="0" memberValueDatatype="130" unbalanced="0"/>
    <cacheHierarchy uniqueName="[Plage].[CliDep]" caption="CliDep" attribute="1" defaultMemberUniqueName="[Plage].[CliDep].[All]" allUniqueName="[Plage].[CliDep].[All]" dimensionUniqueName="[Plage]" displayFolder="" count="0" memberValueDatatype="130" unbalanced="0"/>
    <cacheHierarchy uniqueName="[Plage].[CliCP]" caption="CliCP" attribute="1" defaultMemberUniqueName="[Plage].[CliCP].[All]" allUniqueName="[Plage].[CliCP].[All]" dimensionUniqueName="[Plage]" displayFolder="" count="0" memberValueDatatype="130" unbalanced="0"/>
    <cacheHierarchy uniqueName="[Plage].[CliTel]" caption="CliTel" attribute="1" defaultMemberUniqueName="[Plage].[CliTel].[All]" allUniqueName="[Plage].[CliTel].[All]" dimensionUniqueName="[Plage]" displayFolder="" count="0" memberValueDatatype="130" unbalanced="0"/>
    <cacheHierarchy uniqueName="[Plage].[CliSiteWeb]" caption="CliSiteWeb" attribute="1" defaultMemberUniqueName="[Plage].[CliSiteWeb].[All]" allUniqueName="[Plage].[CliSiteWeb].[All]" dimensionUniqueName="[Plage]" displayFolder="" count="0" memberValueDatatype="130" unbalanced="0"/>
    <cacheHierarchy uniqueName="[Plage].[Clidepuis]" caption="Clidepuis" attribute="1" time="1" defaultMemberUniqueName="[Plage].[Clidepuis].[All]" allUniqueName="[Plage].[Clidepuis].[All]" dimensionUniqueName="[Plage]" displayFolder="" count="0" memberValueDatatype="7" unbalanced="0"/>
    <cacheHierarchy uniqueName="[Plage].[CliRemise]" caption="CliRemise" attribute="1" defaultMemberUniqueName="[Plage].[CliRemise].[All]" allUniqueName="[Plage].[CliRemise].[All]" dimensionUniqueName="[Plage]" displayFolder="" count="2" memberValueDatatype="5" unbalanced="0"/>
    <cacheHierarchy uniqueName="[Plage].[Visite.VisNum]" caption="Visite.VisNum" attribute="1" defaultMemberUniqueName="[Plage].[Visite.VisNum].[All]" allUniqueName="[Plage].[Visite.VisNum].[All]" dimensionUniqueName="[Plage]" displayFolder="" count="0" memberValueDatatype="130" unbalanced="0"/>
    <cacheHierarchy uniqueName="[Plage].[VisAni]" caption="VisAni" attribute="1" defaultMemberUniqueName="[Plage].[VisAni].[All]" allUniqueName="[Plage].[VisAni].[All]" dimensionUniqueName="[Plage]" displayFolder="" count="0" memberValueDatatype="130" unbalanced="0"/>
    <cacheHierarchy uniqueName="[Plage].[VisDate_2024]" caption="VisDate_2024" attribute="1" time="1" defaultMemberUniqueName="[Plage].[VisDate_2024].[All]" allUniqueName="[Plage].[VisDate_2024].[All]" dimensionUniqueName="[Plage]" displayFolder="" count="2" memberValueDatatype="7" unbalanced="0"/>
    <cacheHierarchy uniqueName="[Plage].[VisSuivi]" caption="VisSuivi" attribute="1" defaultMemberUniqueName="[Plage].[VisSuivi].[All]" allUniqueName="[Plage].[VisSuivi].[All]" dimensionUniqueName="[Plage]" displayFolder="" count="0" memberValueDatatype="130" unbalanced="0"/>
    <cacheHierarchy uniqueName="[Plage].[VisDatesuivi_2024]" caption="VisDatesuivi_2024" attribute="1" time="1" defaultMemberUniqueName="[Plage].[VisDatesuivi_2024].[All]" allUniqueName="[Plage].[VisDatesuivi_2024].[All]" dimensionUniqueName="[Plage]" displayFolder="" count="0" memberValueDatatype="7" unbalanced="0"/>
    <cacheHierarchy uniqueName="[Plage].[VisTypepaie]" caption="VisTypepaie" attribute="1" defaultMemberUniqueName="[Plage].[VisTypepaie].[All]" allUniqueName="[Plage].[VisTypepaie].[All]" dimensionUniqueName="[Plage]" displayFolder="" count="0" memberValueDatatype="20" unbalanced="0"/>
    <cacheHierarchy uniqueName="[Plage].[VisDatePaiement_2024]" caption="VisDatePaiement_2024" attribute="1" time="1" defaultMemberUniqueName="[Plage].[VisDatePaiement_2024].[All]" allUniqueName="[Plage].[VisDatePaiement_2024].[All]" dimensionUniqueName="[Plage]" displayFolder="" count="0" memberValueDatatype="7" unbalanced="0"/>
    <cacheHierarchy uniqueName="[Plage].[DetailVisite.VisNum]" caption="DetailVisite.VisNum" attribute="1" defaultMemberUniqueName="[Plage].[DetailVisite.VisNum].[All]" allUniqueName="[Plage].[DetailVisite.VisNum].[All]" dimensionUniqueName="[Plage]" displayFolder="" count="0" memberValueDatatype="130" unbalanced="0"/>
    <cacheHierarchy uniqueName="[Plage].[VisLig]" caption="VisLig" attribute="1" defaultMemberUniqueName="[Plage].[VisLig].[All]" allUniqueName="[Plage].[VisLig].[All]" dimensionUniqueName="[Plage]" displayFolder="" count="0" memberValueDatatype="130" unbalanced="0"/>
    <cacheHierarchy uniqueName="[Plage].[VisType]" caption="VisType" attribute="1" defaultMemberUniqueName="[Plage].[VisType].[All]" allUniqueName="[Plage].[VisType].[All]" dimensionUniqueName="[Plage]" displayFolder="" count="2" memberValueDatatype="130" unbalanced="0">
      <fieldsUsage count="2">
        <fieldUsage x="-1"/>
        <fieldUsage x="3"/>
      </fieldsUsage>
    </cacheHierarchy>
    <cacheHierarchy uniqueName="[Plage].[VisTrait]" caption="VisTrait" attribute="1" defaultMemberUniqueName="[Plage].[VisTrait].[All]" allUniqueName="[Plage].[VisTrait].[All]" dimensionUniqueName="[Plage]" displayFolder="" count="0" memberValueDatatype="130" unbalanced="0"/>
    <cacheHierarchy uniqueName="[Plage].[VisMed]" caption="VisMed" attribute="1" defaultMemberUniqueName="[Plage].[VisMed].[All]" allUniqueName="[Plage].[VisMed].[All]" dimensionUniqueName="[Plage]" displayFolder="" count="0" memberValueDatatype="130" unbalanced="0"/>
    <cacheHierarchy uniqueName="[Plage].[MedCode]" caption="MedCode" attribute="1" defaultMemberUniqueName="[Plage].[MedCode].[All]" allUniqueName="[Plage].[MedCode].[All]" dimensionUniqueName="[Plage]" displayFolder="" count="0" memberValueDatatype="130" unbalanced="0"/>
    <cacheHierarchy uniqueName="[Plage].[MedNom]" caption="MedNom" attribute="1" defaultMemberUniqueName="[Plage].[MedNom].[All]" allUniqueName="[Plage].[MedNom].[All]" dimensionUniqueName="[Plage]" displayFolder="" count="0" memberValueDatatype="130" unbalanced="0"/>
    <cacheHierarchy uniqueName="[Plage].[MedPrix]" caption="MedPrix" attribute="1" defaultMemberUniqueName="[Plage].[MedPrix].[All]" allUniqueName="[Plage].[MedPrix].[All]" dimensionUniqueName="[Plage]" displayFolder="" count="0" memberValueDatatype="5" unbalanced="0"/>
    <cacheHierarchy uniqueName="[Plage].[CodeTrai]" caption="CodeTrai" attribute="1" defaultMemberUniqueName="[Plage].[CodeTrai].[All]" allUniqueName="[Plage].[CodeTrai].[All]" dimensionUniqueName="[Plage]" displayFolder="" count="0" memberValueDatatype="130" unbalanced="0"/>
    <cacheHierarchy uniqueName="[Plage].[NomTrai]" caption="NomTrai" attribute="1" defaultMemberUniqueName="[Plage].[NomTrai].[All]" allUniqueName="[Plage].[NomTrai].[All]" dimensionUniqueName="[Plage]" displayFolder="" count="0" memberValueDatatype="130" unbalanced="0"/>
    <cacheHierarchy uniqueName="[Plage].[PrixTrai]" caption="PrixTrai" attribute="1" defaultMemberUniqueName="[Plage].[PrixTrai].[All]" allUniqueName="[Plage].[PrixTrai].[All]" dimensionUniqueName="[Plage]" displayFolder="" count="0" memberValueDatatype="20" unbalanced="0"/>
    <cacheHierarchy uniqueName="[Plage].[PaiTypeCode]" caption="PaiTypeCode" attribute="1" defaultMemberUniqueName="[Plage].[PaiTypeCode].[All]" allUniqueName="[Plage].[PaiTypeCode].[All]" dimensionUniqueName="[Plage]" displayFolder="" count="0" memberValueDatatype="20" unbalanced="0"/>
    <cacheHierarchy uniqueName="[Plage].[PaiTypeLib]" caption="PaiTypeLib" attribute="1" defaultMemberUniqueName="[Plage].[PaiTypeLib].[All]" allUniqueName="[Plage].[PaiTypeLib].[All]" dimensionUniqueName="[Plage]" displayFolder="" count="0" memberValueDatatype="130" unbalanced="0"/>
    <cacheHierarchy uniqueName="[Plage].[CA]" caption="CA" attribute="1" defaultMemberUniqueName="[Plage].[CA].[All]" allUniqueName="[Plage].[CA].[All]" dimensionUniqueName="[Plage]" displayFolder="" count="0" memberValueDatatype="5" unbalanced="0"/>
    <cacheHierarchy uniqueName="[Plage].[AniId]" caption="AniId" attribute="1" defaultMemberUniqueName="[Plage].[AniId].[All]" allUniqueName="[Plage].[AniId].[All]" dimensionUniqueName="[Plage]" displayFolder="" count="0" memberValueDatatype="130" unbalanced="0"/>
    <cacheHierarchy uniqueName="[Plage 1].[Aniid]" caption="Aniid" attribute="1" defaultMemberUniqueName="[Plage 1].[Aniid].[All]" allUniqueName="[Plage 1].[Aniid].[All]" dimensionUniqueName="[Plage 1]" displayFolder="" count="0" memberValueDatatype="130" unbalanced="0"/>
    <cacheHierarchy uniqueName="[Plage 1].[AniCli]" caption="AniCli" attribute="1" defaultMemberUniqueName="[Plage 1].[AniCli].[All]" allUniqueName="[Plage 1].[AniCli].[All]" dimensionUniqueName="[Plage 1]" displayFolder="" count="0" memberValueDatatype="130" unbalanced="0"/>
    <cacheHierarchy uniqueName="[Plage 1].[AniNom]" caption="AniNom" attribute="1" defaultMemberUniqueName="[Plage 1].[AniNom].[All]" allUniqueName="[Plage 1].[AniNom].[All]" dimensionUniqueName="[Plage 1]" displayFolder="" count="0" memberValueDatatype="130" unbalanced="0"/>
    <cacheHierarchy uniqueName="[Plage 1].[AniType]" caption="AniType" attribute="1" defaultMemberUniqueName="[Plage 1].[AniType].[All]" allUniqueName="[Plage 1].[AniType].[All]" dimensionUniqueName="[Plage 1]" displayFolder="" count="0" memberValueDatatype="130" unbalanced="0"/>
    <cacheHierarchy uniqueName="[Plage 1].[AniRace]" caption="AniRace" attribute="1" defaultMemberUniqueName="[Plage 1].[AniRace].[All]" allUniqueName="[Plage 1].[AniRace].[All]" dimensionUniqueName="[Plage 1]" displayFolder="" count="0" memberValueDatatype="130" unbalanced="0"/>
    <cacheHierarchy uniqueName="[Plage 1].[AniDN]" caption="AniDN" attribute="1" time="1" defaultMemberUniqueName="[Plage 1].[AniDN].[All]" allUniqueName="[Plage 1].[AniDN].[All]" dimensionUniqueName="[Plage 1]" displayFolder="" count="0" memberValueDatatype="7" unbalanced="0"/>
    <cacheHierarchy uniqueName="[Plage 1].[AniSexe]" caption="AniSexe" attribute="1" defaultMemberUniqueName="[Plage 1].[AniSexe].[All]" allUniqueName="[Plage 1].[AniSexe].[All]" dimensionUniqueName="[Plage 1]" displayFolder="" count="0" memberValueDatatype="130" unbalanced="0"/>
    <cacheHierarchy uniqueName="[Plage 1].[AniCouleur]" caption="AniCouleur" attribute="1" defaultMemberUniqueName="[Plage 1].[AniCouleur].[All]" allUniqueName="[Plage 1].[AniCouleur].[All]" dimensionUniqueName="[Plage 1]" displayFolder="" count="0" memberValueDatatype="130" unbalanced="0"/>
    <cacheHierarchy uniqueName="[Plage 1].[AniSteril]" caption="AniSteril" attribute="1" defaultMemberUniqueName="[Plage 1].[AniSteril].[All]" allUniqueName="[Plage 1].[AniSteril].[All]" dimensionUniqueName="[Plage 1]" displayFolder="" count="0" memberValueDatatype="11" unbalanced="0"/>
    <cacheHierarchy uniqueName="[Plage 1].[AniTaille]" caption="AniTaille" attribute="1" defaultMemberUniqueName="[Plage 1].[AniTaille].[All]" allUniqueName="[Plage 1].[AniTaille].[All]" dimensionUniqueName="[Plage 1]" displayFolder="" count="0" memberValueDatatype="5" unbalanced="0"/>
    <cacheHierarchy uniqueName="[Plage 1].[AniPoids]" caption="AniPoids" attribute="1" defaultMemberUniqueName="[Plage 1].[AniPoids].[All]" allUniqueName="[Plage 1].[AniPoids].[All]" dimensionUniqueName="[Plage 1]" displayFolder="" count="0" memberValueDatatype="5" unbalanced="0"/>
    <cacheHierarchy uniqueName="[Plage 1].[AniDecede]" caption="AniDecede" attribute="1" defaultMemberUniqueName="[Plage 1].[AniDecede].[All]" allUniqueName="[Plage 1].[AniDecede].[All]" dimensionUniqueName="[Plage 1]" displayFolder="" count="0" memberValueDatatype="11" unbalanced="0"/>
    <cacheHierarchy uniqueName="[Plage 1].[AniCommentaires]" caption="AniCommentaires" attribute="1" defaultMemberUniqueName="[Plage 1].[AniCommentaires].[All]" allUniqueName="[Plage 1].[AniCommentaires].[All]" dimensionUniqueName="[Plage 1]" displayFolder="" count="0" memberValueDatatype="130" unbalanced="0"/>
    <cacheHierarchy uniqueName="[Plage 1].[CliNum]" caption="CliNum" attribute="1" defaultMemberUniqueName="[Plage 1].[CliNum].[All]" allUniqueName="[Plage 1].[CliNum].[All]" dimensionUniqueName="[Plage 1]" displayFolder="" count="0" memberValueDatatype="130" unbalanced="0"/>
    <cacheHierarchy uniqueName="[Plage 1].[CliType]" caption="CliType" attribute="1" defaultMemberUniqueName="[Plage 1].[CliType].[All]" allUniqueName="[Plage 1].[CliType].[All]" dimensionUniqueName="[Plage 1]" displayFolder="" count="0" memberValueDatatype="20" unbalanced="0"/>
    <cacheHierarchy uniqueName="[Plage 1].[CliNom]" caption="CliNom" attribute="1" defaultMemberUniqueName="[Plage 1].[CliNom].[All]" allUniqueName="[Plage 1].[CliNom].[All]" dimensionUniqueName="[Plage 1]" displayFolder="" count="0" memberValueDatatype="130" unbalanced="0"/>
    <cacheHierarchy uniqueName="[Plage 1].[CliRue]" caption="CliRue" attribute="1" defaultMemberUniqueName="[Plage 1].[CliRue].[All]" allUniqueName="[Plage 1].[CliRue].[All]" dimensionUniqueName="[Plage 1]" displayFolder="" count="0" memberValueDatatype="130" unbalanced="0"/>
    <cacheHierarchy uniqueName="[Plage 1].[CliLocalite]" caption="CliLocalite" attribute="1" defaultMemberUniqueName="[Plage 1].[CliLocalite].[All]" allUniqueName="[Plage 1].[CliLocalite].[All]" dimensionUniqueName="[Plage 1]" displayFolder="" count="0" memberValueDatatype="130" unbalanced="0"/>
    <cacheHierarchy uniqueName="[Plage 1].[CliDep]" caption="CliDep" attribute="1" defaultMemberUniqueName="[Plage 1].[CliDep].[All]" allUniqueName="[Plage 1].[CliDep].[All]" dimensionUniqueName="[Plage 1]" displayFolder="" count="0" memberValueDatatype="130" unbalanced="0"/>
    <cacheHierarchy uniqueName="[Plage 1].[CliCP]" caption="CliCP" attribute="1" defaultMemberUniqueName="[Plage 1].[CliCP].[All]" allUniqueName="[Plage 1].[CliCP].[All]" dimensionUniqueName="[Plage 1]" displayFolder="" count="0" memberValueDatatype="130" unbalanced="0"/>
    <cacheHierarchy uniqueName="[Plage 1].[CliTel]" caption="CliTel" attribute="1" defaultMemberUniqueName="[Plage 1].[CliTel].[All]" allUniqueName="[Plage 1].[CliTel].[All]" dimensionUniqueName="[Plage 1]" displayFolder="" count="0" memberValueDatatype="130" unbalanced="0"/>
    <cacheHierarchy uniqueName="[Plage 1].[CliSiteWeb]" caption="CliSiteWeb" attribute="1" defaultMemberUniqueName="[Plage 1].[CliSiteWeb].[All]" allUniqueName="[Plage 1].[CliSiteWeb].[All]" dimensionUniqueName="[Plage 1]" displayFolder="" count="0" memberValueDatatype="130" unbalanced="0"/>
    <cacheHierarchy uniqueName="[Plage 1].[Clidepuis]" caption="Clidepuis" attribute="1" time="1" defaultMemberUniqueName="[Plage 1].[Clidepuis].[All]" allUniqueName="[Plage 1].[Clidepuis].[All]" dimensionUniqueName="[Plage 1]" displayFolder="" count="0" memberValueDatatype="7" unbalanced="0"/>
    <cacheHierarchy uniqueName="[Plage 1].[CliRemise]" caption="CliRemise" attribute="1" defaultMemberUniqueName="[Plage 1].[CliRemise].[All]" allUniqueName="[Plage 1].[CliRemise].[All]" dimensionUniqueName="[Plage 1]" displayFolder="" count="0" memberValueDatatype="5" unbalanced="0"/>
    <cacheHierarchy uniqueName="[Plage 1].[Visite.VisNum]" caption="Visite.VisNum" attribute="1" defaultMemberUniqueName="[Plage 1].[Visite.VisNum].[All]" allUniqueName="[Plage 1].[Visite.VisNum].[All]" dimensionUniqueName="[Plage 1]" displayFolder="" count="0" memberValueDatatype="130" unbalanced="0"/>
    <cacheHierarchy uniqueName="[Plage 1].[VisAni]" caption="VisAni" attribute="1" defaultMemberUniqueName="[Plage 1].[VisAni].[All]" allUniqueName="[Plage 1].[VisAni].[All]" dimensionUniqueName="[Plage 1]" displayFolder="" count="0" memberValueDatatype="130" unbalanced="0"/>
    <cacheHierarchy uniqueName="[Plage 1].[VisDate_2024]" caption="VisDate_2024" attribute="1" time="1" defaultMemberUniqueName="[Plage 1].[VisDate_2024].[All]" allUniqueName="[Plage 1].[VisDate_2024].[All]" dimensionUniqueName="[Plage 1]" displayFolder="" count="0" memberValueDatatype="7" unbalanced="0"/>
    <cacheHierarchy uniqueName="[Plage 1].[VisSuivi]" caption="VisSuivi" attribute="1" defaultMemberUniqueName="[Plage 1].[VisSuivi].[All]" allUniqueName="[Plage 1].[VisSuivi].[All]" dimensionUniqueName="[Plage 1]" displayFolder="" count="0" memberValueDatatype="130" unbalanced="0"/>
    <cacheHierarchy uniqueName="[Plage 1].[VisDatesuivi_2024]" caption="VisDatesuivi_2024" attribute="1" time="1" defaultMemberUniqueName="[Plage 1].[VisDatesuivi_2024].[All]" allUniqueName="[Plage 1].[VisDatesuivi_2024].[All]" dimensionUniqueName="[Plage 1]" displayFolder="" count="0" memberValueDatatype="7" unbalanced="0"/>
    <cacheHierarchy uniqueName="[Plage 1].[VisTypepaie]" caption="VisTypepaie" attribute="1" defaultMemberUniqueName="[Plage 1].[VisTypepaie].[All]" allUniqueName="[Plage 1].[VisTypepaie].[All]" dimensionUniqueName="[Plage 1]" displayFolder="" count="0" memberValueDatatype="20" unbalanced="0"/>
    <cacheHierarchy uniqueName="[Plage 1].[VisDatePaiement_2024]" caption="VisDatePaiement_2024" attribute="1" time="1" defaultMemberUniqueName="[Plage 1].[VisDatePaiement_2024].[All]" allUniqueName="[Plage 1].[VisDatePaiement_2024].[All]" dimensionUniqueName="[Plage 1]" displayFolder="" count="0" memberValueDatatype="7" unbalanced="0"/>
    <cacheHierarchy uniqueName="[Plage 1].[DetailVisite.VisNum]" caption="DetailVisite.VisNum" attribute="1" defaultMemberUniqueName="[Plage 1].[DetailVisite.VisNum].[All]" allUniqueName="[Plage 1].[DetailVisite.VisNum].[All]" dimensionUniqueName="[Plage 1]" displayFolder="" count="0" memberValueDatatype="130" unbalanced="0"/>
    <cacheHierarchy uniqueName="[Plage 1].[VisLig]" caption="VisLig" attribute="1" defaultMemberUniqueName="[Plage 1].[VisLig].[All]" allUniqueName="[Plage 1].[VisLig].[All]" dimensionUniqueName="[Plage 1]" displayFolder="" count="0" memberValueDatatype="130" unbalanced="0"/>
    <cacheHierarchy uniqueName="[Plage 1].[VisType]" caption="VisType" attribute="1" defaultMemberUniqueName="[Plage 1].[VisType].[All]" allUniqueName="[Plage 1].[VisType].[All]" dimensionUniqueName="[Plage 1]" displayFolder="" count="0" memberValueDatatype="130" unbalanced="0"/>
    <cacheHierarchy uniqueName="[Plage 1].[VisTrait]" caption="VisTrait" attribute="1" defaultMemberUniqueName="[Plage 1].[VisTrait].[All]" allUniqueName="[Plage 1].[VisTrait].[All]" dimensionUniqueName="[Plage 1]" displayFolder="" count="0" memberValueDatatype="130" unbalanced="0"/>
    <cacheHierarchy uniqueName="[Plage 1].[VisMed]" caption="VisMed" attribute="1" defaultMemberUniqueName="[Plage 1].[VisMed].[All]" allUniqueName="[Plage 1].[VisMed].[All]" dimensionUniqueName="[Plage 1]" displayFolder="" count="0" memberValueDatatype="130" unbalanced="0"/>
    <cacheHierarchy uniqueName="[Plage 1].[MedCode]" caption="MedCode" attribute="1" defaultMemberUniqueName="[Plage 1].[MedCode].[All]" allUniqueName="[Plage 1].[MedCode].[All]" dimensionUniqueName="[Plage 1]" displayFolder="" count="0" memberValueDatatype="130" unbalanced="0"/>
    <cacheHierarchy uniqueName="[Plage 1].[MedNom]" caption="MedNom" attribute="1" defaultMemberUniqueName="[Plage 1].[MedNom].[All]" allUniqueName="[Plage 1].[MedNom].[All]" dimensionUniqueName="[Plage 1]" displayFolder="" count="0" memberValueDatatype="130" unbalanced="0"/>
    <cacheHierarchy uniqueName="[Plage 1].[MedPrix]" caption="MedPrix" attribute="1" defaultMemberUniqueName="[Plage 1].[MedPrix].[All]" allUniqueName="[Plage 1].[MedPrix].[All]" dimensionUniqueName="[Plage 1]" displayFolder="" count="0" memberValueDatatype="5" unbalanced="0"/>
    <cacheHierarchy uniqueName="[Plage 1].[CodeTrai]" caption="CodeTrai" attribute="1" defaultMemberUniqueName="[Plage 1].[CodeTrai].[All]" allUniqueName="[Plage 1].[CodeTrai].[All]" dimensionUniqueName="[Plage 1]" displayFolder="" count="0" memberValueDatatype="130" unbalanced="0"/>
    <cacheHierarchy uniqueName="[Plage 1].[NomTrai]" caption="NomTrai" attribute="1" defaultMemberUniqueName="[Plage 1].[NomTrai].[All]" allUniqueName="[Plage 1].[NomTrai].[All]" dimensionUniqueName="[Plage 1]" displayFolder="" count="0" memberValueDatatype="130" unbalanced="0"/>
    <cacheHierarchy uniqueName="[Plage 1].[PrixTrai]" caption="PrixTrai" attribute="1" defaultMemberUniqueName="[Plage 1].[PrixTrai].[All]" allUniqueName="[Plage 1].[PrixTrai].[All]" dimensionUniqueName="[Plage 1]" displayFolder="" count="0" memberValueDatatype="20" unbalanced="0"/>
    <cacheHierarchy uniqueName="[Plage 1].[PaiTypeCode]" caption="PaiTypeCode" attribute="1" defaultMemberUniqueName="[Plage 1].[PaiTypeCode].[All]" allUniqueName="[Plage 1].[PaiTypeCode].[All]" dimensionUniqueName="[Plage 1]" displayFolder="" count="0" memberValueDatatype="20" unbalanced="0"/>
    <cacheHierarchy uniqueName="[Plage 1].[PaiTypeLib]" caption="PaiTypeLib" attribute="1" defaultMemberUniqueName="[Plage 1].[PaiTypeLib].[All]" allUniqueName="[Plage 1].[PaiTypeLib].[All]" dimensionUniqueName="[Plage 1]" displayFolder="" count="0" memberValueDatatype="130" unbalanced="0"/>
    <cacheHierarchy uniqueName="[Plage 1].[CA]" caption="CA" attribute="1" defaultMemberUniqueName="[Plage 1].[CA].[All]" allUniqueName="[Plage 1].[CA].[All]" dimensionUniqueName="[Plage 1]" displayFolder="" count="0" memberValueDatatype="5" unbalanced="0"/>
    <cacheHierarchy uniqueName="[Plage 1].[nouveau ca]" caption="nouveau ca" attribute="1" defaultMemberUniqueName="[Plage 1].[nouveau ca].[All]" allUniqueName="[Plage 1].[nouveau ca].[All]" dimensionUniqueName="[Plage 1]" displayFolder="" count="0" memberValueDatatype="5" unbalanced="0"/>
    <cacheHierarchy uniqueName="[Plage 1].[avec ou sans detail de visite]" caption="avec ou sans detail de visite" attribute="1" defaultMemberUniqueName="[Plage 1].[avec ou sans detail de visite].[All]" allUniqueName="[Plage 1].[avec ou sans detail de visite].[All]" dimensionUniqueName="[Plage 1]" displayFolder="" count="0" memberValueDatatype="130" unbalanced="0"/>
    <cacheHierarchy uniqueName="[Plage 1].[nombre de jour d'impayés]" caption="nombre de jour d'impayés" attribute="1" defaultMemberUniqueName="[Plage 1].[nombre de jour d'impayés].[All]" allUniqueName="[Plage 1].[nombre de jour d'impayés].[All]" dimensionUniqueName="[Plage 1]" displayFolder="" count="0" memberValueDatatype="20" unbalanced="0"/>
    <cacheHierarchy uniqueName="[Plage 1].[nombre de mois]" caption="nombre de mois" attribute="1" defaultMemberUniqueName="[Plage 1].[nombre de mois].[All]" allUniqueName="[Plage 1].[nombre de mois].[All]" dimensionUniqueName="[Plage 1]" displayFolder="" count="0" memberValueDatatype="5" unbalanced="0"/>
    <cacheHierarchy uniqueName="[Plage 1].[payé ou pas]" caption="payé ou pas" attribute="1" defaultMemberUniqueName="[Plage 1].[payé ou pas].[All]" allUniqueName="[Plage 1].[payé ou pas].[All]" dimensionUniqueName="[Plage 1]" displayFolder="" count="0" memberValueDatatype="130" unbalanced="0"/>
    <cacheHierarchy uniqueName="[Plage 2].[Aniid]" caption="Aniid" attribute="1" defaultMemberUniqueName="[Plage 2].[Aniid].[All]" allUniqueName="[Plage 2].[Aniid].[All]" dimensionUniqueName="[Plage 2]" displayFolder="" count="0" memberValueDatatype="130" unbalanced="0"/>
    <cacheHierarchy uniqueName="[Plage 2].[AniCli]" caption="AniCli" attribute="1" defaultMemberUniqueName="[Plage 2].[AniCli].[All]" allUniqueName="[Plage 2].[AniCli].[All]" dimensionUniqueName="[Plage 2]" displayFolder="" count="0" memberValueDatatype="130" unbalanced="0"/>
    <cacheHierarchy uniqueName="[Plage 2].[AniNom]" caption="AniNom" attribute="1" defaultMemberUniqueName="[Plage 2].[AniNom].[All]" allUniqueName="[Plage 2].[AniNom].[All]" dimensionUniqueName="[Plage 2]" displayFolder="" count="0" memberValueDatatype="130" unbalanced="0"/>
    <cacheHierarchy uniqueName="[Plage 2].[AniType]" caption="AniType" attribute="1" defaultMemberUniqueName="[Plage 2].[AniType].[All]" allUniqueName="[Plage 2].[AniType].[All]" dimensionUniqueName="[Plage 2]" displayFolder="" count="0" memberValueDatatype="130" unbalanced="0"/>
    <cacheHierarchy uniqueName="[Plage 2].[AniRace]" caption="AniRace" attribute="1" defaultMemberUniqueName="[Plage 2].[AniRace].[All]" allUniqueName="[Plage 2].[AniRace].[All]" dimensionUniqueName="[Plage 2]" displayFolder="" count="0" memberValueDatatype="130" unbalanced="0"/>
    <cacheHierarchy uniqueName="[Plage 2].[AniDN]" caption="AniDN" attribute="1" time="1" defaultMemberUniqueName="[Plage 2].[AniDN].[All]" allUniqueName="[Plage 2].[AniDN].[All]" dimensionUniqueName="[Plage 2]" displayFolder="" count="0" memberValueDatatype="7" unbalanced="0"/>
    <cacheHierarchy uniqueName="[Plage 2].[AniSexe]" caption="AniSexe" attribute="1" defaultMemberUniqueName="[Plage 2].[AniSexe].[All]" allUniqueName="[Plage 2].[AniSexe].[All]" dimensionUniqueName="[Plage 2]" displayFolder="" count="0" memberValueDatatype="130" unbalanced="0"/>
    <cacheHierarchy uniqueName="[Plage 2].[AniCouleur]" caption="AniCouleur" attribute="1" defaultMemberUniqueName="[Plage 2].[AniCouleur].[All]" allUniqueName="[Plage 2].[AniCouleur].[All]" dimensionUniqueName="[Plage 2]" displayFolder="" count="0" memberValueDatatype="130" unbalanced="0"/>
    <cacheHierarchy uniqueName="[Plage 2].[AniSteril]" caption="AniSteril" attribute="1" defaultMemberUniqueName="[Plage 2].[AniSteril].[All]" allUniqueName="[Plage 2].[AniSteril].[All]" dimensionUniqueName="[Plage 2]" displayFolder="" count="0" memberValueDatatype="11" unbalanced="0"/>
    <cacheHierarchy uniqueName="[Plage 2].[AniTaille]" caption="AniTaille" attribute="1" defaultMemberUniqueName="[Plage 2].[AniTaille].[All]" allUniqueName="[Plage 2].[AniTaille].[All]" dimensionUniqueName="[Plage 2]" displayFolder="" count="0" memberValueDatatype="5" unbalanced="0"/>
    <cacheHierarchy uniqueName="[Plage 2].[AniPoids]" caption="AniPoids" attribute="1" defaultMemberUniqueName="[Plage 2].[AniPoids].[All]" allUniqueName="[Plage 2].[AniPoids].[All]" dimensionUniqueName="[Plage 2]" displayFolder="" count="0" memberValueDatatype="5" unbalanced="0"/>
    <cacheHierarchy uniqueName="[Plage 2].[AniDecede]" caption="AniDecede" attribute="1" defaultMemberUniqueName="[Plage 2].[AniDecede].[All]" allUniqueName="[Plage 2].[AniDecede].[All]" dimensionUniqueName="[Plage 2]" displayFolder="" count="0" memberValueDatatype="11" unbalanced="0"/>
    <cacheHierarchy uniqueName="[Plage 2].[AniCommentaires]" caption="AniCommentaires" attribute="1" defaultMemberUniqueName="[Plage 2].[AniCommentaires].[All]" allUniqueName="[Plage 2].[AniCommentaires].[All]" dimensionUniqueName="[Plage 2]" displayFolder="" count="0" memberValueDatatype="130" unbalanced="0"/>
    <cacheHierarchy uniqueName="[Plage 2].[CliNum]" caption="CliNum" attribute="1" defaultMemberUniqueName="[Plage 2].[CliNum].[All]" allUniqueName="[Plage 2].[CliNum].[All]" dimensionUniqueName="[Plage 2]" displayFolder="" count="0" memberValueDatatype="130" unbalanced="0"/>
    <cacheHierarchy uniqueName="[Plage 2].[CliType]" caption="CliType" attribute="1" defaultMemberUniqueName="[Plage 2].[CliType].[All]" allUniqueName="[Plage 2].[CliType].[All]" dimensionUniqueName="[Plage 2]" displayFolder="" count="0" memberValueDatatype="20" unbalanced="0"/>
    <cacheHierarchy uniqueName="[Plage 2].[CliNom]" caption="CliNom" attribute="1" defaultMemberUniqueName="[Plage 2].[CliNom].[All]" allUniqueName="[Plage 2].[CliNom].[All]" dimensionUniqueName="[Plage 2]" displayFolder="" count="0" memberValueDatatype="130" unbalanced="0"/>
    <cacheHierarchy uniqueName="[Plage 2].[CliRue]" caption="CliRue" attribute="1" defaultMemberUniqueName="[Plage 2].[CliRue].[All]" allUniqueName="[Plage 2].[CliRue].[All]" dimensionUniqueName="[Plage 2]" displayFolder="" count="0" memberValueDatatype="130" unbalanced="0"/>
    <cacheHierarchy uniqueName="[Plage 2].[CliLocalite]" caption="CliLocalite" attribute="1" defaultMemberUniqueName="[Plage 2].[CliLocalite].[All]" allUniqueName="[Plage 2].[CliLocalite].[All]" dimensionUniqueName="[Plage 2]" displayFolder="" count="0" memberValueDatatype="130" unbalanced="0"/>
    <cacheHierarchy uniqueName="[Plage 2].[CliDep]" caption="CliDep" attribute="1" defaultMemberUniqueName="[Plage 2].[CliDep].[All]" allUniqueName="[Plage 2].[CliDep].[All]" dimensionUniqueName="[Plage 2]" displayFolder="" count="0" memberValueDatatype="130" unbalanced="0"/>
    <cacheHierarchy uniqueName="[Plage 2].[CliCP]" caption="CliCP" attribute="1" defaultMemberUniqueName="[Plage 2].[CliCP].[All]" allUniqueName="[Plage 2].[CliCP].[All]" dimensionUniqueName="[Plage 2]" displayFolder="" count="0" memberValueDatatype="130" unbalanced="0"/>
    <cacheHierarchy uniqueName="[Plage 2].[CliTel]" caption="CliTel" attribute="1" defaultMemberUniqueName="[Plage 2].[CliTel].[All]" allUniqueName="[Plage 2].[CliTel].[All]" dimensionUniqueName="[Plage 2]" displayFolder="" count="0" memberValueDatatype="130" unbalanced="0"/>
    <cacheHierarchy uniqueName="[Plage 2].[CliSiteWeb]" caption="CliSiteWeb" attribute="1" defaultMemberUniqueName="[Plage 2].[CliSiteWeb].[All]" allUniqueName="[Plage 2].[CliSiteWeb].[All]" dimensionUniqueName="[Plage 2]" displayFolder="" count="0" memberValueDatatype="130" unbalanced="0"/>
    <cacheHierarchy uniqueName="[Plage 2].[Clidepuis]" caption="Clidepuis" attribute="1" time="1" defaultMemberUniqueName="[Plage 2].[Clidepuis].[All]" allUniqueName="[Plage 2].[Clidepuis].[All]" dimensionUniqueName="[Plage 2]" displayFolder="" count="0" memberValueDatatype="7" unbalanced="0"/>
    <cacheHierarchy uniqueName="[Plage 2].[CliRemise]" caption="CliRemise" attribute="1" defaultMemberUniqueName="[Plage 2].[CliRemise].[All]" allUniqueName="[Plage 2].[CliRemise].[All]" dimensionUniqueName="[Plage 2]" displayFolder="" count="0" memberValueDatatype="5" unbalanced="0"/>
    <cacheHierarchy uniqueName="[Plage 2].[Visite.VisNum]" caption="Visite.VisNum" attribute="1" defaultMemberUniqueName="[Plage 2].[Visite.VisNum].[All]" allUniqueName="[Plage 2].[Visite.VisNum].[All]" dimensionUniqueName="[Plage 2]" displayFolder="" count="0" memberValueDatatype="130" unbalanced="0"/>
    <cacheHierarchy uniqueName="[Plage 2].[VisAni]" caption="VisAni" attribute="1" defaultMemberUniqueName="[Plage 2].[VisAni].[All]" allUniqueName="[Plage 2].[VisAni].[All]" dimensionUniqueName="[Plage 2]" displayFolder="" count="0" memberValueDatatype="130" unbalanced="0"/>
    <cacheHierarchy uniqueName="[Plage 2].[VisDate_2024]" caption="VisDate_2024" attribute="1" time="1" defaultMemberUniqueName="[Plage 2].[VisDate_2024].[All]" allUniqueName="[Plage 2].[VisDate_2024].[All]" dimensionUniqueName="[Plage 2]" displayFolder="" count="0" memberValueDatatype="7" unbalanced="0"/>
    <cacheHierarchy uniqueName="[Plage 2].[VisSuivi]" caption="VisSuivi" attribute="1" defaultMemberUniqueName="[Plage 2].[VisSuivi].[All]" allUniqueName="[Plage 2].[VisSuivi].[All]" dimensionUniqueName="[Plage 2]" displayFolder="" count="0" memberValueDatatype="130" unbalanced="0"/>
    <cacheHierarchy uniqueName="[Plage 2].[VisDatesuivi_2024]" caption="VisDatesuivi_2024" attribute="1" time="1" defaultMemberUniqueName="[Plage 2].[VisDatesuivi_2024].[All]" allUniqueName="[Plage 2].[VisDatesuivi_2024].[All]" dimensionUniqueName="[Plage 2]" displayFolder="" count="0" memberValueDatatype="7" unbalanced="0"/>
    <cacheHierarchy uniqueName="[Plage 2].[VisTypepaie]" caption="VisTypepaie" attribute="1" defaultMemberUniqueName="[Plage 2].[VisTypepaie].[All]" allUniqueName="[Plage 2].[VisTypepaie].[All]" dimensionUniqueName="[Plage 2]" displayFolder="" count="0" memberValueDatatype="20" unbalanced="0"/>
    <cacheHierarchy uniqueName="[Plage 2].[VisDatePaiement_2024]" caption="VisDatePaiement_2024" attribute="1" time="1" defaultMemberUniqueName="[Plage 2].[VisDatePaiement_2024].[All]" allUniqueName="[Plage 2].[VisDatePaiement_2024].[All]" dimensionUniqueName="[Plage 2]" displayFolder="" count="0" memberValueDatatype="7" unbalanced="0"/>
    <cacheHierarchy uniqueName="[Plage 2].[DetailVisite.VisNum]" caption="DetailVisite.VisNum" attribute="1" defaultMemberUniqueName="[Plage 2].[DetailVisite.VisNum].[All]" allUniqueName="[Plage 2].[DetailVisite.VisNum].[All]" dimensionUniqueName="[Plage 2]" displayFolder="" count="0" memberValueDatatype="130" unbalanced="0"/>
    <cacheHierarchy uniqueName="[Plage 2].[VisLig]" caption="VisLig" attribute="1" defaultMemberUniqueName="[Plage 2].[VisLig].[All]" allUniqueName="[Plage 2].[VisLig].[All]" dimensionUniqueName="[Plage 2]" displayFolder="" count="0" memberValueDatatype="130" unbalanced="0"/>
    <cacheHierarchy uniqueName="[Plage 2].[VisType]" caption="VisType" attribute="1" defaultMemberUniqueName="[Plage 2].[VisType].[All]" allUniqueName="[Plage 2].[VisType].[All]" dimensionUniqueName="[Plage 2]" displayFolder="" count="0" memberValueDatatype="130" unbalanced="0"/>
    <cacheHierarchy uniqueName="[Plage 2].[VisTrait]" caption="VisTrait" attribute="1" defaultMemberUniqueName="[Plage 2].[VisTrait].[All]" allUniqueName="[Plage 2].[VisTrait].[All]" dimensionUniqueName="[Plage 2]" displayFolder="" count="0" memberValueDatatype="130" unbalanced="0"/>
    <cacheHierarchy uniqueName="[Plage 2].[VisMed]" caption="VisMed" attribute="1" defaultMemberUniqueName="[Plage 2].[VisMed].[All]" allUniqueName="[Plage 2].[VisMed].[All]" dimensionUniqueName="[Plage 2]" displayFolder="" count="0" memberValueDatatype="130" unbalanced="0"/>
    <cacheHierarchy uniqueName="[Plage 2].[MedCode]" caption="MedCode" attribute="1" defaultMemberUniqueName="[Plage 2].[MedCode].[All]" allUniqueName="[Plage 2].[MedCode].[All]" dimensionUniqueName="[Plage 2]" displayFolder="" count="0" memberValueDatatype="130" unbalanced="0"/>
    <cacheHierarchy uniqueName="[Plage 2].[MedNom]" caption="MedNom" attribute="1" defaultMemberUniqueName="[Plage 2].[MedNom].[All]" allUniqueName="[Plage 2].[MedNom].[All]" dimensionUniqueName="[Plage 2]" displayFolder="" count="0" memberValueDatatype="130" unbalanced="0"/>
    <cacheHierarchy uniqueName="[Plage 2].[MedPrix]" caption="MedPrix" attribute="1" defaultMemberUniqueName="[Plage 2].[MedPrix].[All]" allUniqueName="[Plage 2].[MedPrix].[All]" dimensionUniqueName="[Plage 2]" displayFolder="" count="0" memberValueDatatype="5" unbalanced="0"/>
    <cacheHierarchy uniqueName="[Plage 2].[CodeTrai]" caption="CodeTrai" attribute="1" defaultMemberUniqueName="[Plage 2].[CodeTrai].[All]" allUniqueName="[Plage 2].[CodeTrai].[All]" dimensionUniqueName="[Plage 2]" displayFolder="" count="0" memberValueDatatype="130" unbalanced="0"/>
    <cacheHierarchy uniqueName="[Plage 2].[NomTrai]" caption="NomTrai" attribute="1" defaultMemberUniqueName="[Plage 2].[NomTrai].[All]" allUniqueName="[Plage 2].[NomTrai].[All]" dimensionUniqueName="[Plage 2]" displayFolder="" count="0" memberValueDatatype="130" unbalanced="0"/>
    <cacheHierarchy uniqueName="[Plage 2].[PrixTrai]" caption="PrixTrai" attribute="1" defaultMemberUniqueName="[Plage 2].[PrixTrai].[All]" allUniqueName="[Plage 2].[PrixTrai].[All]" dimensionUniqueName="[Plage 2]" displayFolder="" count="0" memberValueDatatype="20" unbalanced="0"/>
    <cacheHierarchy uniqueName="[Plage 2].[PaiTypeCode]" caption="PaiTypeCode" attribute="1" defaultMemberUniqueName="[Plage 2].[PaiTypeCode].[All]" allUniqueName="[Plage 2].[PaiTypeCode].[All]" dimensionUniqueName="[Plage 2]" displayFolder="" count="0" memberValueDatatype="20" unbalanced="0"/>
    <cacheHierarchy uniqueName="[Plage 2].[PaiTypeLib]" caption="PaiTypeLib" attribute="1" defaultMemberUniqueName="[Plage 2].[PaiTypeLib].[All]" allUniqueName="[Plage 2].[PaiTypeLib].[All]" dimensionUniqueName="[Plage 2]" displayFolder="" count="0" memberValueDatatype="130" unbalanced="0"/>
    <cacheHierarchy uniqueName="[Plage 2].[CA]" caption="CA" attribute="1" defaultMemberUniqueName="[Plage 2].[CA].[All]" allUniqueName="[Plage 2].[CA].[All]" dimensionUniqueName="[Plage 2]" displayFolder="" count="0" memberValueDatatype="5" unbalanced="0"/>
    <cacheHierarchy uniqueName="[Plage 2].[nouveau ca]" caption="nouveau ca" attribute="1" defaultMemberUniqueName="[Plage 2].[nouveau ca].[All]" allUniqueName="[Plage 2].[nouveau ca].[All]" dimensionUniqueName="[Plage 2]" displayFolder="" count="0" memberValueDatatype="5" unbalanced="0"/>
    <cacheHierarchy uniqueName="[Plage 2].[avec ou sans detail de visite]" caption="avec ou sans detail de visite" attribute="1" defaultMemberUniqueName="[Plage 2].[avec ou sans detail de visite].[All]" allUniqueName="[Plage 2].[avec ou sans detail de visite].[All]" dimensionUniqueName="[Plage 2]" displayFolder="" count="0" memberValueDatatype="130" unbalanced="0"/>
    <cacheHierarchy uniqueName="[Plage 2].[nombre de jour d'impayés]" caption="nombre de jour d'impayés" attribute="1" defaultMemberUniqueName="[Plage 2].[nombre de jour d'impayés].[All]" allUniqueName="[Plage 2].[nombre de jour d'impayés].[All]" dimensionUniqueName="[Plage 2]" displayFolder="" count="0" memberValueDatatype="20" unbalanced="0"/>
    <cacheHierarchy uniqueName="[Plage 2].[nombre de mois]" caption="nombre de mois" attribute="1" defaultMemberUniqueName="[Plage 2].[nombre de mois].[All]" allUniqueName="[Plage 2].[nombre de mois].[All]" dimensionUniqueName="[Plage 2]" displayFolder="" count="0" memberValueDatatype="5" unbalanced="0"/>
    <cacheHierarchy uniqueName="[Plage 2].[payé ou pas]" caption="payé ou pas" attribute="1" defaultMemberUniqueName="[Plage 2].[payé ou pas].[All]" allUniqueName="[Plage 2].[payé ou pas].[All]" dimensionUniqueName="[Plage 2]" displayFolder="" count="0" memberValueDatatype="130" unbalanced="0"/>
    <cacheHierarchy uniqueName="[Plage 2].[test si la date est dans la periode du mois glissant]" caption="test si la date est dans la periode du mois glissant" attribute="1" defaultMemberUniqueName="[Plage 2].[test si la date est dans la periode du mois glissant].[All]" allUniqueName="[Plage 2].[test si la date est dans la periode du mois glissant].[All]" dimensionUniqueName="[Plage 2]" displayFolder="" count="0" memberValueDatatype="11" unbalanced="0"/>
    <cacheHierarchy uniqueName="[Plage 2].[VisDate_2024 (année)]" caption="VisDate_2024 (année)" attribute="1" defaultMemberUniqueName="[Plage 2].[VisDate_2024 (année)].[All]" allUniqueName="[Plage 2].[VisDate_2024 (année)].[All]" dimensionUniqueName="[Plage 2]" displayFolder="" count="0" memberValueDatatype="130" unbalanced="0"/>
    <cacheHierarchy uniqueName="[Plage 2].[VisDate_2024 (trimestre)]" caption="VisDate_2024 (trimestre)" attribute="1" defaultMemberUniqueName="[Plage 2].[VisDate_2024 (trimestre)].[All]" allUniqueName="[Plage 2].[VisDate_2024 (trimestre)].[All]" dimensionUniqueName="[Plage 2]" displayFolder="" count="0" memberValueDatatype="130" unbalanced="0"/>
    <cacheHierarchy uniqueName="[Plage 2].[VisDate_2024 (mois)]" caption="VisDate_2024 (mois)" attribute="1" defaultMemberUniqueName="[Plage 2].[VisDate_2024 (mois)].[All]" allUniqueName="[Plage 2].[VisDate_2024 (mois)].[All]" dimensionUniqueName="[Plage 2]" displayFolder="" count="0" memberValueDatatype="130" unbalanced="0"/>
    <cacheHierarchy uniqueName="[Plage 3].[Aniid]" caption="Aniid" attribute="1" defaultMemberUniqueName="[Plage 3].[Aniid].[All]" allUniqueName="[Plage 3].[Aniid].[All]" dimensionUniqueName="[Plage 3]" displayFolder="" count="0" memberValueDatatype="130" unbalanced="0"/>
    <cacheHierarchy uniqueName="[Plage 3].[AniCli]" caption="AniCli" attribute="1" defaultMemberUniqueName="[Plage 3].[AniCli].[All]" allUniqueName="[Plage 3].[AniCli].[All]" dimensionUniqueName="[Plage 3]" displayFolder="" count="0" memberValueDatatype="130" unbalanced="0"/>
    <cacheHierarchy uniqueName="[Plage 3].[AniNom]" caption="AniNom" attribute="1" defaultMemberUniqueName="[Plage 3].[AniNom].[All]" allUniqueName="[Plage 3].[AniNom].[All]" dimensionUniqueName="[Plage 3]" displayFolder="" count="0" memberValueDatatype="130" unbalanced="0"/>
    <cacheHierarchy uniqueName="[Plage 3].[AniType]" caption="AniType" attribute="1" defaultMemberUniqueName="[Plage 3].[AniType].[All]" allUniqueName="[Plage 3].[AniType].[All]" dimensionUniqueName="[Plage 3]" displayFolder="" count="0" memberValueDatatype="130" unbalanced="0"/>
    <cacheHierarchy uniqueName="[Plage 3].[AniRace]" caption="AniRace" attribute="1" defaultMemberUniqueName="[Plage 3].[AniRace].[All]" allUniqueName="[Plage 3].[AniRace].[All]" dimensionUniqueName="[Plage 3]" displayFolder="" count="0" memberValueDatatype="130" unbalanced="0"/>
    <cacheHierarchy uniqueName="[Plage 3].[AniDN]" caption="AniDN" attribute="1" time="1" defaultMemberUniqueName="[Plage 3].[AniDN].[All]" allUniqueName="[Plage 3].[AniDN].[All]" dimensionUniqueName="[Plage 3]" displayFolder="" count="0" memberValueDatatype="7" unbalanced="0"/>
    <cacheHierarchy uniqueName="[Plage 3].[AniSexe]" caption="AniSexe" attribute="1" defaultMemberUniqueName="[Plage 3].[AniSexe].[All]" allUniqueName="[Plage 3].[AniSexe].[All]" dimensionUniqueName="[Plage 3]" displayFolder="" count="0" memberValueDatatype="130" unbalanced="0"/>
    <cacheHierarchy uniqueName="[Plage 3].[AniCouleur]" caption="AniCouleur" attribute="1" defaultMemberUniqueName="[Plage 3].[AniCouleur].[All]" allUniqueName="[Plage 3].[AniCouleur].[All]" dimensionUniqueName="[Plage 3]" displayFolder="" count="0" memberValueDatatype="130" unbalanced="0"/>
    <cacheHierarchy uniqueName="[Plage 3].[AniSteril]" caption="AniSteril" attribute="1" defaultMemberUniqueName="[Plage 3].[AniSteril].[All]" allUniqueName="[Plage 3].[AniSteril].[All]" dimensionUniqueName="[Plage 3]" displayFolder="" count="0" memberValueDatatype="11" unbalanced="0"/>
    <cacheHierarchy uniqueName="[Plage 3].[AniTaille]" caption="AniTaille" attribute="1" defaultMemberUniqueName="[Plage 3].[AniTaille].[All]" allUniqueName="[Plage 3].[AniTaille].[All]" dimensionUniqueName="[Plage 3]" displayFolder="" count="0" memberValueDatatype="5" unbalanced="0"/>
    <cacheHierarchy uniqueName="[Plage 3].[AniPoids]" caption="AniPoids" attribute="1" defaultMemberUniqueName="[Plage 3].[AniPoids].[All]" allUniqueName="[Plage 3].[AniPoids].[All]" dimensionUniqueName="[Plage 3]" displayFolder="" count="0" memberValueDatatype="5" unbalanced="0"/>
    <cacheHierarchy uniqueName="[Plage 3].[AniDecede]" caption="AniDecede" attribute="1" defaultMemberUniqueName="[Plage 3].[AniDecede].[All]" allUniqueName="[Plage 3].[AniDecede].[All]" dimensionUniqueName="[Plage 3]" displayFolder="" count="0" memberValueDatatype="11" unbalanced="0"/>
    <cacheHierarchy uniqueName="[Plage 3].[AniCommentaires]" caption="AniCommentaires" attribute="1" defaultMemberUniqueName="[Plage 3].[AniCommentaires].[All]" allUniqueName="[Plage 3].[AniCommentaires].[All]" dimensionUniqueName="[Plage 3]" displayFolder="" count="0" memberValueDatatype="130" unbalanced="0"/>
    <cacheHierarchy uniqueName="[Plage 3].[CliNum]" caption="CliNum" attribute="1" defaultMemberUniqueName="[Plage 3].[CliNum].[All]" allUniqueName="[Plage 3].[CliNum].[All]" dimensionUniqueName="[Plage 3]" displayFolder="" count="0" memberValueDatatype="130" unbalanced="0"/>
    <cacheHierarchy uniqueName="[Plage 3].[CliType]" caption="CliType" attribute="1" defaultMemberUniqueName="[Plage 3].[CliType].[All]" allUniqueName="[Plage 3].[CliType].[All]" dimensionUniqueName="[Plage 3]" displayFolder="" count="0" memberValueDatatype="20" unbalanced="0"/>
    <cacheHierarchy uniqueName="[Plage 3].[CliNom]" caption="CliNom" attribute="1" defaultMemberUniqueName="[Plage 3].[CliNom].[All]" allUniqueName="[Plage 3].[CliNom].[All]" dimensionUniqueName="[Plage 3]" displayFolder="" count="0" memberValueDatatype="130" unbalanced="0"/>
    <cacheHierarchy uniqueName="[Plage 3].[CliRue]" caption="CliRue" attribute="1" defaultMemberUniqueName="[Plage 3].[CliRue].[All]" allUniqueName="[Plage 3].[CliRue].[All]" dimensionUniqueName="[Plage 3]" displayFolder="" count="0" memberValueDatatype="130" unbalanced="0"/>
    <cacheHierarchy uniqueName="[Plage 3].[CliLocalite]" caption="CliLocalite" attribute="1" defaultMemberUniqueName="[Plage 3].[CliLocalite].[All]" allUniqueName="[Plage 3].[CliLocalite].[All]" dimensionUniqueName="[Plage 3]" displayFolder="" count="0" memberValueDatatype="130" unbalanced="0"/>
    <cacheHierarchy uniqueName="[Plage 3].[CliDep]" caption="CliDep" attribute="1" defaultMemberUniqueName="[Plage 3].[CliDep].[All]" allUniqueName="[Plage 3].[CliDep].[All]" dimensionUniqueName="[Plage 3]" displayFolder="" count="0" memberValueDatatype="130" unbalanced="0"/>
    <cacheHierarchy uniqueName="[Plage 3].[CliCP]" caption="CliCP" attribute="1" defaultMemberUniqueName="[Plage 3].[CliCP].[All]" allUniqueName="[Plage 3].[CliCP].[All]" dimensionUniqueName="[Plage 3]" displayFolder="" count="0" memberValueDatatype="130" unbalanced="0"/>
    <cacheHierarchy uniqueName="[Plage 3].[CliTel]" caption="CliTel" attribute="1" defaultMemberUniqueName="[Plage 3].[CliTel].[All]" allUniqueName="[Plage 3].[CliTel].[All]" dimensionUniqueName="[Plage 3]" displayFolder="" count="0" memberValueDatatype="130" unbalanced="0"/>
    <cacheHierarchy uniqueName="[Plage 3].[CliSiteWeb]" caption="CliSiteWeb" attribute="1" defaultMemberUniqueName="[Plage 3].[CliSiteWeb].[All]" allUniqueName="[Plage 3].[CliSiteWeb].[All]" dimensionUniqueName="[Plage 3]" displayFolder="" count="0" memberValueDatatype="130" unbalanced="0"/>
    <cacheHierarchy uniqueName="[Plage 3].[Clidepuis]" caption="Clidepuis" attribute="1" time="1" defaultMemberUniqueName="[Plage 3].[Clidepuis].[All]" allUniqueName="[Plage 3].[Clidepuis].[All]" dimensionUniqueName="[Plage 3]" displayFolder="" count="0" memberValueDatatype="7" unbalanced="0"/>
    <cacheHierarchy uniqueName="[Plage 3].[CliRemise]" caption="CliRemise" attribute="1" defaultMemberUniqueName="[Plage 3].[CliRemise].[All]" allUniqueName="[Plage 3].[CliRemise].[All]" dimensionUniqueName="[Plage 3]" displayFolder="" count="0" memberValueDatatype="5" unbalanced="0"/>
    <cacheHierarchy uniqueName="[Plage 3].[Visite.VisNum]" caption="Visite.VisNum" attribute="1" defaultMemberUniqueName="[Plage 3].[Visite.VisNum].[All]" allUniqueName="[Plage 3].[Visite.VisNum].[All]" dimensionUniqueName="[Plage 3]" displayFolder="" count="0" memberValueDatatype="130" unbalanced="0"/>
    <cacheHierarchy uniqueName="[Plage 3].[VisAni]" caption="VisAni" attribute="1" defaultMemberUniqueName="[Plage 3].[VisAni].[All]" allUniqueName="[Plage 3].[VisAni].[All]" dimensionUniqueName="[Plage 3]" displayFolder="" count="0" memberValueDatatype="130" unbalanced="0"/>
    <cacheHierarchy uniqueName="[Plage 3].[VisDate_2024]" caption="VisDate_2024" attribute="1" time="1" defaultMemberUniqueName="[Plage 3].[VisDate_2024].[All]" allUniqueName="[Plage 3].[VisDate_2024].[All]" dimensionUniqueName="[Plage 3]" displayFolder="" count="0" memberValueDatatype="7" unbalanced="0"/>
    <cacheHierarchy uniqueName="[Plage 3].[VisSuivi]" caption="VisSuivi" attribute="1" defaultMemberUniqueName="[Plage 3].[VisSuivi].[All]" allUniqueName="[Plage 3].[VisSuivi].[All]" dimensionUniqueName="[Plage 3]" displayFolder="" count="0" memberValueDatatype="130" unbalanced="0"/>
    <cacheHierarchy uniqueName="[Plage 3].[VisDatesuivi_2024]" caption="VisDatesuivi_2024" attribute="1" time="1" defaultMemberUniqueName="[Plage 3].[VisDatesuivi_2024].[All]" allUniqueName="[Plage 3].[VisDatesuivi_2024].[All]" dimensionUniqueName="[Plage 3]" displayFolder="" count="0" memberValueDatatype="7" unbalanced="0"/>
    <cacheHierarchy uniqueName="[Plage 3].[VisTypepaie]" caption="VisTypepaie" attribute="1" defaultMemberUniqueName="[Plage 3].[VisTypepaie].[All]" allUniqueName="[Plage 3].[VisTypepaie].[All]" dimensionUniqueName="[Plage 3]" displayFolder="" count="0" memberValueDatatype="20" unbalanced="0"/>
    <cacheHierarchy uniqueName="[Plage 3].[VisDatePaiement_2024]" caption="VisDatePaiement_2024" attribute="1" time="1" defaultMemberUniqueName="[Plage 3].[VisDatePaiement_2024].[All]" allUniqueName="[Plage 3].[VisDatePaiement_2024].[All]" dimensionUniqueName="[Plage 3]" displayFolder="" count="0" memberValueDatatype="7" unbalanced="0"/>
    <cacheHierarchy uniqueName="[Plage 3].[DetailVisite.VisNum]" caption="DetailVisite.VisNum" attribute="1" defaultMemberUniqueName="[Plage 3].[DetailVisite.VisNum].[All]" allUniqueName="[Plage 3].[DetailVisite.VisNum].[All]" dimensionUniqueName="[Plage 3]" displayFolder="" count="0" memberValueDatatype="130" unbalanced="0"/>
    <cacheHierarchy uniqueName="[Plage 3].[VisLig]" caption="VisLig" attribute="1" defaultMemberUniqueName="[Plage 3].[VisLig].[All]" allUniqueName="[Plage 3].[VisLig].[All]" dimensionUniqueName="[Plage 3]" displayFolder="" count="0" memberValueDatatype="130" unbalanced="0"/>
    <cacheHierarchy uniqueName="[Plage 3].[VisType]" caption="VisType" attribute="1" defaultMemberUniqueName="[Plage 3].[VisType].[All]" allUniqueName="[Plage 3].[VisType].[All]" dimensionUniqueName="[Plage 3]" displayFolder="" count="0" memberValueDatatype="130" unbalanced="0"/>
    <cacheHierarchy uniqueName="[Plage 3].[VisTrait]" caption="VisTrait" attribute="1" defaultMemberUniqueName="[Plage 3].[VisTrait].[All]" allUniqueName="[Plage 3].[VisTrait].[All]" dimensionUniqueName="[Plage 3]" displayFolder="" count="0" memberValueDatatype="130" unbalanced="0"/>
    <cacheHierarchy uniqueName="[Plage 3].[VisMed]" caption="VisMed" attribute="1" defaultMemberUniqueName="[Plage 3].[VisMed].[All]" allUniqueName="[Plage 3].[VisMed].[All]" dimensionUniqueName="[Plage 3]" displayFolder="" count="0" memberValueDatatype="130" unbalanced="0"/>
    <cacheHierarchy uniqueName="[Plage 3].[MedCode]" caption="MedCode" attribute="1" defaultMemberUniqueName="[Plage 3].[MedCode].[All]" allUniqueName="[Plage 3].[MedCode].[All]" dimensionUniqueName="[Plage 3]" displayFolder="" count="0" memberValueDatatype="130" unbalanced="0"/>
    <cacheHierarchy uniqueName="[Plage 3].[MedNom]" caption="MedNom" attribute="1" defaultMemberUniqueName="[Plage 3].[MedNom].[All]" allUniqueName="[Plage 3].[MedNom].[All]" dimensionUniqueName="[Plage 3]" displayFolder="" count="0" memberValueDatatype="130" unbalanced="0"/>
    <cacheHierarchy uniqueName="[Plage 3].[MedPrix]" caption="MedPrix" attribute="1" defaultMemberUniqueName="[Plage 3].[MedPrix].[All]" allUniqueName="[Plage 3].[MedPrix].[All]" dimensionUniqueName="[Plage 3]" displayFolder="" count="0" memberValueDatatype="5" unbalanced="0"/>
    <cacheHierarchy uniqueName="[Plage 3].[CodeTrai]" caption="CodeTrai" attribute="1" defaultMemberUniqueName="[Plage 3].[CodeTrai].[All]" allUniqueName="[Plage 3].[CodeTrai].[All]" dimensionUniqueName="[Plage 3]" displayFolder="" count="0" memberValueDatatype="130" unbalanced="0"/>
    <cacheHierarchy uniqueName="[Plage 3].[NomTrai]" caption="NomTrai" attribute="1" defaultMemberUniqueName="[Plage 3].[NomTrai].[All]" allUniqueName="[Plage 3].[NomTrai].[All]" dimensionUniqueName="[Plage 3]" displayFolder="" count="0" memberValueDatatype="130" unbalanced="0"/>
    <cacheHierarchy uniqueName="[Plage 3].[PrixTrai]" caption="PrixTrai" attribute="1" defaultMemberUniqueName="[Plage 3].[PrixTrai].[All]" allUniqueName="[Plage 3].[PrixTrai].[All]" dimensionUniqueName="[Plage 3]" displayFolder="" count="0" memberValueDatatype="20" unbalanced="0"/>
    <cacheHierarchy uniqueName="[Plage 3].[PaiTypeCode]" caption="PaiTypeCode" attribute="1" defaultMemberUniqueName="[Plage 3].[PaiTypeCode].[All]" allUniqueName="[Plage 3].[PaiTypeCode].[All]" dimensionUniqueName="[Plage 3]" displayFolder="" count="0" memberValueDatatype="20" unbalanced="0"/>
    <cacheHierarchy uniqueName="[Plage 3].[PaiTypeLib]" caption="PaiTypeLib" attribute="1" defaultMemberUniqueName="[Plage 3].[PaiTypeLib].[All]" allUniqueName="[Plage 3].[PaiTypeLib].[All]" dimensionUniqueName="[Plage 3]" displayFolder="" count="0" memberValueDatatype="130" unbalanced="0"/>
    <cacheHierarchy uniqueName="[Plage 3].[CA]" caption="CA" attribute="1" defaultMemberUniqueName="[Plage 3].[CA].[All]" allUniqueName="[Plage 3].[CA].[All]" dimensionUniqueName="[Plage 3]" displayFolder="" count="0" memberValueDatatype="5" unbalanced="0"/>
    <cacheHierarchy uniqueName="[Plage 3].[nouveau ca]" caption="nouveau ca" attribute="1" defaultMemberUniqueName="[Plage 3].[nouveau ca].[All]" allUniqueName="[Plage 3].[nouveau ca].[All]" dimensionUniqueName="[Plage 3]" displayFolder="" count="0" memberValueDatatype="5" unbalanced="0"/>
    <cacheHierarchy uniqueName="[Plage 3].[avec ou sans detail de visite]" caption="avec ou sans detail de visite" attribute="1" defaultMemberUniqueName="[Plage 3].[avec ou sans detail de visite].[All]" allUniqueName="[Plage 3].[avec ou sans detail de visite].[All]" dimensionUniqueName="[Plage 3]" displayFolder="" count="0" memberValueDatatype="130" unbalanced="0"/>
    <cacheHierarchy uniqueName="[Plage 3].[nombre de jour d'impayés]" caption="nombre de jour d'impayés" attribute="1" defaultMemberUniqueName="[Plage 3].[nombre de jour d'impayés].[All]" allUniqueName="[Plage 3].[nombre de jour d'impayés].[All]" dimensionUniqueName="[Plage 3]" displayFolder="" count="0" memberValueDatatype="20" unbalanced="0"/>
    <cacheHierarchy uniqueName="[Plage 3].[nombre de mois]" caption="nombre de mois" attribute="1" defaultMemberUniqueName="[Plage 3].[nombre de mois].[All]" allUniqueName="[Plage 3].[nombre de mois].[All]" dimensionUniqueName="[Plage 3]" displayFolder="" count="0" memberValueDatatype="5" unbalanced="0"/>
    <cacheHierarchy uniqueName="[Plage 3].[payé ou pas]" caption="payé ou pas" attribute="1" defaultMemberUniqueName="[Plage 3].[payé ou pas].[All]" allUniqueName="[Plage 3].[payé ou pas].[All]" dimensionUniqueName="[Plage 3]" displayFolder="" count="0" memberValueDatatype="130" unbalanced="0"/>
    <cacheHierarchy uniqueName="[Plage 3].[test si la date est dans la periode du mois glissant]" caption="test si la date est dans la periode du mois glissant" attribute="1" defaultMemberUniqueName="[Plage 3].[test si la date est dans la periode du mois glissant].[All]" allUniqueName="[Plage 3].[test si la date est dans la periode du mois glissant].[All]" dimensionUniqueName="[Plage 3]" displayFolder="" count="0" memberValueDatatype="11" unbalanced="0"/>
    <cacheHierarchy uniqueName="[Plage 3].[numéro de la semaine de visite]" caption="numéro de la semaine de visite" attribute="1" defaultMemberUniqueName="[Plage 3].[numéro de la semaine de visite].[All]" allUniqueName="[Plage 3].[numéro de la semaine de visite].[All]" dimensionUniqueName="[Plage 3]" displayFolder="" count="0" memberValueDatatype="20" unbalanced="0"/>
    <cacheHierarchy uniqueName="[Plage 3].[VisDate_2024 (année)]" caption="VisDate_2024 (année)" attribute="1" defaultMemberUniqueName="[Plage 3].[VisDate_2024 (année)].[All]" allUniqueName="[Plage 3].[VisDate_2024 (année)].[All]" dimensionUniqueName="[Plage 3]" displayFolder="" count="0" memberValueDatatype="130" unbalanced="0"/>
    <cacheHierarchy uniqueName="[Plage 3].[VisDate_2024 (trimestre)]" caption="VisDate_2024 (trimestre)" attribute="1" defaultMemberUniqueName="[Plage 3].[VisDate_2024 (trimestre)].[All]" allUniqueName="[Plage 3].[VisDate_2024 (trimestre)].[All]" dimensionUniqueName="[Plage 3]" displayFolder="" count="0" memberValueDatatype="130" unbalanced="0"/>
    <cacheHierarchy uniqueName="[Plage 3].[VisDate_2024 (mois)]" caption="VisDate_2024 (mois)" attribute="1" defaultMemberUniqueName="[Plage 3].[VisDate_2024 (mois)].[All]" allUniqueName="[Plage 3].[VisDate_2024 (mois)].[All]" dimensionUniqueName="[Plage 3]" displayFolder="" count="0" memberValueDatatype="130" unbalanced="0"/>
    <cacheHierarchy uniqueName="[Tableau1].[Aniid]" caption="Aniid" attribute="1" defaultMemberUniqueName="[Tableau1].[Aniid].[All]" allUniqueName="[Tableau1].[Aniid].[All]" dimensionUniqueName="[Tableau1]" displayFolder="" count="0" memberValueDatatype="130" unbalanced="0"/>
    <cacheHierarchy uniqueName="[Tableau1].[AniCli]" caption="AniCli" attribute="1" defaultMemberUniqueName="[Tableau1].[AniCli].[All]" allUniqueName="[Tableau1].[AniCli].[All]" dimensionUniqueName="[Tableau1]" displayFolder="" count="0" memberValueDatatype="130" unbalanced="0"/>
    <cacheHierarchy uniqueName="[Tableau1].[AniNom]" caption="AniNom" attribute="1" defaultMemberUniqueName="[Tableau1].[AniNom].[All]" allUniqueName="[Tableau1].[AniNom].[All]" dimensionUniqueName="[Tableau1]" displayFolder="" count="0" memberValueDatatype="130" unbalanced="0"/>
    <cacheHierarchy uniqueName="[Tableau1].[AniType]" caption="AniType" attribute="1" defaultMemberUniqueName="[Tableau1].[AniType].[All]" allUniqueName="[Tableau1].[AniType].[All]" dimensionUniqueName="[Tableau1]" displayFolder="" count="0" memberValueDatatype="130" unbalanced="0"/>
    <cacheHierarchy uniqueName="[Tableau1].[AniRace]" caption="AniRace" attribute="1" defaultMemberUniqueName="[Tableau1].[AniRace].[All]" allUniqueName="[Tableau1].[AniRace].[All]" dimensionUniqueName="[Tableau1]" displayFolder="" count="0" memberValueDatatype="130" unbalanced="0"/>
    <cacheHierarchy uniqueName="[Tableau1].[AniDN]" caption="AniDN" attribute="1" time="1" defaultMemberUniqueName="[Tableau1].[AniDN].[All]" allUniqueName="[Tableau1].[AniDN].[All]" dimensionUniqueName="[Tableau1]" displayFolder="" count="0" memberValueDatatype="7" unbalanced="0"/>
    <cacheHierarchy uniqueName="[Tableau1].[AniSexe]" caption="AniSexe" attribute="1" defaultMemberUniqueName="[Tableau1].[AniSexe].[All]" allUniqueName="[Tableau1].[AniSexe].[All]" dimensionUniqueName="[Tableau1]" displayFolder="" count="0" memberValueDatatype="130" unbalanced="0"/>
    <cacheHierarchy uniqueName="[Tableau1].[AniCouleur]" caption="AniCouleur" attribute="1" defaultMemberUniqueName="[Tableau1].[AniCouleur].[All]" allUniqueName="[Tableau1].[AniCouleur].[All]" dimensionUniqueName="[Tableau1]" displayFolder="" count="0" memberValueDatatype="130" unbalanced="0"/>
    <cacheHierarchy uniqueName="[Tableau1].[AniSteril]" caption="AniSteril" attribute="1" defaultMemberUniqueName="[Tableau1].[AniSteril].[All]" allUniqueName="[Tableau1].[AniSteril].[All]" dimensionUniqueName="[Tableau1]" displayFolder="" count="0" memberValueDatatype="11" unbalanced="0"/>
    <cacheHierarchy uniqueName="[Tableau1].[AniTaille]" caption="AniTaille" attribute="1" defaultMemberUniqueName="[Tableau1].[AniTaille].[All]" allUniqueName="[Tableau1].[AniTaille].[All]" dimensionUniqueName="[Tableau1]" displayFolder="" count="0" memberValueDatatype="5" unbalanced="0"/>
    <cacheHierarchy uniqueName="[Tableau1].[AniPoids]" caption="AniPoids" attribute="1" defaultMemberUniqueName="[Tableau1].[AniPoids].[All]" allUniqueName="[Tableau1].[AniPoids].[All]" dimensionUniqueName="[Tableau1]" displayFolder="" count="0" memberValueDatatype="5" unbalanced="0"/>
    <cacheHierarchy uniqueName="[Tableau1].[AniDecede]" caption="AniDecede" attribute="1" defaultMemberUniqueName="[Tableau1].[AniDecede].[All]" allUniqueName="[Tableau1].[AniDecede].[All]" dimensionUniqueName="[Tableau1]" displayFolder="" count="0" memberValueDatatype="11" unbalanced="0"/>
    <cacheHierarchy uniqueName="[Tableau1].[AniCommentaires]" caption="AniCommentaires" attribute="1" defaultMemberUniqueName="[Tableau1].[AniCommentaires].[All]" allUniqueName="[Tableau1].[AniCommentaires].[All]" dimensionUniqueName="[Tableau1]" displayFolder="" count="0" memberValueDatatype="130" unbalanced="0"/>
    <cacheHierarchy uniqueName="[Tableau1].[CliNum]" caption="CliNum" attribute="1" defaultMemberUniqueName="[Tableau1].[CliNum].[All]" allUniqueName="[Tableau1].[CliNum].[All]" dimensionUniqueName="[Tableau1]" displayFolder="" count="0" memberValueDatatype="130" unbalanced="0"/>
    <cacheHierarchy uniqueName="[Tableau1].[CliType]" caption="CliType" attribute="1" defaultMemberUniqueName="[Tableau1].[CliType].[All]" allUniqueName="[Tableau1].[CliType].[All]" dimensionUniqueName="[Tableau1]" displayFolder="" count="0" memberValueDatatype="20" unbalanced="0"/>
    <cacheHierarchy uniqueName="[Tableau1].[CliNom]" caption="CliNom" attribute="1" defaultMemberUniqueName="[Tableau1].[CliNom].[All]" allUniqueName="[Tableau1].[CliNom].[All]" dimensionUniqueName="[Tableau1]" displayFolder="" count="0" memberValueDatatype="130" unbalanced="0"/>
    <cacheHierarchy uniqueName="[Tableau1].[CliRue]" caption="CliRue" attribute="1" defaultMemberUniqueName="[Tableau1].[CliRue].[All]" allUniqueName="[Tableau1].[CliRue].[All]" dimensionUniqueName="[Tableau1]" displayFolder="" count="0" memberValueDatatype="130" unbalanced="0"/>
    <cacheHierarchy uniqueName="[Tableau1].[CliLocalite]" caption="CliLocalite" attribute="1" defaultMemberUniqueName="[Tableau1].[CliLocalite].[All]" allUniqueName="[Tableau1].[CliLocalite].[All]" dimensionUniqueName="[Tableau1]" displayFolder="" count="0" memberValueDatatype="130" unbalanced="0"/>
    <cacheHierarchy uniqueName="[Tableau1].[CliDep]" caption="CliDep" attribute="1" defaultMemberUniqueName="[Tableau1].[CliDep].[All]" allUniqueName="[Tableau1].[CliDep].[All]" dimensionUniqueName="[Tableau1]" displayFolder="" count="0" memberValueDatatype="130" unbalanced="0"/>
    <cacheHierarchy uniqueName="[Tableau1].[CliCP]" caption="CliCP" attribute="1" defaultMemberUniqueName="[Tableau1].[CliCP].[All]" allUniqueName="[Tableau1].[CliCP].[All]" dimensionUniqueName="[Tableau1]" displayFolder="" count="0" memberValueDatatype="130" unbalanced="0"/>
    <cacheHierarchy uniqueName="[Tableau1].[CliTel]" caption="CliTel" attribute="1" defaultMemberUniqueName="[Tableau1].[CliTel].[All]" allUniqueName="[Tableau1].[CliTel].[All]" dimensionUniqueName="[Tableau1]" displayFolder="" count="0" memberValueDatatype="130" unbalanced="0"/>
    <cacheHierarchy uniqueName="[Tableau1].[CliSiteWeb]" caption="CliSiteWeb" attribute="1" defaultMemberUniqueName="[Tableau1].[CliSiteWeb].[All]" allUniqueName="[Tableau1].[CliSiteWeb].[All]" dimensionUniqueName="[Tableau1]" displayFolder="" count="0" memberValueDatatype="130" unbalanced="0"/>
    <cacheHierarchy uniqueName="[Tableau1].[Clidepuis]" caption="Clidepuis" attribute="1" time="1" defaultMemberUniqueName="[Tableau1].[Clidepuis].[All]" allUniqueName="[Tableau1].[Clidepuis].[All]" dimensionUniqueName="[Tableau1]" displayFolder="" count="0" memberValueDatatype="7" unbalanced="0"/>
    <cacheHierarchy uniqueName="[Tableau1].[CliRemise]" caption="CliRemise" attribute="1" defaultMemberUniqueName="[Tableau1].[CliRemise].[All]" allUniqueName="[Tableau1].[CliRemise].[All]" dimensionUniqueName="[Tableau1]" displayFolder="" count="0" memberValueDatatype="5" unbalanced="0"/>
    <cacheHierarchy uniqueName="[Tableau1].[Visite.VisNum]" caption="Visite.VisNum" attribute="1" defaultMemberUniqueName="[Tableau1].[Visite.VisNum].[All]" allUniqueName="[Tableau1].[Visite.VisNum].[All]" dimensionUniqueName="[Tableau1]" displayFolder="" count="0" memberValueDatatype="130" unbalanced="0"/>
    <cacheHierarchy uniqueName="[Tableau1].[VisAni]" caption="VisAni" attribute="1" defaultMemberUniqueName="[Tableau1].[VisAni].[All]" allUniqueName="[Tableau1].[VisAni].[All]" dimensionUniqueName="[Tableau1]" displayFolder="" count="0" memberValueDatatype="130" unbalanced="0"/>
    <cacheHierarchy uniqueName="[Tableau1].[VisDate_2024]" caption="VisDate_2024" attribute="1" time="1" defaultMemberUniqueName="[Tableau1].[VisDate_2024].[All]" allUniqueName="[Tableau1].[VisDate_2024].[All]" dimensionUniqueName="[Tableau1]" displayFolder="" count="0" memberValueDatatype="7" unbalanced="0"/>
    <cacheHierarchy uniqueName="[Tableau1].[VisSuivi]" caption="VisSuivi" attribute="1" defaultMemberUniqueName="[Tableau1].[VisSuivi].[All]" allUniqueName="[Tableau1].[VisSuivi].[All]" dimensionUniqueName="[Tableau1]" displayFolder="" count="0" memberValueDatatype="130" unbalanced="0"/>
    <cacheHierarchy uniqueName="[Tableau1].[VisDatesuivi_2024]" caption="VisDatesuivi_2024" attribute="1" time="1" defaultMemberUniqueName="[Tableau1].[VisDatesuivi_2024].[All]" allUniqueName="[Tableau1].[VisDatesuivi_2024].[All]" dimensionUniqueName="[Tableau1]" displayFolder="" count="0" memberValueDatatype="7" unbalanced="0"/>
    <cacheHierarchy uniqueName="[Tableau1].[VisTypepaie]" caption="VisTypepaie" attribute="1" defaultMemberUniqueName="[Tableau1].[VisTypepaie].[All]" allUniqueName="[Tableau1].[VisTypepaie].[All]" dimensionUniqueName="[Tableau1]" displayFolder="" count="0" memberValueDatatype="20" unbalanced="0"/>
    <cacheHierarchy uniqueName="[Tableau1].[VisDatePaiement_2024]" caption="VisDatePaiement_2024" attribute="1" time="1" defaultMemberUniqueName="[Tableau1].[VisDatePaiement_2024].[All]" allUniqueName="[Tableau1].[VisDatePaiement_2024].[All]" dimensionUniqueName="[Tableau1]" displayFolder="" count="0" memberValueDatatype="7" unbalanced="0"/>
    <cacheHierarchy uniqueName="[Tableau1].[DetailVisite.VisNum]" caption="DetailVisite.VisNum" attribute="1" defaultMemberUniqueName="[Tableau1].[DetailVisite.VisNum].[All]" allUniqueName="[Tableau1].[DetailVisite.VisNum].[All]" dimensionUniqueName="[Tableau1]" displayFolder="" count="0" memberValueDatatype="130" unbalanced="0"/>
    <cacheHierarchy uniqueName="[Tableau1].[VisLig]" caption="VisLig" attribute="1" defaultMemberUniqueName="[Tableau1].[VisLig].[All]" allUniqueName="[Tableau1].[VisLig].[All]" dimensionUniqueName="[Tableau1]" displayFolder="" count="0" memberValueDatatype="130" unbalanced="0"/>
    <cacheHierarchy uniqueName="[Tableau1].[VisType]" caption="VisType" attribute="1" defaultMemberUniqueName="[Tableau1].[VisType].[All]" allUniqueName="[Tableau1].[VisType].[All]" dimensionUniqueName="[Tableau1]" displayFolder="" count="0" memberValueDatatype="130" unbalanced="0"/>
    <cacheHierarchy uniqueName="[Tableau1].[VisTrait]" caption="VisTrait" attribute="1" defaultMemberUniqueName="[Tableau1].[VisTrait].[All]" allUniqueName="[Tableau1].[VisTrait].[All]" dimensionUniqueName="[Tableau1]" displayFolder="" count="0" memberValueDatatype="130" unbalanced="0"/>
    <cacheHierarchy uniqueName="[Tableau1].[VisMed]" caption="VisMed" attribute="1" defaultMemberUniqueName="[Tableau1].[VisMed].[All]" allUniqueName="[Tableau1].[VisMed].[All]" dimensionUniqueName="[Tableau1]" displayFolder="" count="0" memberValueDatatype="130" unbalanced="0"/>
    <cacheHierarchy uniqueName="[Tableau1].[MedCode]" caption="MedCode" attribute="1" defaultMemberUniqueName="[Tableau1].[MedCode].[All]" allUniqueName="[Tableau1].[MedCode].[All]" dimensionUniqueName="[Tableau1]" displayFolder="" count="0" memberValueDatatype="130" unbalanced="0"/>
    <cacheHierarchy uniqueName="[Tableau1].[MedNom]" caption="MedNom" attribute="1" defaultMemberUniqueName="[Tableau1].[MedNom].[All]" allUniqueName="[Tableau1].[MedNom].[All]" dimensionUniqueName="[Tableau1]" displayFolder="" count="0" memberValueDatatype="130" unbalanced="0"/>
    <cacheHierarchy uniqueName="[Tableau1].[MedPrix]" caption="MedPrix" attribute="1" defaultMemberUniqueName="[Tableau1].[MedPrix].[All]" allUniqueName="[Tableau1].[MedPrix].[All]" dimensionUniqueName="[Tableau1]" displayFolder="" count="0" memberValueDatatype="5" unbalanced="0"/>
    <cacheHierarchy uniqueName="[Tableau1].[CodeTrai]" caption="CodeTrai" attribute="1" defaultMemberUniqueName="[Tableau1].[CodeTrai].[All]" allUniqueName="[Tableau1].[CodeTrai].[All]" dimensionUniqueName="[Tableau1]" displayFolder="" count="0" memberValueDatatype="130" unbalanced="0"/>
    <cacheHierarchy uniqueName="[Tableau1].[NomTrai]" caption="NomTrai" attribute="1" defaultMemberUniqueName="[Tableau1].[NomTrai].[All]" allUniqueName="[Tableau1].[NomTrai].[All]" dimensionUniqueName="[Tableau1]" displayFolder="" count="0" memberValueDatatype="130" unbalanced="0"/>
    <cacheHierarchy uniqueName="[Tableau1].[PrixTrai]" caption="PrixTrai" attribute="1" defaultMemberUniqueName="[Tableau1].[PrixTrai].[All]" allUniqueName="[Tableau1].[PrixTrai].[All]" dimensionUniqueName="[Tableau1]" displayFolder="" count="0" memberValueDatatype="20" unbalanced="0"/>
    <cacheHierarchy uniqueName="[Tableau1].[PaiTypeCode]" caption="PaiTypeCode" attribute="1" defaultMemberUniqueName="[Tableau1].[PaiTypeCode].[All]" allUniqueName="[Tableau1].[PaiTypeCode].[All]" dimensionUniqueName="[Tableau1]" displayFolder="" count="0" memberValueDatatype="20" unbalanced="0"/>
    <cacheHierarchy uniqueName="[Tableau1].[PaiTypeLib]" caption="PaiTypeLib" attribute="1" defaultMemberUniqueName="[Tableau1].[PaiTypeLib].[All]" allUniqueName="[Tableau1].[PaiTypeLib].[All]" dimensionUniqueName="[Tableau1]" displayFolder="" count="0" memberValueDatatype="130" unbalanced="0"/>
    <cacheHierarchy uniqueName="[Tableau1].[CA]" caption="CA" attribute="1" defaultMemberUniqueName="[Tableau1].[CA].[All]" allUniqueName="[Tableau1].[CA].[All]" dimensionUniqueName="[Tableau1]" displayFolder="" count="0" memberValueDatatype="5" unbalanced="0"/>
    <cacheHierarchy uniqueName="[Tableau1].[nouveau ca]" caption="nouveau ca" attribute="1" defaultMemberUniqueName="[Tableau1].[nouveau ca].[All]" allUniqueName="[Tableau1].[nouveau ca].[All]" dimensionUniqueName="[Tableau1]" displayFolder="" count="0" memberValueDatatype="5" unbalanced="0"/>
    <cacheHierarchy uniqueName="[Tableau1].[avec ou sans detail de visite]" caption="avec ou sans detail de visite" attribute="1" defaultMemberUniqueName="[Tableau1].[avec ou sans detail de visite].[All]" allUniqueName="[Tableau1].[avec ou sans detail de visite].[All]" dimensionUniqueName="[Tableau1]" displayFolder="" count="0" memberValueDatatype="130" unbalanced="0"/>
    <cacheHierarchy uniqueName="[Tableau1].[nombre de jour d'impayés]" caption="nombre de jour d'impayés" attribute="1" defaultMemberUniqueName="[Tableau1].[nombre de jour d'impayés].[All]" allUniqueName="[Tableau1].[nombre de jour d'impayés].[All]" dimensionUniqueName="[Tableau1]" displayFolder="" count="0" memberValueDatatype="20" unbalanced="0"/>
    <cacheHierarchy uniqueName="[Tableau1].[nombre de mois]" caption="nombre de mois" attribute="1" defaultMemberUniqueName="[Tableau1].[nombre de mois].[All]" allUniqueName="[Tableau1].[nombre de mois].[All]" dimensionUniqueName="[Tableau1]" displayFolder="" count="0" memberValueDatatype="5" unbalanced="0"/>
    <cacheHierarchy uniqueName="[Tableau1].[payé ou pas]" caption="payé ou pas" attribute="1" defaultMemberUniqueName="[Tableau1].[payé ou pas].[All]" allUniqueName="[Tableau1].[payé ou pas].[All]" dimensionUniqueName="[Tableau1]" displayFolder="" count="0" memberValueDatatype="130" unbalanced="0"/>
    <cacheHierarchy uniqueName="[Tableau1].[test si la date est dans la periode du mois glissant]" caption="test si la date est dans la periode du mois glissant" attribute="1" defaultMemberUniqueName="[Tableau1].[test si la date est dans la periode du mois glissant].[All]" allUniqueName="[Tableau1].[test si la date est dans la periode du mois glissant].[All]" dimensionUniqueName="[Tableau1]" displayFolder="" count="0" memberValueDatatype="11" unbalanced="0"/>
    <cacheHierarchy uniqueName="[Tableau1].[numéro de la semaine de visite]" caption="numéro de la semaine de visite" attribute="1" defaultMemberUniqueName="[Tableau1].[numéro de la semaine de visite].[All]" allUniqueName="[Tableau1].[numéro de la semaine de visite].[All]" dimensionUniqueName="[Tableau1]" displayFolder="" count="0" memberValueDatatype="20" unbalanced="0"/>
    <cacheHierarchy uniqueName="[Plage 2].[VisDate_2024 (index des mois)]" caption="VisDate_2024 (index des mois)" attribute="1" defaultMemberUniqueName="[Plage 2].[VisDate_2024 (index des mois)].[All]" allUniqueName="[Plage 2].[VisDate_2024 (index des mois)].[All]" dimensionUniqueName="[Plage 2]" displayFolder="" count="0" memberValueDatatype="20" unbalanced="0" hidden="1"/>
    <cacheHierarchy uniqueName="[Plage 3].[VisDate_2024 (index des mois)]" caption="VisDate_2024 (index des mois)" attribute="1" defaultMemberUniqueName="[Plage 3].[VisDate_2024 (index des mois)].[All]" allUniqueName="[Plage 3].[VisDate_2024 (index des mois)].[All]" dimensionUniqueName="[Plage 3]" displayFolder="" count="0" memberValueDatatype="20" unbalanced="0" hidden="1"/>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XL_Count Plage 1]" caption="__XL_Count Plage 1" measure="1" displayFolder="" measureGroup="Plage 1" count="0" hidden="1"/>
    <cacheHierarchy uniqueName="[Measures].[__XL_Count Plage 2]" caption="__XL_Count Plage 2" measure="1" displayFolder="" measureGroup="Plage 2" count="0" hidden="1"/>
    <cacheHierarchy uniqueName="[Measures].[__XL_Count Plage 3]" caption="__XL_Count Plage 3" measure="1" displayFolder="" measureGroup="Plage 3" count="0" hidden="1"/>
    <cacheHierarchy uniqueName="[Measures].[__No measures defined]" caption="__No measures defined" measure="1" displayFolder="" count="0" hidden="1"/>
    <cacheHierarchy uniqueName="[Measures].[Nombre de AniType]" caption="Nombre de AniType" measure="1" displayFolder="" measureGroup="Plage" count="0" hidden="1">
      <extLst>
        <ext xmlns:x15="http://schemas.microsoft.com/office/spreadsheetml/2010/11/main" uri="{B97F6D7D-B522-45F9-BDA1-12C45D357490}">
          <x15:cacheHierarchy aggregatedColumn="3"/>
        </ext>
      </extLst>
    </cacheHierarchy>
    <cacheHierarchy uniqueName="[Measures].[Somme de CA]" caption="Somme de CA" measure="1" displayFolder="" measureGroup="Plage" count="0" oneField="1" hidden="1">
      <fieldsUsage count="1">
        <fieldUsage x="1"/>
      </fieldsUsage>
      <extLst>
        <ext xmlns:x15="http://schemas.microsoft.com/office/spreadsheetml/2010/11/main" uri="{B97F6D7D-B522-45F9-BDA1-12C45D357490}">
          <x15:cacheHierarchy aggregatedColumn="44"/>
        </ext>
      </extLst>
    </cacheHierarchy>
    <cacheHierarchy uniqueName="[Measures].[Total distinct de AniType]" caption="Total distinct de AniType" measure="1" displayFolder="" measureGroup="Plage" count="0" hidden="1">
      <extLst>
        <ext xmlns:x15="http://schemas.microsoft.com/office/spreadsheetml/2010/11/main" uri="{B97F6D7D-B522-45F9-BDA1-12C45D357490}">
          <x15:cacheHierarchy aggregatedColumn="3"/>
        </ext>
      </extLst>
    </cacheHierarchy>
    <cacheHierarchy uniqueName="[Measures].[Nombre de VisAni]" caption="Nombre de VisAni" measure="1" displayFolder="" measureGroup="Plage" count="0" hidden="1">
      <extLst>
        <ext xmlns:x15="http://schemas.microsoft.com/office/spreadsheetml/2010/11/main" uri="{B97F6D7D-B522-45F9-BDA1-12C45D357490}">
          <x15:cacheHierarchy aggregatedColumn="25"/>
        </ext>
      </extLst>
    </cacheHierarchy>
    <cacheHierarchy uniqueName="[Measures].[Total distinct de VisAni]" caption="Total distinct de VisAni" measure="1" displayFolder="" measureGroup="Plage" count="0" oneField="1" hidden="1">
      <fieldsUsage count="1">
        <fieldUsage x="2"/>
      </fieldsUsage>
      <extLst>
        <ext xmlns:x15="http://schemas.microsoft.com/office/spreadsheetml/2010/11/main" uri="{B97F6D7D-B522-45F9-BDA1-12C45D357490}">
          <x15:cacheHierarchy aggregatedColumn="25"/>
        </ext>
      </extLst>
    </cacheHierarchy>
    <cacheHierarchy uniqueName="[Measures].[Nombre de VisAni 2]" caption="Nombre de VisAni 2" measure="1" displayFolder="" measureGroup="Tableau1" count="0" hidden="1">
      <extLst>
        <ext xmlns:x15="http://schemas.microsoft.com/office/spreadsheetml/2010/11/main" uri="{B97F6D7D-B522-45F9-BDA1-12C45D357490}">
          <x15:cacheHierarchy aggregatedColumn="230"/>
        </ext>
      </extLst>
    </cacheHierarchy>
    <cacheHierarchy uniqueName="[Measures].[Total distinct de VisAni 2]" caption="Total distinct de VisAni 2" measure="1" displayFolder="" measureGroup="Tableau1" count="0" hidden="1">
      <extLst>
        <ext xmlns:x15="http://schemas.microsoft.com/office/spreadsheetml/2010/11/main" uri="{B97F6D7D-B522-45F9-BDA1-12C45D357490}">
          <x15:cacheHierarchy aggregatedColumn="230"/>
        </ext>
      </extLst>
    </cacheHierarchy>
    <cacheHierarchy uniqueName="[Measures].[Nombre de payé ou pas]" caption="Nombre de payé ou pas" measure="1" displayFolder="" measureGroup="Plage 1" count="0" hidden="1">
      <extLst>
        <ext xmlns:x15="http://schemas.microsoft.com/office/spreadsheetml/2010/11/main" uri="{B97F6D7D-B522-45F9-BDA1-12C45D357490}">
          <x15:cacheHierarchy aggregatedColumn="95"/>
        </ext>
      </extLst>
    </cacheHierarchy>
    <cacheHierarchy uniqueName="[Measures].[Total distinct de payé ou pas]" caption="Total distinct de payé ou pas" measure="1" displayFolder="" measureGroup="Plage 1" count="0" hidden="1">
      <extLst>
        <ext xmlns:x15="http://schemas.microsoft.com/office/spreadsheetml/2010/11/main" uri="{B97F6D7D-B522-45F9-BDA1-12C45D357490}">
          <x15:cacheHierarchy aggregatedColumn="95"/>
        </ext>
      </extLst>
    </cacheHierarchy>
    <cacheHierarchy uniqueName="[Measures].[Somme de CA 2]" caption="Somme de CA 2" measure="1" displayFolder="" measureGroup="Plage 1" count="0" hidden="1">
      <extLst>
        <ext xmlns:x15="http://schemas.microsoft.com/office/spreadsheetml/2010/11/main" uri="{B97F6D7D-B522-45F9-BDA1-12C45D357490}">
          <x15:cacheHierarchy aggregatedColumn="90"/>
        </ext>
      </extLst>
    </cacheHierarchy>
    <cacheHierarchy uniqueName="[Measures].[Somme de nouveau ca]" caption="Somme de nouveau ca" measure="1" displayFolder="" measureGroup="Plage 2" count="0" hidden="1">
      <extLst>
        <ext xmlns:x15="http://schemas.microsoft.com/office/spreadsheetml/2010/11/main" uri="{B97F6D7D-B522-45F9-BDA1-12C45D357490}">
          <x15:cacheHierarchy aggregatedColumn="141"/>
        </ext>
      </extLst>
    </cacheHierarchy>
    <cacheHierarchy uniqueName="[Measures].[Nombre de VisAni 3]" caption="Nombre de VisAni 3" measure="1" displayFolder="" measureGroup="Plage 2" count="0" hidden="1">
      <extLst>
        <ext xmlns:x15="http://schemas.microsoft.com/office/spreadsheetml/2010/11/main" uri="{B97F6D7D-B522-45F9-BDA1-12C45D357490}">
          <x15:cacheHierarchy aggregatedColumn="121"/>
        </ext>
      </extLst>
    </cacheHierarchy>
    <cacheHierarchy uniqueName="[Measures].[Total distinct de VisAni 3]" caption="Total distinct de VisAni 3" measure="1" displayFolder="" measureGroup="Plage 2" count="0" hidden="1">
      <extLst>
        <ext xmlns:x15="http://schemas.microsoft.com/office/spreadsheetml/2010/11/main" uri="{B97F6D7D-B522-45F9-BDA1-12C45D357490}">
          <x15:cacheHierarchy aggregatedColumn="121"/>
        </ext>
      </extLst>
    </cacheHierarchy>
    <cacheHierarchy uniqueName="[Measures].[Nombre de DetailVisite.VisNum]" caption="Nombre de DetailVisite.VisNum" measure="1" displayFolder="" measureGroup="Plage 2" count="0" hidden="1">
      <extLst>
        <ext xmlns:x15="http://schemas.microsoft.com/office/spreadsheetml/2010/11/main" uri="{B97F6D7D-B522-45F9-BDA1-12C45D357490}">
          <x15:cacheHierarchy aggregatedColumn="127"/>
        </ext>
      </extLst>
    </cacheHierarchy>
    <cacheHierarchy uniqueName="[Measures].[Somme de nouveau ca 2]" caption="Somme de nouveau ca 2" measure="1" displayFolder="" measureGroup="Plage 3" count="0" hidden="1">
      <extLst>
        <ext xmlns:x15="http://schemas.microsoft.com/office/spreadsheetml/2010/11/main" uri="{B97F6D7D-B522-45F9-BDA1-12C45D357490}">
          <x15:cacheHierarchy aggregatedColumn="195"/>
        </ext>
      </extLst>
    </cacheHierarchy>
    <cacheHierarchy uniqueName="[Measures].[Nombre de DetailVisite.VisNum 2]" caption="Nombre de DetailVisite.VisNum 2" measure="1" displayFolder="" measureGroup="Plage 3" count="0" hidden="1">
      <extLst>
        <ext xmlns:x15="http://schemas.microsoft.com/office/spreadsheetml/2010/11/main" uri="{B97F6D7D-B522-45F9-BDA1-12C45D357490}">
          <x15:cacheHierarchy aggregatedColumn="181"/>
        </ext>
      </extLst>
    </cacheHierarchy>
  </cacheHierarchies>
  <kpis count="0"/>
  <dimensions count="6">
    <dimension measure="1" name="Measures" uniqueName="[Measures]" caption="Measures"/>
    <dimension name="Plage" uniqueName="[Plage]" caption="Plage"/>
    <dimension name="Plage 1" uniqueName="[Plage 1]" caption="Plage 1"/>
    <dimension name="Plage 2" uniqueName="[Plage 2]" caption="Plage 2"/>
    <dimension name="Plage 3" uniqueName="[Plage 3]" caption="Plage 3"/>
    <dimension name="Tableau1" uniqueName="[Tableau1]" caption="Tableau1"/>
  </dimensions>
  <measureGroups count="5">
    <measureGroup name="Plage" caption="Plage"/>
    <measureGroup name="Plage 1" caption="Plage 1"/>
    <measureGroup name="Plage 2" caption="Plage 2"/>
    <measureGroup name="Plage 3" caption="Plage 3"/>
    <measureGroup name="Tableau1" caption="Tableau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a Devas" refreshedDate="45659.52997476852" backgroundQuery="1" createdVersion="8" refreshedVersion="8" minRefreshableVersion="3" recordCount="0" supportSubquery="1" supportAdvancedDrill="1" xr:uid="{96CB2C39-8D38-4835-90BC-777FD2AE7690}">
  <cacheSource type="external" connectionId="1"/>
  <cacheFields count="3">
    <cacheField name="[Plage].[VisType].[VisType]" caption="VisType" numFmtId="0" hierarchy="33" level="1">
      <sharedItems containsBlank="1" count="9">
        <m/>
        <s v=""/>
        <s v="AUTRE"/>
        <s v="BLESSURE"/>
        <s v="HOSPITALISATION"/>
        <s v="MALADIE"/>
        <s v="PHYSIQUE"/>
        <s v="ROUTINE"/>
        <s v="TOILETTAGE"/>
      </sharedItems>
    </cacheField>
    <cacheField name="[Measures].[Somme de CA]" caption="Somme de CA" numFmtId="0" hierarchy="266" level="32767"/>
    <cacheField name="[Measures].[Total distinct de VisAni]" caption="Total distinct de VisAni" numFmtId="0" hierarchy="269" level="32767"/>
  </cacheFields>
  <cacheHierarchies count="281">
    <cacheHierarchy uniqueName="[Plage].[Aniid1]" caption="Aniid1" attribute="1" defaultMemberUniqueName="[Plage].[Aniid1].[All]" allUniqueName="[Plage].[Aniid1].[All]" dimensionUniqueName="[Plage]" displayFolder="" count="0" memberValueDatatype="130" unbalanced="0"/>
    <cacheHierarchy uniqueName="[Plage].[AniCli]" caption="AniCli" attribute="1" defaultMemberUniqueName="[Plage].[AniCli].[All]" allUniqueName="[Plage].[AniCli].[All]" dimensionUniqueName="[Plage]" displayFolder="" count="0" memberValueDatatype="130" unbalanced="0"/>
    <cacheHierarchy uniqueName="[Plage].[AniNom]" caption="AniNom" attribute="1" defaultMemberUniqueName="[Plage].[AniNom].[All]" allUniqueName="[Plage].[AniNom].[All]" dimensionUniqueName="[Plage]" displayFolder="" count="0" memberValueDatatype="130" unbalanced="0"/>
    <cacheHierarchy uniqueName="[Plage].[AniType]" caption="AniType" attribute="1" defaultMemberUniqueName="[Plage].[AniType].[All]" allUniqueName="[Plage].[AniType].[All]" dimensionUniqueName="[Plage]" displayFolder="" count="2" memberValueDatatype="130" unbalanced="0"/>
    <cacheHierarchy uniqueName="[Plage].[AniRace]" caption="AniRace" attribute="1" defaultMemberUniqueName="[Plage].[AniRace].[All]" allUniqueName="[Plage].[AniRace].[All]" dimensionUniqueName="[Plage]" displayFolder="" count="0" memberValueDatatype="130" unbalanced="0"/>
    <cacheHierarchy uniqueName="[Plage].[AniDN]" caption="AniDN" attribute="1" time="1" defaultMemberUniqueName="[Plage].[AniDN].[All]" allUniqueName="[Plage].[AniDN].[All]" dimensionUniqueName="[Plage]" displayFolder="" count="0" memberValueDatatype="7" unbalanced="0"/>
    <cacheHierarchy uniqueName="[Plage].[AniSexe]" caption="AniSexe" attribute="1" defaultMemberUniqueName="[Plage].[AniSexe].[All]" allUniqueName="[Plage].[AniSexe].[All]" dimensionUniqueName="[Plage]" displayFolder="" count="0" memberValueDatatype="130" unbalanced="0"/>
    <cacheHierarchy uniqueName="[Plage].[AniCouleur]" caption="AniCouleur" attribute="1" defaultMemberUniqueName="[Plage].[AniCouleur].[All]" allUniqueName="[Plage].[AniCouleur].[All]" dimensionUniqueName="[Plage]" displayFolder="" count="0" memberValueDatatype="130" unbalanced="0"/>
    <cacheHierarchy uniqueName="[Plage].[AniSteril]" caption="AniSteril" attribute="1" defaultMemberUniqueName="[Plage].[AniSteril].[All]" allUniqueName="[Plage].[AniSteril].[All]" dimensionUniqueName="[Plage]" displayFolder="" count="0" memberValueDatatype="11" unbalanced="0"/>
    <cacheHierarchy uniqueName="[Plage].[AniTaille]" caption="AniTaille" attribute="1" defaultMemberUniqueName="[Plage].[AniTaille].[All]" allUniqueName="[Plage].[AniTaille].[All]" dimensionUniqueName="[Plage]" displayFolder="" count="0" memberValueDatatype="5" unbalanced="0"/>
    <cacheHierarchy uniqueName="[Plage].[AniPoids]" caption="AniPoids" attribute="1" defaultMemberUniqueName="[Plage].[AniPoids].[All]" allUniqueName="[Plage].[AniPoids].[All]" dimensionUniqueName="[Plage]" displayFolder="" count="0" memberValueDatatype="5" unbalanced="0"/>
    <cacheHierarchy uniqueName="[Plage].[AniDecede]" caption="AniDecede" attribute="1" defaultMemberUniqueName="[Plage].[AniDecede].[All]" allUniqueName="[Plage].[AniDecede].[All]" dimensionUniqueName="[Plage]" displayFolder="" count="0" memberValueDatatype="11" unbalanced="0"/>
    <cacheHierarchy uniqueName="[Plage].[AniCommentaires]" caption="AniCommentaires" attribute="1" defaultMemberUniqueName="[Plage].[AniCommentaires].[All]" allUniqueName="[Plage].[AniCommentaires].[All]" dimensionUniqueName="[Plage]" displayFolder="" count="0" memberValueDatatype="130" unbalanced="0"/>
    <cacheHierarchy uniqueName="[Plage].[CliNum]" caption="CliNum" attribute="1" defaultMemberUniqueName="[Plage].[CliNum].[All]" allUniqueName="[Plage].[CliNum].[All]" dimensionUniqueName="[Plage]" displayFolder="" count="0" memberValueDatatype="130" unbalanced="0"/>
    <cacheHierarchy uniqueName="[Plage].[CliType]" caption="CliType" attribute="1" defaultMemberUniqueName="[Plage].[CliType].[All]" allUniqueName="[Plage].[CliType].[All]" dimensionUniqueName="[Plage]" displayFolder="" count="0" memberValueDatatype="20" unbalanced="0"/>
    <cacheHierarchy uniqueName="[Plage].[CliNom]" caption="CliNom" attribute="1" defaultMemberUniqueName="[Plage].[CliNom].[All]" allUniqueName="[Plage].[CliNom].[All]" dimensionUniqueName="[Plage]" displayFolder="" count="2" memberValueDatatype="130" unbalanced="0"/>
    <cacheHierarchy uniqueName="[Plage].[CliRue]" caption="CliRue" attribute="1" defaultMemberUniqueName="[Plage].[CliRue].[All]" allUniqueName="[Plage].[CliRue].[All]" dimensionUniqueName="[Plage]" displayFolder="" count="0" memberValueDatatype="130" unbalanced="0"/>
    <cacheHierarchy uniqueName="[Plage].[CliLocalite]" caption="CliLocalite" attribute="1" defaultMemberUniqueName="[Plage].[CliLocalite].[All]" allUniqueName="[Plage].[CliLocalite].[All]" dimensionUniqueName="[Plage]" displayFolder="" count="0" memberValueDatatype="130" unbalanced="0"/>
    <cacheHierarchy uniqueName="[Plage].[CliDep]" caption="CliDep" attribute="1" defaultMemberUniqueName="[Plage].[CliDep].[All]" allUniqueName="[Plage].[CliDep].[All]" dimensionUniqueName="[Plage]" displayFolder="" count="0" memberValueDatatype="130" unbalanced="0"/>
    <cacheHierarchy uniqueName="[Plage].[CliCP]" caption="CliCP" attribute="1" defaultMemberUniqueName="[Plage].[CliCP].[All]" allUniqueName="[Plage].[CliCP].[All]" dimensionUniqueName="[Plage]" displayFolder="" count="0" memberValueDatatype="130" unbalanced="0"/>
    <cacheHierarchy uniqueName="[Plage].[CliTel]" caption="CliTel" attribute="1" defaultMemberUniqueName="[Plage].[CliTel].[All]" allUniqueName="[Plage].[CliTel].[All]" dimensionUniqueName="[Plage]" displayFolder="" count="0" memberValueDatatype="130" unbalanced="0"/>
    <cacheHierarchy uniqueName="[Plage].[CliSiteWeb]" caption="CliSiteWeb" attribute="1" defaultMemberUniqueName="[Plage].[CliSiteWeb].[All]" allUniqueName="[Plage].[CliSiteWeb].[All]" dimensionUniqueName="[Plage]" displayFolder="" count="0" memberValueDatatype="130" unbalanced="0"/>
    <cacheHierarchy uniqueName="[Plage].[Clidepuis]" caption="Clidepuis" attribute="1" time="1" defaultMemberUniqueName="[Plage].[Clidepuis].[All]" allUniqueName="[Plage].[Clidepuis].[All]" dimensionUniqueName="[Plage]" displayFolder="" count="0" memberValueDatatype="7" unbalanced="0"/>
    <cacheHierarchy uniqueName="[Plage].[CliRemise]" caption="CliRemise" attribute="1" defaultMemberUniqueName="[Plage].[CliRemise].[All]" allUniqueName="[Plage].[CliRemise].[All]" dimensionUniqueName="[Plage]" displayFolder="" count="2" memberValueDatatype="5" unbalanced="0"/>
    <cacheHierarchy uniqueName="[Plage].[Visite.VisNum]" caption="Visite.VisNum" attribute="1" defaultMemberUniqueName="[Plage].[Visite.VisNum].[All]" allUniqueName="[Plage].[Visite.VisNum].[All]" dimensionUniqueName="[Plage]" displayFolder="" count="0" memberValueDatatype="130" unbalanced="0"/>
    <cacheHierarchy uniqueName="[Plage].[VisAni]" caption="VisAni" attribute="1" defaultMemberUniqueName="[Plage].[VisAni].[All]" allUniqueName="[Plage].[VisAni].[All]" dimensionUniqueName="[Plage]" displayFolder="" count="0" memberValueDatatype="130" unbalanced="0"/>
    <cacheHierarchy uniqueName="[Plage].[VisDate_2024]" caption="VisDate_2024" attribute="1" time="1" defaultMemberUniqueName="[Plage].[VisDate_2024].[All]" allUniqueName="[Plage].[VisDate_2024].[All]" dimensionUniqueName="[Plage]" displayFolder="" count="2" memberValueDatatype="7" unbalanced="0"/>
    <cacheHierarchy uniqueName="[Plage].[VisSuivi]" caption="VisSuivi" attribute="1" defaultMemberUniqueName="[Plage].[VisSuivi].[All]" allUniqueName="[Plage].[VisSuivi].[All]" dimensionUniqueName="[Plage]" displayFolder="" count="0" memberValueDatatype="130" unbalanced="0"/>
    <cacheHierarchy uniqueName="[Plage].[VisDatesuivi_2024]" caption="VisDatesuivi_2024" attribute="1" time="1" defaultMemberUniqueName="[Plage].[VisDatesuivi_2024].[All]" allUniqueName="[Plage].[VisDatesuivi_2024].[All]" dimensionUniqueName="[Plage]" displayFolder="" count="0" memberValueDatatype="7" unbalanced="0"/>
    <cacheHierarchy uniqueName="[Plage].[VisTypepaie]" caption="VisTypepaie" attribute="1" defaultMemberUniqueName="[Plage].[VisTypepaie].[All]" allUniqueName="[Plage].[VisTypepaie].[All]" dimensionUniqueName="[Plage]" displayFolder="" count="0" memberValueDatatype="20" unbalanced="0"/>
    <cacheHierarchy uniqueName="[Plage].[VisDatePaiement_2024]" caption="VisDatePaiement_2024" attribute="1" time="1" defaultMemberUniqueName="[Plage].[VisDatePaiement_2024].[All]" allUniqueName="[Plage].[VisDatePaiement_2024].[All]" dimensionUniqueName="[Plage]" displayFolder="" count="0" memberValueDatatype="7" unbalanced="0"/>
    <cacheHierarchy uniqueName="[Plage].[DetailVisite.VisNum]" caption="DetailVisite.VisNum" attribute="1" defaultMemberUniqueName="[Plage].[DetailVisite.VisNum].[All]" allUniqueName="[Plage].[DetailVisite.VisNum].[All]" dimensionUniqueName="[Plage]" displayFolder="" count="0" memberValueDatatype="130" unbalanced="0"/>
    <cacheHierarchy uniqueName="[Plage].[VisLig]" caption="VisLig" attribute="1" defaultMemberUniqueName="[Plage].[VisLig].[All]" allUniqueName="[Plage].[VisLig].[All]" dimensionUniqueName="[Plage]" displayFolder="" count="0" memberValueDatatype="130" unbalanced="0"/>
    <cacheHierarchy uniqueName="[Plage].[VisType]" caption="VisType" attribute="1" defaultMemberUniqueName="[Plage].[VisType].[All]" allUniqueName="[Plage].[VisType].[All]" dimensionUniqueName="[Plage]" displayFolder="" count="2" memberValueDatatype="130" unbalanced="0">
      <fieldsUsage count="2">
        <fieldUsage x="-1"/>
        <fieldUsage x="0"/>
      </fieldsUsage>
    </cacheHierarchy>
    <cacheHierarchy uniqueName="[Plage].[VisTrait]" caption="VisTrait" attribute="1" defaultMemberUniqueName="[Plage].[VisTrait].[All]" allUniqueName="[Plage].[VisTrait].[All]" dimensionUniqueName="[Plage]" displayFolder="" count="0" memberValueDatatype="130" unbalanced="0"/>
    <cacheHierarchy uniqueName="[Plage].[VisMed]" caption="VisMed" attribute="1" defaultMemberUniqueName="[Plage].[VisMed].[All]" allUniqueName="[Plage].[VisMed].[All]" dimensionUniqueName="[Plage]" displayFolder="" count="0" memberValueDatatype="130" unbalanced="0"/>
    <cacheHierarchy uniqueName="[Plage].[MedCode]" caption="MedCode" attribute="1" defaultMemberUniqueName="[Plage].[MedCode].[All]" allUniqueName="[Plage].[MedCode].[All]" dimensionUniqueName="[Plage]" displayFolder="" count="0" memberValueDatatype="130" unbalanced="0"/>
    <cacheHierarchy uniqueName="[Plage].[MedNom]" caption="MedNom" attribute="1" defaultMemberUniqueName="[Plage].[MedNom].[All]" allUniqueName="[Plage].[MedNom].[All]" dimensionUniqueName="[Plage]" displayFolder="" count="0" memberValueDatatype="130" unbalanced="0"/>
    <cacheHierarchy uniqueName="[Plage].[MedPrix]" caption="MedPrix" attribute="1" defaultMemberUniqueName="[Plage].[MedPrix].[All]" allUniqueName="[Plage].[MedPrix].[All]" dimensionUniqueName="[Plage]" displayFolder="" count="0" memberValueDatatype="5" unbalanced="0"/>
    <cacheHierarchy uniqueName="[Plage].[CodeTrai]" caption="CodeTrai" attribute="1" defaultMemberUniqueName="[Plage].[CodeTrai].[All]" allUniqueName="[Plage].[CodeTrai].[All]" dimensionUniqueName="[Plage]" displayFolder="" count="0" memberValueDatatype="130" unbalanced="0"/>
    <cacheHierarchy uniqueName="[Plage].[NomTrai]" caption="NomTrai" attribute="1" defaultMemberUniqueName="[Plage].[NomTrai].[All]" allUniqueName="[Plage].[NomTrai].[All]" dimensionUniqueName="[Plage]" displayFolder="" count="0" memberValueDatatype="130" unbalanced="0"/>
    <cacheHierarchy uniqueName="[Plage].[PrixTrai]" caption="PrixTrai" attribute="1" defaultMemberUniqueName="[Plage].[PrixTrai].[All]" allUniqueName="[Plage].[PrixTrai].[All]" dimensionUniqueName="[Plage]" displayFolder="" count="0" memberValueDatatype="20" unbalanced="0"/>
    <cacheHierarchy uniqueName="[Plage].[PaiTypeCode]" caption="PaiTypeCode" attribute="1" defaultMemberUniqueName="[Plage].[PaiTypeCode].[All]" allUniqueName="[Plage].[PaiTypeCode].[All]" dimensionUniqueName="[Plage]" displayFolder="" count="0" memberValueDatatype="20" unbalanced="0"/>
    <cacheHierarchy uniqueName="[Plage].[PaiTypeLib]" caption="PaiTypeLib" attribute="1" defaultMemberUniqueName="[Plage].[PaiTypeLib].[All]" allUniqueName="[Plage].[PaiTypeLib].[All]" dimensionUniqueName="[Plage]" displayFolder="" count="0" memberValueDatatype="130" unbalanced="0"/>
    <cacheHierarchy uniqueName="[Plage].[CA]" caption="CA" attribute="1" defaultMemberUniqueName="[Plage].[CA].[All]" allUniqueName="[Plage].[CA].[All]" dimensionUniqueName="[Plage]" displayFolder="" count="0" memberValueDatatype="5" unbalanced="0"/>
    <cacheHierarchy uniqueName="[Plage].[AniId]" caption="AniId" attribute="1" defaultMemberUniqueName="[Plage].[AniId].[All]" allUniqueName="[Plage].[AniId].[All]" dimensionUniqueName="[Plage]" displayFolder="" count="0" memberValueDatatype="130" unbalanced="0"/>
    <cacheHierarchy uniqueName="[Plage 1].[Aniid]" caption="Aniid" attribute="1" defaultMemberUniqueName="[Plage 1].[Aniid].[All]" allUniqueName="[Plage 1].[Aniid].[All]" dimensionUniqueName="[Plage 1]" displayFolder="" count="0" memberValueDatatype="130" unbalanced="0"/>
    <cacheHierarchy uniqueName="[Plage 1].[AniCli]" caption="AniCli" attribute="1" defaultMemberUniqueName="[Plage 1].[AniCli].[All]" allUniqueName="[Plage 1].[AniCli].[All]" dimensionUniqueName="[Plage 1]" displayFolder="" count="0" memberValueDatatype="130" unbalanced="0"/>
    <cacheHierarchy uniqueName="[Plage 1].[AniNom]" caption="AniNom" attribute="1" defaultMemberUniqueName="[Plage 1].[AniNom].[All]" allUniqueName="[Plage 1].[AniNom].[All]" dimensionUniqueName="[Plage 1]" displayFolder="" count="0" memberValueDatatype="130" unbalanced="0"/>
    <cacheHierarchy uniqueName="[Plage 1].[AniType]" caption="AniType" attribute="1" defaultMemberUniqueName="[Plage 1].[AniType].[All]" allUniqueName="[Plage 1].[AniType].[All]" dimensionUniqueName="[Plage 1]" displayFolder="" count="0" memberValueDatatype="130" unbalanced="0"/>
    <cacheHierarchy uniqueName="[Plage 1].[AniRace]" caption="AniRace" attribute="1" defaultMemberUniqueName="[Plage 1].[AniRace].[All]" allUniqueName="[Plage 1].[AniRace].[All]" dimensionUniqueName="[Plage 1]" displayFolder="" count="0" memberValueDatatype="130" unbalanced="0"/>
    <cacheHierarchy uniqueName="[Plage 1].[AniDN]" caption="AniDN" attribute="1" time="1" defaultMemberUniqueName="[Plage 1].[AniDN].[All]" allUniqueName="[Plage 1].[AniDN].[All]" dimensionUniqueName="[Plage 1]" displayFolder="" count="0" memberValueDatatype="7" unbalanced="0"/>
    <cacheHierarchy uniqueName="[Plage 1].[AniSexe]" caption="AniSexe" attribute="1" defaultMemberUniqueName="[Plage 1].[AniSexe].[All]" allUniqueName="[Plage 1].[AniSexe].[All]" dimensionUniqueName="[Plage 1]" displayFolder="" count="0" memberValueDatatype="130" unbalanced="0"/>
    <cacheHierarchy uniqueName="[Plage 1].[AniCouleur]" caption="AniCouleur" attribute="1" defaultMemberUniqueName="[Plage 1].[AniCouleur].[All]" allUniqueName="[Plage 1].[AniCouleur].[All]" dimensionUniqueName="[Plage 1]" displayFolder="" count="0" memberValueDatatype="130" unbalanced="0"/>
    <cacheHierarchy uniqueName="[Plage 1].[AniSteril]" caption="AniSteril" attribute="1" defaultMemberUniqueName="[Plage 1].[AniSteril].[All]" allUniqueName="[Plage 1].[AniSteril].[All]" dimensionUniqueName="[Plage 1]" displayFolder="" count="0" memberValueDatatype="11" unbalanced="0"/>
    <cacheHierarchy uniqueName="[Plage 1].[AniTaille]" caption="AniTaille" attribute="1" defaultMemberUniqueName="[Plage 1].[AniTaille].[All]" allUniqueName="[Plage 1].[AniTaille].[All]" dimensionUniqueName="[Plage 1]" displayFolder="" count="0" memberValueDatatype="5" unbalanced="0"/>
    <cacheHierarchy uniqueName="[Plage 1].[AniPoids]" caption="AniPoids" attribute="1" defaultMemberUniqueName="[Plage 1].[AniPoids].[All]" allUniqueName="[Plage 1].[AniPoids].[All]" dimensionUniqueName="[Plage 1]" displayFolder="" count="0" memberValueDatatype="5" unbalanced="0"/>
    <cacheHierarchy uniqueName="[Plage 1].[AniDecede]" caption="AniDecede" attribute="1" defaultMemberUniqueName="[Plage 1].[AniDecede].[All]" allUniqueName="[Plage 1].[AniDecede].[All]" dimensionUniqueName="[Plage 1]" displayFolder="" count="0" memberValueDatatype="11" unbalanced="0"/>
    <cacheHierarchy uniqueName="[Plage 1].[AniCommentaires]" caption="AniCommentaires" attribute="1" defaultMemberUniqueName="[Plage 1].[AniCommentaires].[All]" allUniqueName="[Plage 1].[AniCommentaires].[All]" dimensionUniqueName="[Plage 1]" displayFolder="" count="0" memberValueDatatype="130" unbalanced="0"/>
    <cacheHierarchy uniqueName="[Plage 1].[CliNum]" caption="CliNum" attribute="1" defaultMemberUniqueName="[Plage 1].[CliNum].[All]" allUniqueName="[Plage 1].[CliNum].[All]" dimensionUniqueName="[Plage 1]" displayFolder="" count="0" memberValueDatatype="130" unbalanced="0"/>
    <cacheHierarchy uniqueName="[Plage 1].[CliType]" caption="CliType" attribute="1" defaultMemberUniqueName="[Plage 1].[CliType].[All]" allUniqueName="[Plage 1].[CliType].[All]" dimensionUniqueName="[Plage 1]" displayFolder="" count="0" memberValueDatatype="20" unbalanced="0"/>
    <cacheHierarchy uniqueName="[Plage 1].[CliNom]" caption="CliNom" attribute="1" defaultMemberUniqueName="[Plage 1].[CliNom].[All]" allUniqueName="[Plage 1].[CliNom].[All]" dimensionUniqueName="[Plage 1]" displayFolder="" count="0" memberValueDatatype="130" unbalanced="0"/>
    <cacheHierarchy uniqueName="[Plage 1].[CliRue]" caption="CliRue" attribute="1" defaultMemberUniqueName="[Plage 1].[CliRue].[All]" allUniqueName="[Plage 1].[CliRue].[All]" dimensionUniqueName="[Plage 1]" displayFolder="" count="0" memberValueDatatype="130" unbalanced="0"/>
    <cacheHierarchy uniqueName="[Plage 1].[CliLocalite]" caption="CliLocalite" attribute="1" defaultMemberUniqueName="[Plage 1].[CliLocalite].[All]" allUniqueName="[Plage 1].[CliLocalite].[All]" dimensionUniqueName="[Plage 1]" displayFolder="" count="0" memberValueDatatype="130" unbalanced="0"/>
    <cacheHierarchy uniqueName="[Plage 1].[CliDep]" caption="CliDep" attribute="1" defaultMemberUniqueName="[Plage 1].[CliDep].[All]" allUniqueName="[Plage 1].[CliDep].[All]" dimensionUniqueName="[Plage 1]" displayFolder="" count="0" memberValueDatatype="130" unbalanced="0"/>
    <cacheHierarchy uniqueName="[Plage 1].[CliCP]" caption="CliCP" attribute="1" defaultMemberUniqueName="[Plage 1].[CliCP].[All]" allUniqueName="[Plage 1].[CliCP].[All]" dimensionUniqueName="[Plage 1]" displayFolder="" count="0" memberValueDatatype="130" unbalanced="0"/>
    <cacheHierarchy uniqueName="[Plage 1].[CliTel]" caption="CliTel" attribute="1" defaultMemberUniqueName="[Plage 1].[CliTel].[All]" allUniqueName="[Plage 1].[CliTel].[All]" dimensionUniqueName="[Plage 1]" displayFolder="" count="0" memberValueDatatype="130" unbalanced="0"/>
    <cacheHierarchy uniqueName="[Plage 1].[CliSiteWeb]" caption="CliSiteWeb" attribute="1" defaultMemberUniqueName="[Plage 1].[CliSiteWeb].[All]" allUniqueName="[Plage 1].[CliSiteWeb].[All]" dimensionUniqueName="[Plage 1]" displayFolder="" count="0" memberValueDatatype="130" unbalanced="0"/>
    <cacheHierarchy uniqueName="[Plage 1].[Clidepuis]" caption="Clidepuis" attribute="1" time="1" defaultMemberUniqueName="[Plage 1].[Clidepuis].[All]" allUniqueName="[Plage 1].[Clidepuis].[All]" dimensionUniqueName="[Plage 1]" displayFolder="" count="0" memberValueDatatype="7" unbalanced="0"/>
    <cacheHierarchy uniqueName="[Plage 1].[CliRemise]" caption="CliRemise" attribute="1" defaultMemberUniqueName="[Plage 1].[CliRemise].[All]" allUniqueName="[Plage 1].[CliRemise].[All]" dimensionUniqueName="[Plage 1]" displayFolder="" count="0" memberValueDatatype="5" unbalanced="0"/>
    <cacheHierarchy uniqueName="[Plage 1].[Visite.VisNum]" caption="Visite.VisNum" attribute="1" defaultMemberUniqueName="[Plage 1].[Visite.VisNum].[All]" allUniqueName="[Plage 1].[Visite.VisNum].[All]" dimensionUniqueName="[Plage 1]" displayFolder="" count="0" memberValueDatatype="130" unbalanced="0"/>
    <cacheHierarchy uniqueName="[Plage 1].[VisAni]" caption="VisAni" attribute="1" defaultMemberUniqueName="[Plage 1].[VisAni].[All]" allUniqueName="[Plage 1].[VisAni].[All]" dimensionUniqueName="[Plage 1]" displayFolder="" count="0" memberValueDatatype="130" unbalanced="0"/>
    <cacheHierarchy uniqueName="[Plage 1].[VisDate_2024]" caption="VisDate_2024" attribute="1" time="1" defaultMemberUniqueName="[Plage 1].[VisDate_2024].[All]" allUniqueName="[Plage 1].[VisDate_2024].[All]" dimensionUniqueName="[Plage 1]" displayFolder="" count="0" memberValueDatatype="7" unbalanced="0"/>
    <cacheHierarchy uniqueName="[Plage 1].[VisSuivi]" caption="VisSuivi" attribute="1" defaultMemberUniqueName="[Plage 1].[VisSuivi].[All]" allUniqueName="[Plage 1].[VisSuivi].[All]" dimensionUniqueName="[Plage 1]" displayFolder="" count="0" memberValueDatatype="130" unbalanced="0"/>
    <cacheHierarchy uniqueName="[Plage 1].[VisDatesuivi_2024]" caption="VisDatesuivi_2024" attribute="1" time="1" defaultMemberUniqueName="[Plage 1].[VisDatesuivi_2024].[All]" allUniqueName="[Plage 1].[VisDatesuivi_2024].[All]" dimensionUniqueName="[Plage 1]" displayFolder="" count="0" memberValueDatatype="7" unbalanced="0"/>
    <cacheHierarchy uniqueName="[Plage 1].[VisTypepaie]" caption="VisTypepaie" attribute="1" defaultMemberUniqueName="[Plage 1].[VisTypepaie].[All]" allUniqueName="[Plage 1].[VisTypepaie].[All]" dimensionUniqueName="[Plage 1]" displayFolder="" count="0" memberValueDatatype="20" unbalanced="0"/>
    <cacheHierarchy uniqueName="[Plage 1].[VisDatePaiement_2024]" caption="VisDatePaiement_2024" attribute="1" time="1" defaultMemberUniqueName="[Plage 1].[VisDatePaiement_2024].[All]" allUniqueName="[Plage 1].[VisDatePaiement_2024].[All]" dimensionUniqueName="[Plage 1]" displayFolder="" count="0" memberValueDatatype="7" unbalanced="0"/>
    <cacheHierarchy uniqueName="[Plage 1].[DetailVisite.VisNum]" caption="DetailVisite.VisNum" attribute="1" defaultMemberUniqueName="[Plage 1].[DetailVisite.VisNum].[All]" allUniqueName="[Plage 1].[DetailVisite.VisNum].[All]" dimensionUniqueName="[Plage 1]" displayFolder="" count="0" memberValueDatatype="130" unbalanced="0"/>
    <cacheHierarchy uniqueName="[Plage 1].[VisLig]" caption="VisLig" attribute="1" defaultMemberUniqueName="[Plage 1].[VisLig].[All]" allUniqueName="[Plage 1].[VisLig].[All]" dimensionUniqueName="[Plage 1]" displayFolder="" count="0" memberValueDatatype="130" unbalanced="0"/>
    <cacheHierarchy uniqueName="[Plage 1].[VisType]" caption="VisType" attribute="1" defaultMemberUniqueName="[Plage 1].[VisType].[All]" allUniqueName="[Plage 1].[VisType].[All]" dimensionUniqueName="[Plage 1]" displayFolder="" count="0" memberValueDatatype="130" unbalanced="0"/>
    <cacheHierarchy uniqueName="[Plage 1].[VisTrait]" caption="VisTrait" attribute="1" defaultMemberUniqueName="[Plage 1].[VisTrait].[All]" allUniqueName="[Plage 1].[VisTrait].[All]" dimensionUniqueName="[Plage 1]" displayFolder="" count="0" memberValueDatatype="130" unbalanced="0"/>
    <cacheHierarchy uniqueName="[Plage 1].[VisMed]" caption="VisMed" attribute="1" defaultMemberUniqueName="[Plage 1].[VisMed].[All]" allUniqueName="[Plage 1].[VisMed].[All]" dimensionUniqueName="[Plage 1]" displayFolder="" count="0" memberValueDatatype="130" unbalanced="0"/>
    <cacheHierarchy uniqueName="[Plage 1].[MedCode]" caption="MedCode" attribute="1" defaultMemberUniqueName="[Plage 1].[MedCode].[All]" allUniqueName="[Plage 1].[MedCode].[All]" dimensionUniqueName="[Plage 1]" displayFolder="" count="0" memberValueDatatype="130" unbalanced="0"/>
    <cacheHierarchy uniqueName="[Plage 1].[MedNom]" caption="MedNom" attribute="1" defaultMemberUniqueName="[Plage 1].[MedNom].[All]" allUniqueName="[Plage 1].[MedNom].[All]" dimensionUniqueName="[Plage 1]" displayFolder="" count="0" memberValueDatatype="130" unbalanced="0"/>
    <cacheHierarchy uniqueName="[Plage 1].[MedPrix]" caption="MedPrix" attribute="1" defaultMemberUniqueName="[Plage 1].[MedPrix].[All]" allUniqueName="[Plage 1].[MedPrix].[All]" dimensionUniqueName="[Plage 1]" displayFolder="" count="0" memberValueDatatype="5" unbalanced="0"/>
    <cacheHierarchy uniqueName="[Plage 1].[CodeTrai]" caption="CodeTrai" attribute="1" defaultMemberUniqueName="[Plage 1].[CodeTrai].[All]" allUniqueName="[Plage 1].[CodeTrai].[All]" dimensionUniqueName="[Plage 1]" displayFolder="" count="0" memberValueDatatype="130" unbalanced="0"/>
    <cacheHierarchy uniqueName="[Plage 1].[NomTrai]" caption="NomTrai" attribute="1" defaultMemberUniqueName="[Plage 1].[NomTrai].[All]" allUniqueName="[Plage 1].[NomTrai].[All]" dimensionUniqueName="[Plage 1]" displayFolder="" count="0" memberValueDatatype="130" unbalanced="0"/>
    <cacheHierarchy uniqueName="[Plage 1].[PrixTrai]" caption="PrixTrai" attribute="1" defaultMemberUniqueName="[Plage 1].[PrixTrai].[All]" allUniqueName="[Plage 1].[PrixTrai].[All]" dimensionUniqueName="[Plage 1]" displayFolder="" count="0" memberValueDatatype="20" unbalanced="0"/>
    <cacheHierarchy uniqueName="[Plage 1].[PaiTypeCode]" caption="PaiTypeCode" attribute="1" defaultMemberUniqueName="[Plage 1].[PaiTypeCode].[All]" allUniqueName="[Plage 1].[PaiTypeCode].[All]" dimensionUniqueName="[Plage 1]" displayFolder="" count="0" memberValueDatatype="20" unbalanced="0"/>
    <cacheHierarchy uniqueName="[Plage 1].[PaiTypeLib]" caption="PaiTypeLib" attribute="1" defaultMemberUniqueName="[Plage 1].[PaiTypeLib].[All]" allUniqueName="[Plage 1].[PaiTypeLib].[All]" dimensionUniqueName="[Plage 1]" displayFolder="" count="0" memberValueDatatype="130" unbalanced="0"/>
    <cacheHierarchy uniqueName="[Plage 1].[CA]" caption="CA" attribute="1" defaultMemberUniqueName="[Plage 1].[CA].[All]" allUniqueName="[Plage 1].[CA].[All]" dimensionUniqueName="[Plage 1]" displayFolder="" count="0" memberValueDatatype="5" unbalanced="0"/>
    <cacheHierarchy uniqueName="[Plage 1].[nouveau ca]" caption="nouveau ca" attribute="1" defaultMemberUniqueName="[Plage 1].[nouveau ca].[All]" allUniqueName="[Plage 1].[nouveau ca].[All]" dimensionUniqueName="[Plage 1]" displayFolder="" count="0" memberValueDatatype="5" unbalanced="0"/>
    <cacheHierarchy uniqueName="[Plage 1].[avec ou sans detail de visite]" caption="avec ou sans detail de visite" attribute="1" defaultMemberUniqueName="[Plage 1].[avec ou sans detail de visite].[All]" allUniqueName="[Plage 1].[avec ou sans detail de visite].[All]" dimensionUniqueName="[Plage 1]" displayFolder="" count="0" memberValueDatatype="130" unbalanced="0"/>
    <cacheHierarchy uniqueName="[Plage 1].[nombre de jour d'impayés]" caption="nombre de jour d'impayés" attribute="1" defaultMemberUniqueName="[Plage 1].[nombre de jour d'impayés].[All]" allUniqueName="[Plage 1].[nombre de jour d'impayés].[All]" dimensionUniqueName="[Plage 1]" displayFolder="" count="0" memberValueDatatype="20" unbalanced="0"/>
    <cacheHierarchy uniqueName="[Plage 1].[nombre de mois]" caption="nombre de mois" attribute="1" defaultMemberUniqueName="[Plage 1].[nombre de mois].[All]" allUniqueName="[Plage 1].[nombre de mois].[All]" dimensionUniqueName="[Plage 1]" displayFolder="" count="0" memberValueDatatype="5" unbalanced="0"/>
    <cacheHierarchy uniqueName="[Plage 1].[payé ou pas]" caption="payé ou pas" attribute="1" defaultMemberUniqueName="[Plage 1].[payé ou pas].[All]" allUniqueName="[Plage 1].[payé ou pas].[All]" dimensionUniqueName="[Plage 1]" displayFolder="" count="0" memberValueDatatype="130" unbalanced="0"/>
    <cacheHierarchy uniqueName="[Plage 2].[Aniid]" caption="Aniid" attribute="1" defaultMemberUniqueName="[Plage 2].[Aniid].[All]" allUniqueName="[Plage 2].[Aniid].[All]" dimensionUniqueName="[Plage 2]" displayFolder="" count="0" memberValueDatatype="130" unbalanced="0"/>
    <cacheHierarchy uniqueName="[Plage 2].[AniCli]" caption="AniCli" attribute="1" defaultMemberUniqueName="[Plage 2].[AniCli].[All]" allUniqueName="[Plage 2].[AniCli].[All]" dimensionUniqueName="[Plage 2]" displayFolder="" count="0" memberValueDatatype="130" unbalanced="0"/>
    <cacheHierarchy uniqueName="[Plage 2].[AniNom]" caption="AniNom" attribute="1" defaultMemberUniqueName="[Plage 2].[AniNom].[All]" allUniqueName="[Plage 2].[AniNom].[All]" dimensionUniqueName="[Plage 2]" displayFolder="" count="0" memberValueDatatype="130" unbalanced="0"/>
    <cacheHierarchy uniqueName="[Plage 2].[AniType]" caption="AniType" attribute="1" defaultMemberUniqueName="[Plage 2].[AniType].[All]" allUniqueName="[Plage 2].[AniType].[All]" dimensionUniqueName="[Plage 2]" displayFolder="" count="0" memberValueDatatype="130" unbalanced="0"/>
    <cacheHierarchy uniqueName="[Plage 2].[AniRace]" caption="AniRace" attribute="1" defaultMemberUniqueName="[Plage 2].[AniRace].[All]" allUniqueName="[Plage 2].[AniRace].[All]" dimensionUniqueName="[Plage 2]" displayFolder="" count="0" memberValueDatatype="130" unbalanced="0"/>
    <cacheHierarchy uniqueName="[Plage 2].[AniDN]" caption="AniDN" attribute="1" time="1" defaultMemberUniqueName="[Plage 2].[AniDN].[All]" allUniqueName="[Plage 2].[AniDN].[All]" dimensionUniqueName="[Plage 2]" displayFolder="" count="0" memberValueDatatype="7" unbalanced="0"/>
    <cacheHierarchy uniqueName="[Plage 2].[AniSexe]" caption="AniSexe" attribute="1" defaultMemberUniqueName="[Plage 2].[AniSexe].[All]" allUniqueName="[Plage 2].[AniSexe].[All]" dimensionUniqueName="[Plage 2]" displayFolder="" count="0" memberValueDatatype="130" unbalanced="0"/>
    <cacheHierarchy uniqueName="[Plage 2].[AniCouleur]" caption="AniCouleur" attribute="1" defaultMemberUniqueName="[Plage 2].[AniCouleur].[All]" allUniqueName="[Plage 2].[AniCouleur].[All]" dimensionUniqueName="[Plage 2]" displayFolder="" count="0" memberValueDatatype="130" unbalanced="0"/>
    <cacheHierarchy uniqueName="[Plage 2].[AniSteril]" caption="AniSteril" attribute="1" defaultMemberUniqueName="[Plage 2].[AniSteril].[All]" allUniqueName="[Plage 2].[AniSteril].[All]" dimensionUniqueName="[Plage 2]" displayFolder="" count="0" memberValueDatatype="11" unbalanced="0"/>
    <cacheHierarchy uniqueName="[Plage 2].[AniTaille]" caption="AniTaille" attribute="1" defaultMemberUniqueName="[Plage 2].[AniTaille].[All]" allUniqueName="[Plage 2].[AniTaille].[All]" dimensionUniqueName="[Plage 2]" displayFolder="" count="0" memberValueDatatype="5" unbalanced="0"/>
    <cacheHierarchy uniqueName="[Plage 2].[AniPoids]" caption="AniPoids" attribute="1" defaultMemberUniqueName="[Plage 2].[AniPoids].[All]" allUniqueName="[Plage 2].[AniPoids].[All]" dimensionUniqueName="[Plage 2]" displayFolder="" count="0" memberValueDatatype="5" unbalanced="0"/>
    <cacheHierarchy uniqueName="[Plage 2].[AniDecede]" caption="AniDecede" attribute="1" defaultMemberUniqueName="[Plage 2].[AniDecede].[All]" allUniqueName="[Plage 2].[AniDecede].[All]" dimensionUniqueName="[Plage 2]" displayFolder="" count="0" memberValueDatatype="11" unbalanced="0"/>
    <cacheHierarchy uniqueName="[Plage 2].[AniCommentaires]" caption="AniCommentaires" attribute="1" defaultMemberUniqueName="[Plage 2].[AniCommentaires].[All]" allUniqueName="[Plage 2].[AniCommentaires].[All]" dimensionUniqueName="[Plage 2]" displayFolder="" count="0" memberValueDatatype="130" unbalanced="0"/>
    <cacheHierarchy uniqueName="[Plage 2].[CliNum]" caption="CliNum" attribute="1" defaultMemberUniqueName="[Plage 2].[CliNum].[All]" allUniqueName="[Plage 2].[CliNum].[All]" dimensionUniqueName="[Plage 2]" displayFolder="" count="0" memberValueDatatype="130" unbalanced="0"/>
    <cacheHierarchy uniqueName="[Plage 2].[CliType]" caption="CliType" attribute="1" defaultMemberUniqueName="[Plage 2].[CliType].[All]" allUniqueName="[Plage 2].[CliType].[All]" dimensionUniqueName="[Plage 2]" displayFolder="" count="0" memberValueDatatype="20" unbalanced="0"/>
    <cacheHierarchy uniqueName="[Plage 2].[CliNom]" caption="CliNom" attribute="1" defaultMemberUniqueName="[Plage 2].[CliNom].[All]" allUniqueName="[Plage 2].[CliNom].[All]" dimensionUniqueName="[Plage 2]" displayFolder="" count="0" memberValueDatatype="130" unbalanced="0"/>
    <cacheHierarchy uniqueName="[Plage 2].[CliRue]" caption="CliRue" attribute="1" defaultMemberUniqueName="[Plage 2].[CliRue].[All]" allUniqueName="[Plage 2].[CliRue].[All]" dimensionUniqueName="[Plage 2]" displayFolder="" count="0" memberValueDatatype="130" unbalanced="0"/>
    <cacheHierarchy uniqueName="[Plage 2].[CliLocalite]" caption="CliLocalite" attribute="1" defaultMemberUniqueName="[Plage 2].[CliLocalite].[All]" allUniqueName="[Plage 2].[CliLocalite].[All]" dimensionUniqueName="[Plage 2]" displayFolder="" count="0" memberValueDatatype="130" unbalanced="0"/>
    <cacheHierarchy uniqueName="[Plage 2].[CliDep]" caption="CliDep" attribute="1" defaultMemberUniqueName="[Plage 2].[CliDep].[All]" allUniqueName="[Plage 2].[CliDep].[All]" dimensionUniqueName="[Plage 2]" displayFolder="" count="0" memberValueDatatype="130" unbalanced="0"/>
    <cacheHierarchy uniqueName="[Plage 2].[CliCP]" caption="CliCP" attribute="1" defaultMemberUniqueName="[Plage 2].[CliCP].[All]" allUniqueName="[Plage 2].[CliCP].[All]" dimensionUniqueName="[Plage 2]" displayFolder="" count="0" memberValueDatatype="130" unbalanced="0"/>
    <cacheHierarchy uniqueName="[Plage 2].[CliTel]" caption="CliTel" attribute="1" defaultMemberUniqueName="[Plage 2].[CliTel].[All]" allUniqueName="[Plage 2].[CliTel].[All]" dimensionUniqueName="[Plage 2]" displayFolder="" count="0" memberValueDatatype="130" unbalanced="0"/>
    <cacheHierarchy uniqueName="[Plage 2].[CliSiteWeb]" caption="CliSiteWeb" attribute="1" defaultMemberUniqueName="[Plage 2].[CliSiteWeb].[All]" allUniqueName="[Plage 2].[CliSiteWeb].[All]" dimensionUniqueName="[Plage 2]" displayFolder="" count="0" memberValueDatatype="130" unbalanced="0"/>
    <cacheHierarchy uniqueName="[Plage 2].[Clidepuis]" caption="Clidepuis" attribute="1" time="1" defaultMemberUniqueName="[Plage 2].[Clidepuis].[All]" allUniqueName="[Plage 2].[Clidepuis].[All]" dimensionUniqueName="[Plage 2]" displayFolder="" count="0" memberValueDatatype="7" unbalanced="0"/>
    <cacheHierarchy uniqueName="[Plage 2].[CliRemise]" caption="CliRemise" attribute="1" defaultMemberUniqueName="[Plage 2].[CliRemise].[All]" allUniqueName="[Plage 2].[CliRemise].[All]" dimensionUniqueName="[Plage 2]" displayFolder="" count="0" memberValueDatatype="5" unbalanced="0"/>
    <cacheHierarchy uniqueName="[Plage 2].[Visite.VisNum]" caption="Visite.VisNum" attribute="1" defaultMemberUniqueName="[Plage 2].[Visite.VisNum].[All]" allUniqueName="[Plage 2].[Visite.VisNum].[All]" dimensionUniqueName="[Plage 2]" displayFolder="" count="0" memberValueDatatype="130" unbalanced="0"/>
    <cacheHierarchy uniqueName="[Plage 2].[VisAni]" caption="VisAni" attribute="1" defaultMemberUniqueName="[Plage 2].[VisAni].[All]" allUniqueName="[Plage 2].[VisAni].[All]" dimensionUniqueName="[Plage 2]" displayFolder="" count="0" memberValueDatatype="130" unbalanced="0"/>
    <cacheHierarchy uniqueName="[Plage 2].[VisDate_2024]" caption="VisDate_2024" attribute="1" time="1" defaultMemberUniqueName="[Plage 2].[VisDate_2024].[All]" allUniqueName="[Plage 2].[VisDate_2024].[All]" dimensionUniqueName="[Plage 2]" displayFolder="" count="0" memberValueDatatype="7" unbalanced="0"/>
    <cacheHierarchy uniqueName="[Plage 2].[VisSuivi]" caption="VisSuivi" attribute="1" defaultMemberUniqueName="[Plage 2].[VisSuivi].[All]" allUniqueName="[Plage 2].[VisSuivi].[All]" dimensionUniqueName="[Plage 2]" displayFolder="" count="0" memberValueDatatype="130" unbalanced="0"/>
    <cacheHierarchy uniqueName="[Plage 2].[VisDatesuivi_2024]" caption="VisDatesuivi_2024" attribute="1" time="1" defaultMemberUniqueName="[Plage 2].[VisDatesuivi_2024].[All]" allUniqueName="[Plage 2].[VisDatesuivi_2024].[All]" dimensionUniqueName="[Plage 2]" displayFolder="" count="0" memberValueDatatype="7" unbalanced="0"/>
    <cacheHierarchy uniqueName="[Plage 2].[VisTypepaie]" caption="VisTypepaie" attribute="1" defaultMemberUniqueName="[Plage 2].[VisTypepaie].[All]" allUniqueName="[Plage 2].[VisTypepaie].[All]" dimensionUniqueName="[Plage 2]" displayFolder="" count="0" memberValueDatatype="20" unbalanced="0"/>
    <cacheHierarchy uniqueName="[Plage 2].[VisDatePaiement_2024]" caption="VisDatePaiement_2024" attribute="1" time="1" defaultMemberUniqueName="[Plage 2].[VisDatePaiement_2024].[All]" allUniqueName="[Plage 2].[VisDatePaiement_2024].[All]" dimensionUniqueName="[Plage 2]" displayFolder="" count="0" memberValueDatatype="7" unbalanced="0"/>
    <cacheHierarchy uniqueName="[Plage 2].[DetailVisite.VisNum]" caption="DetailVisite.VisNum" attribute="1" defaultMemberUniqueName="[Plage 2].[DetailVisite.VisNum].[All]" allUniqueName="[Plage 2].[DetailVisite.VisNum].[All]" dimensionUniqueName="[Plage 2]" displayFolder="" count="0" memberValueDatatype="130" unbalanced="0"/>
    <cacheHierarchy uniqueName="[Plage 2].[VisLig]" caption="VisLig" attribute="1" defaultMemberUniqueName="[Plage 2].[VisLig].[All]" allUniqueName="[Plage 2].[VisLig].[All]" dimensionUniqueName="[Plage 2]" displayFolder="" count="0" memberValueDatatype="130" unbalanced="0"/>
    <cacheHierarchy uniqueName="[Plage 2].[VisType]" caption="VisType" attribute="1" defaultMemberUniqueName="[Plage 2].[VisType].[All]" allUniqueName="[Plage 2].[VisType].[All]" dimensionUniqueName="[Plage 2]" displayFolder="" count="0" memberValueDatatype="130" unbalanced="0"/>
    <cacheHierarchy uniqueName="[Plage 2].[VisTrait]" caption="VisTrait" attribute="1" defaultMemberUniqueName="[Plage 2].[VisTrait].[All]" allUniqueName="[Plage 2].[VisTrait].[All]" dimensionUniqueName="[Plage 2]" displayFolder="" count="0" memberValueDatatype="130" unbalanced="0"/>
    <cacheHierarchy uniqueName="[Plage 2].[VisMed]" caption="VisMed" attribute="1" defaultMemberUniqueName="[Plage 2].[VisMed].[All]" allUniqueName="[Plage 2].[VisMed].[All]" dimensionUniqueName="[Plage 2]" displayFolder="" count="0" memberValueDatatype="130" unbalanced="0"/>
    <cacheHierarchy uniqueName="[Plage 2].[MedCode]" caption="MedCode" attribute="1" defaultMemberUniqueName="[Plage 2].[MedCode].[All]" allUniqueName="[Plage 2].[MedCode].[All]" dimensionUniqueName="[Plage 2]" displayFolder="" count="0" memberValueDatatype="130" unbalanced="0"/>
    <cacheHierarchy uniqueName="[Plage 2].[MedNom]" caption="MedNom" attribute="1" defaultMemberUniqueName="[Plage 2].[MedNom].[All]" allUniqueName="[Plage 2].[MedNom].[All]" dimensionUniqueName="[Plage 2]" displayFolder="" count="0" memberValueDatatype="130" unbalanced="0"/>
    <cacheHierarchy uniqueName="[Plage 2].[MedPrix]" caption="MedPrix" attribute="1" defaultMemberUniqueName="[Plage 2].[MedPrix].[All]" allUniqueName="[Plage 2].[MedPrix].[All]" dimensionUniqueName="[Plage 2]" displayFolder="" count="0" memberValueDatatype="5" unbalanced="0"/>
    <cacheHierarchy uniqueName="[Plage 2].[CodeTrai]" caption="CodeTrai" attribute="1" defaultMemberUniqueName="[Plage 2].[CodeTrai].[All]" allUniqueName="[Plage 2].[CodeTrai].[All]" dimensionUniqueName="[Plage 2]" displayFolder="" count="0" memberValueDatatype="130" unbalanced="0"/>
    <cacheHierarchy uniqueName="[Plage 2].[NomTrai]" caption="NomTrai" attribute="1" defaultMemberUniqueName="[Plage 2].[NomTrai].[All]" allUniqueName="[Plage 2].[NomTrai].[All]" dimensionUniqueName="[Plage 2]" displayFolder="" count="0" memberValueDatatype="130" unbalanced="0"/>
    <cacheHierarchy uniqueName="[Plage 2].[PrixTrai]" caption="PrixTrai" attribute="1" defaultMemberUniqueName="[Plage 2].[PrixTrai].[All]" allUniqueName="[Plage 2].[PrixTrai].[All]" dimensionUniqueName="[Plage 2]" displayFolder="" count="0" memberValueDatatype="20" unbalanced="0"/>
    <cacheHierarchy uniqueName="[Plage 2].[PaiTypeCode]" caption="PaiTypeCode" attribute="1" defaultMemberUniqueName="[Plage 2].[PaiTypeCode].[All]" allUniqueName="[Plage 2].[PaiTypeCode].[All]" dimensionUniqueName="[Plage 2]" displayFolder="" count="0" memberValueDatatype="20" unbalanced="0"/>
    <cacheHierarchy uniqueName="[Plage 2].[PaiTypeLib]" caption="PaiTypeLib" attribute="1" defaultMemberUniqueName="[Plage 2].[PaiTypeLib].[All]" allUniqueName="[Plage 2].[PaiTypeLib].[All]" dimensionUniqueName="[Plage 2]" displayFolder="" count="0" memberValueDatatype="130" unbalanced="0"/>
    <cacheHierarchy uniqueName="[Plage 2].[CA]" caption="CA" attribute="1" defaultMemberUniqueName="[Plage 2].[CA].[All]" allUniqueName="[Plage 2].[CA].[All]" dimensionUniqueName="[Plage 2]" displayFolder="" count="0" memberValueDatatype="5" unbalanced="0"/>
    <cacheHierarchy uniqueName="[Plage 2].[nouveau ca]" caption="nouveau ca" attribute="1" defaultMemberUniqueName="[Plage 2].[nouveau ca].[All]" allUniqueName="[Plage 2].[nouveau ca].[All]" dimensionUniqueName="[Plage 2]" displayFolder="" count="0" memberValueDatatype="5" unbalanced="0"/>
    <cacheHierarchy uniqueName="[Plage 2].[avec ou sans detail de visite]" caption="avec ou sans detail de visite" attribute="1" defaultMemberUniqueName="[Plage 2].[avec ou sans detail de visite].[All]" allUniqueName="[Plage 2].[avec ou sans detail de visite].[All]" dimensionUniqueName="[Plage 2]" displayFolder="" count="0" memberValueDatatype="130" unbalanced="0"/>
    <cacheHierarchy uniqueName="[Plage 2].[nombre de jour d'impayés]" caption="nombre de jour d'impayés" attribute="1" defaultMemberUniqueName="[Plage 2].[nombre de jour d'impayés].[All]" allUniqueName="[Plage 2].[nombre de jour d'impayés].[All]" dimensionUniqueName="[Plage 2]" displayFolder="" count="0" memberValueDatatype="20" unbalanced="0"/>
    <cacheHierarchy uniqueName="[Plage 2].[nombre de mois]" caption="nombre de mois" attribute="1" defaultMemberUniqueName="[Plage 2].[nombre de mois].[All]" allUniqueName="[Plage 2].[nombre de mois].[All]" dimensionUniqueName="[Plage 2]" displayFolder="" count="0" memberValueDatatype="5" unbalanced="0"/>
    <cacheHierarchy uniqueName="[Plage 2].[payé ou pas]" caption="payé ou pas" attribute="1" defaultMemberUniqueName="[Plage 2].[payé ou pas].[All]" allUniqueName="[Plage 2].[payé ou pas].[All]" dimensionUniqueName="[Plage 2]" displayFolder="" count="0" memberValueDatatype="130" unbalanced="0"/>
    <cacheHierarchy uniqueName="[Plage 2].[test si la date est dans la periode du mois glissant]" caption="test si la date est dans la periode du mois glissant" attribute="1" defaultMemberUniqueName="[Plage 2].[test si la date est dans la periode du mois glissant].[All]" allUniqueName="[Plage 2].[test si la date est dans la periode du mois glissant].[All]" dimensionUniqueName="[Plage 2]" displayFolder="" count="0" memberValueDatatype="11" unbalanced="0"/>
    <cacheHierarchy uniqueName="[Plage 2].[VisDate_2024 (année)]" caption="VisDate_2024 (année)" attribute="1" defaultMemberUniqueName="[Plage 2].[VisDate_2024 (année)].[All]" allUniqueName="[Plage 2].[VisDate_2024 (année)].[All]" dimensionUniqueName="[Plage 2]" displayFolder="" count="0" memberValueDatatype="130" unbalanced="0"/>
    <cacheHierarchy uniqueName="[Plage 2].[VisDate_2024 (trimestre)]" caption="VisDate_2024 (trimestre)" attribute="1" defaultMemberUniqueName="[Plage 2].[VisDate_2024 (trimestre)].[All]" allUniqueName="[Plage 2].[VisDate_2024 (trimestre)].[All]" dimensionUniqueName="[Plage 2]" displayFolder="" count="0" memberValueDatatype="130" unbalanced="0"/>
    <cacheHierarchy uniqueName="[Plage 2].[VisDate_2024 (mois)]" caption="VisDate_2024 (mois)" attribute="1" defaultMemberUniqueName="[Plage 2].[VisDate_2024 (mois)].[All]" allUniqueName="[Plage 2].[VisDate_2024 (mois)].[All]" dimensionUniqueName="[Plage 2]" displayFolder="" count="0" memberValueDatatype="130" unbalanced="0"/>
    <cacheHierarchy uniqueName="[Plage 3].[Aniid]" caption="Aniid" attribute="1" defaultMemberUniqueName="[Plage 3].[Aniid].[All]" allUniqueName="[Plage 3].[Aniid].[All]" dimensionUniqueName="[Plage 3]" displayFolder="" count="0" memberValueDatatype="130" unbalanced="0"/>
    <cacheHierarchy uniqueName="[Plage 3].[AniCli]" caption="AniCli" attribute="1" defaultMemberUniqueName="[Plage 3].[AniCli].[All]" allUniqueName="[Plage 3].[AniCli].[All]" dimensionUniqueName="[Plage 3]" displayFolder="" count="0" memberValueDatatype="130" unbalanced="0"/>
    <cacheHierarchy uniqueName="[Plage 3].[AniNom]" caption="AniNom" attribute="1" defaultMemberUniqueName="[Plage 3].[AniNom].[All]" allUniqueName="[Plage 3].[AniNom].[All]" dimensionUniqueName="[Plage 3]" displayFolder="" count="0" memberValueDatatype="130" unbalanced="0"/>
    <cacheHierarchy uniqueName="[Plage 3].[AniType]" caption="AniType" attribute="1" defaultMemberUniqueName="[Plage 3].[AniType].[All]" allUniqueName="[Plage 3].[AniType].[All]" dimensionUniqueName="[Plage 3]" displayFolder="" count="0" memberValueDatatype="130" unbalanced="0"/>
    <cacheHierarchy uniqueName="[Plage 3].[AniRace]" caption="AniRace" attribute="1" defaultMemberUniqueName="[Plage 3].[AniRace].[All]" allUniqueName="[Plage 3].[AniRace].[All]" dimensionUniqueName="[Plage 3]" displayFolder="" count="0" memberValueDatatype="130" unbalanced="0"/>
    <cacheHierarchy uniqueName="[Plage 3].[AniDN]" caption="AniDN" attribute="1" time="1" defaultMemberUniqueName="[Plage 3].[AniDN].[All]" allUniqueName="[Plage 3].[AniDN].[All]" dimensionUniqueName="[Plage 3]" displayFolder="" count="0" memberValueDatatype="7" unbalanced="0"/>
    <cacheHierarchy uniqueName="[Plage 3].[AniSexe]" caption="AniSexe" attribute="1" defaultMemberUniqueName="[Plage 3].[AniSexe].[All]" allUniqueName="[Plage 3].[AniSexe].[All]" dimensionUniqueName="[Plage 3]" displayFolder="" count="0" memberValueDatatype="130" unbalanced="0"/>
    <cacheHierarchy uniqueName="[Plage 3].[AniCouleur]" caption="AniCouleur" attribute="1" defaultMemberUniqueName="[Plage 3].[AniCouleur].[All]" allUniqueName="[Plage 3].[AniCouleur].[All]" dimensionUniqueName="[Plage 3]" displayFolder="" count="0" memberValueDatatype="130" unbalanced="0"/>
    <cacheHierarchy uniqueName="[Plage 3].[AniSteril]" caption="AniSteril" attribute="1" defaultMemberUniqueName="[Plage 3].[AniSteril].[All]" allUniqueName="[Plage 3].[AniSteril].[All]" dimensionUniqueName="[Plage 3]" displayFolder="" count="0" memberValueDatatype="11" unbalanced="0"/>
    <cacheHierarchy uniqueName="[Plage 3].[AniTaille]" caption="AniTaille" attribute="1" defaultMemberUniqueName="[Plage 3].[AniTaille].[All]" allUniqueName="[Plage 3].[AniTaille].[All]" dimensionUniqueName="[Plage 3]" displayFolder="" count="0" memberValueDatatype="5" unbalanced="0"/>
    <cacheHierarchy uniqueName="[Plage 3].[AniPoids]" caption="AniPoids" attribute="1" defaultMemberUniqueName="[Plage 3].[AniPoids].[All]" allUniqueName="[Plage 3].[AniPoids].[All]" dimensionUniqueName="[Plage 3]" displayFolder="" count="0" memberValueDatatype="5" unbalanced="0"/>
    <cacheHierarchy uniqueName="[Plage 3].[AniDecede]" caption="AniDecede" attribute="1" defaultMemberUniqueName="[Plage 3].[AniDecede].[All]" allUniqueName="[Plage 3].[AniDecede].[All]" dimensionUniqueName="[Plage 3]" displayFolder="" count="0" memberValueDatatype="11" unbalanced="0"/>
    <cacheHierarchy uniqueName="[Plage 3].[AniCommentaires]" caption="AniCommentaires" attribute="1" defaultMemberUniqueName="[Plage 3].[AniCommentaires].[All]" allUniqueName="[Plage 3].[AniCommentaires].[All]" dimensionUniqueName="[Plage 3]" displayFolder="" count="0" memberValueDatatype="130" unbalanced="0"/>
    <cacheHierarchy uniqueName="[Plage 3].[CliNum]" caption="CliNum" attribute="1" defaultMemberUniqueName="[Plage 3].[CliNum].[All]" allUniqueName="[Plage 3].[CliNum].[All]" dimensionUniqueName="[Plage 3]" displayFolder="" count="0" memberValueDatatype="130" unbalanced="0"/>
    <cacheHierarchy uniqueName="[Plage 3].[CliType]" caption="CliType" attribute="1" defaultMemberUniqueName="[Plage 3].[CliType].[All]" allUniqueName="[Plage 3].[CliType].[All]" dimensionUniqueName="[Plage 3]" displayFolder="" count="0" memberValueDatatype="20" unbalanced="0"/>
    <cacheHierarchy uniqueName="[Plage 3].[CliNom]" caption="CliNom" attribute="1" defaultMemberUniqueName="[Plage 3].[CliNom].[All]" allUniqueName="[Plage 3].[CliNom].[All]" dimensionUniqueName="[Plage 3]" displayFolder="" count="0" memberValueDatatype="130" unbalanced="0"/>
    <cacheHierarchy uniqueName="[Plage 3].[CliRue]" caption="CliRue" attribute="1" defaultMemberUniqueName="[Plage 3].[CliRue].[All]" allUniqueName="[Plage 3].[CliRue].[All]" dimensionUniqueName="[Plage 3]" displayFolder="" count="0" memberValueDatatype="130" unbalanced="0"/>
    <cacheHierarchy uniqueName="[Plage 3].[CliLocalite]" caption="CliLocalite" attribute="1" defaultMemberUniqueName="[Plage 3].[CliLocalite].[All]" allUniqueName="[Plage 3].[CliLocalite].[All]" dimensionUniqueName="[Plage 3]" displayFolder="" count="0" memberValueDatatype="130" unbalanced="0"/>
    <cacheHierarchy uniqueName="[Plage 3].[CliDep]" caption="CliDep" attribute="1" defaultMemberUniqueName="[Plage 3].[CliDep].[All]" allUniqueName="[Plage 3].[CliDep].[All]" dimensionUniqueName="[Plage 3]" displayFolder="" count="0" memberValueDatatype="130" unbalanced="0"/>
    <cacheHierarchy uniqueName="[Plage 3].[CliCP]" caption="CliCP" attribute="1" defaultMemberUniqueName="[Plage 3].[CliCP].[All]" allUniqueName="[Plage 3].[CliCP].[All]" dimensionUniqueName="[Plage 3]" displayFolder="" count="0" memberValueDatatype="130" unbalanced="0"/>
    <cacheHierarchy uniqueName="[Plage 3].[CliTel]" caption="CliTel" attribute="1" defaultMemberUniqueName="[Plage 3].[CliTel].[All]" allUniqueName="[Plage 3].[CliTel].[All]" dimensionUniqueName="[Plage 3]" displayFolder="" count="0" memberValueDatatype="130" unbalanced="0"/>
    <cacheHierarchy uniqueName="[Plage 3].[CliSiteWeb]" caption="CliSiteWeb" attribute="1" defaultMemberUniqueName="[Plage 3].[CliSiteWeb].[All]" allUniqueName="[Plage 3].[CliSiteWeb].[All]" dimensionUniqueName="[Plage 3]" displayFolder="" count="0" memberValueDatatype="130" unbalanced="0"/>
    <cacheHierarchy uniqueName="[Plage 3].[Clidepuis]" caption="Clidepuis" attribute="1" time="1" defaultMemberUniqueName="[Plage 3].[Clidepuis].[All]" allUniqueName="[Plage 3].[Clidepuis].[All]" dimensionUniqueName="[Plage 3]" displayFolder="" count="0" memberValueDatatype="7" unbalanced="0"/>
    <cacheHierarchy uniqueName="[Plage 3].[CliRemise]" caption="CliRemise" attribute="1" defaultMemberUniqueName="[Plage 3].[CliRemise].[All]" allUniqueName="[Plage 3].[CliRemise].[All]" dimensionUniqueName="[Plage 3]" displayFolder="" count="0" memberValueDatatype="5" unbalanced="0"/>
    <cacheHierarchy uniqueName="[Plage 3].[Visite.VisNum]" caption="Visite.VisNum" attribute="1" defaultMemberUniqueName="[Plage 3].[Visite.VisNum].[All]" allUniqueName="[Plage 3].[Visite.VisNum].[All]" dimensionUniqueName="[Plage 3]" displayFolder="" count="0" memberValueDatatype="130" unbalanced="0"/>
    <cacheHierarchy uniqueName="[Plage 3].[VisAni]" caption="VisAni" attribute="1" defaultMemberUniqueName="[Plage 3].[VisAni].[All]" allUniqueName="[Plage 3].[VisAni].[All]" dimensionUniqueName="[Plage 3]" displayFolder="" count="0" memberValueDatatype="130" unbalanced="0"/>
    <cacheHierarchy uniqueName="[Plage 3].[VisDate_2024]" caption="VisDate_2024" attribute="1" time="1" defaultMemberUniqueName="[Plage 3].[VisDate_2024].[All]" allUniqueName="[Plage 3].[VisDate_2024].[All]" dimensionUniqueName="[Plage 3]" displayFolder="" count="0" memberValueDatatype="7" unbalanced="0"/>
    <cacheHierarchy uniqueName="[Plage 3].[VisSuivi]" caption="VisSuivi" attribute="1" defaultMemberUniqueName="[Plage 3].[VisSuivi].[All]" allUniqueName="[Plage 3].[VisSuivi].[All]" dimensionUniqueName="[Plage 3]" displayFolder="" count="0" memberValueDatatype="130" unbalanced="0"/>
    <cacheHierarchy uniqueName="[Plage 3].[VisDatesuivi_2024]" caption="VisDatesuivi_2024" attribute="1" time="1" defaultMemberUniqueName="[Plage 3].[VisDatesuivi_2024].[All]" allUniqueName="[Plage 3].[VisDatesuivi_2024].[All]" dimensionUniqueName="[Plage 3]" displayFolder="" count="0" memberValueDatatype="7" unbalanced="0"/>
    <cacheHierarchy uniqueName="[Plage 3].[VisTypepaie]" caption="VisTypepaie" attribute="1" defaultMemberUniqueName="[Plage 3].[VisTypepaie].[All]" allUniqueName="[Plage 3].[VisTypepaie].[All]" dimensionUniqueName="[Plage 3]" displayFolder="" count="0" memberValueDatatype="20" unbalanced="0"/>
    <cacheHierarchy uniqueName="[Plage 3].[VisDatePaiement_2024]" caption="VisDatePaiement_2024" attribute="1" time="1" defaultMemberUniqueName="[Plage 3].[VisDatePaiement_2024].[All]" allUniqueName="[Plage 3].[VisDatePaiement_2024].[All]" dimensionUniqueName="[Plage 3]" displayFolder="" count="0" memberValueDatatype="7" unbalanced="0"/>
    <cacheHierarchy uniqueName="[Plage 3].[DetailVisite.VisNum]" caption="DetailVisite.VisNum" attribute="1" defaultMemberUniqueName="[Plage 3].[DetailVisite.VisNum].[All]" allUniqueName="[Plage 3].[DetailVisite.VisNum].[All]" dimensionUniqueName="[Plage 3]" displayFolder="" count="0" memberValueDatatype="130" unbalanced="0"/>
    <cacheHierarchy uniqueName="[Plage 3].[VisLig]" caption="VisLig" attribute="1" defaultMemberUniqueName="[Plage 3].[VisLig].[All]" allUniqueName="[Plage 3].[VisLig].[All]" dimensionUniqueName="[Plage 3]" displayFolder="" count="0" memberValueDatatype="130" unbalanced="0"/>
    <cacheHierarchy uniqueName="[Plage 3].[VisType]" caption="VisType" attribute="1" defaultMemberUniqueName="[Plage 3].[VisType].[All]" allUniqueName="[Plage 3].[VisType].[All]" dimensionUniqueName="[Plage 3]" displayFolder="" count="0" memberValueDatatype="130" unbalanced="0"/>
    <cacheHierarchy uniqueName="[Plage 3].[VisTrait]" caption="VisTrait" attribute="1" defaultMemberUniqueName="[Plage 3].[VisTrait].[All]" allUniqueName="[Plage 3].[VisTrait].[All]" dimensionUniqueName="[Plage 3]" displayFolder="" count="0" memberValueDatatype="130" unbalanced="0"/>
    <cacheHierarchy uniqueName="[Plage 3].[VisMed]" caption="VisMed" attribute="1" defaultMemberUniqueName="[Plage 3].[VisMed].[All]" allUniqueName="[Plage 3].[VisMed].[All]" dimensionUniqueName="[Plage 3]" displayFolder="" count="0" memberValueDatatype="130" unbalanced="0"/>
    <cacheHierarchy uniqueName="[Plage 3].[MedCode]" caption="MedCode" attribute="1" defaultMemberUniqueName="[Plage 3].[MedCode].[All]" allUniqueName="[Plage 3].[MedCode].[All]" dimensionUniqueName="[Plage 3]" displayFolder="" count="0" memberValueDatatype="130" unbalanced="0"/>
    <cacheHierarchy uniqueName="[Plage 3].[MedNom]" caption="MedNom" attribute="1" defaultMemberUniqueName="[Plage 3].[MedNom].[All]" allUniqueName="[Plage 3].[MedNom].[All]" dimensionUniqueName="[Plage 3]" displayFolder="" count="0" memberValueDatatype="130" unbalanced="0"/>
    <cacheHierarchy uniqueName="[Plage 3].[MedPrix]" caption="MedPrix" attribute="1" defaultMemberUniqueName="[Plage 3].[MedPrix].[All]" allUniqueName="[Plage 3].[MedPrix].[All]" dimensionUniqueName="[Plage 3]" displayFolder="" count="0" memberValueDatatype="5" unbalanced="0"/>
    <cacheHierarchy uniqueName="[Plage 3].[CodeTrai]" caption="CodeTrai" attribute="1" defaultMemberUniqueName="[Plage 3].[CodeTrai].[All]" allUniqueName="[Plage 3].[CodeTrai].[All]" dimensionUniqueName="[Plage 3]" displayFolder="" count="0" memberValueDatatype="130" unbalanced="0"/>
    <cacheHierarchy uniqueName="[Plage 3].[NomTrai]" caption="NomTrai" attribute="1" defaultMemberUniqueName="[Plage 3].[NomTrai].[All]" allUniqueName="[Plage 3].[NomTrai].[All]" dimensionUniqueName="[Plage 3]" displayFolder="" count="0" memberValueDatatype="130" unbalanced="0"/>
    <cacheHierarchy uniqueName="[Plage 3].[PrixTrai]" caption="PrixTrai" attribute="1" defaultMemberUniqueName="[Plage 3].[PrixTrai].[All]" allUniqueName="[Plage 3].[PrixTrai].[All]" dimensionUniqueName="[Plage 3]" displayFolder="" count="0" memberValueDatatype="20" unbalanced="0"/>
    <cacheHierarchy uniqueName="[Plage 3].[PaiTypeCode]" caption="PaiTypeCode" attribute="1" defaultMemberUniqueName="[Plage 3].[PaiTypeCode].[All]" allUniqueName="[Plage 3].[PaiTypeCode].[All]" dimensionUniqueName="[Plage 3]" displayFolder="" count="0" memberValueDatatype="20" unbalanced="0"/>
    <cacheHierarchy uniqueName="[Plage 3].[PaiTypeLib]" caption="PaiTypeLib" attribute="1" defaultMemberUniqueName="[Plage 3].[PaiTypeLib].[All]" allUniqueName="[Plage 3].[PaiTypeLib].[All]" dimensionUniqueName="[Plage 3]" displayFolder="" count="0" memberValueDatatype="130" unbalanced="0"/>
    <cacheHierarchy uniqueName="[Plage 3].[CA]" caption="CA" attribute="1" defaultMemberUniqueName="[Plage 3].[CA].[All]" allUniqueName="[Plage 3].[CA].[All]" dimensionUniqueName="[Plage 3]" displayFolder="" count="0" memberValueDatatype="5" unbalanced="0"/>
    <cacheHierarchy uniqueName="[Plage 3].[nouveau ca]" caption="nouveau ca" attribute="1" defaultMemberUniqueName="[Plage 3].[nouveau ca].[All]" allUniqueName="[Plage 3].[nouveau ca].[All]" dimensionUniqueName="[Plage 3]" displayFolder="" count="0" memberValueDatatype="5" unbalanced="0"/>
    <cacheHierarchy uniqueName="[Plage 3].[avec ou sans detail de visite]" caption="avec ou sans detail de visite" attribute="1" defaultMemberUniqueName="[Plage 3].[avec ou sans detail de visite].[All]" allUniqueName="[Plage 3].[avec ou sans detail de visite].[All]" dimensionUniqueName="[Plage 3]" displayFolder="" count="0" memberValueDatatype="130" unbalanced="0"/>
    <cacheHierarchy uniqueName="[Plage 3].[nombre de jour d'impayés]" caption="nombre de jour d'impayés" attribute="1" defaultMemberUniqueName="[Plage 3].[nombre de jour d'impayés].[All]" allUniqueName="[Plage 3].[nombre de jour d'impayés].[All]" dimensionUniqueName="[Plage 3]" displayFolder="" count="0" memberValueDatatype="20" unbalanced="0"/>
    <cacheHierarchy uniqueName="[Plage 3].[nombre de mois]" caption="nombre de mois" attribute="1" defaultMemberUniqueName="[Plage 3].[nombre de mois].[All]" allUniqueName="[Plage 3].[nombre de mois].[All]" dimensionUniqueName="[Plage 3]" displayFolder="" count="0" memberValueDatatype="5" unbalanced="0"/>
    <cacheHierarchy uniqueName="[Plage 3].[payé ou pas]" caption="payé ou pas" attribute="1" defaultMemberUniqueName="[Plage 3].[payé ou pas].[All]" allUniqueName="[Plage 3].[payé ou pas].[All]" dimensionUniqueName="[Plage 3]" displayFolder="" count="0" memberValueDatatype="130" unbalanced="0"/>
    <cacheHierarchy uniqueName="[Plage 3].[test si la date est dans la periode du mois glissant]" caption="test si la date est dans la periode du mois glissant" attribute="1" defaultMemberUniqueName="[Plage 3].[test si la date est dans la periode du mois glissant].[All]" allUniqueName="[Plage 3].[test si la date est dans la periode du mois glissant].[All]" dimensionUniqueName="[Plage 3]" displayFolder="" count="0" memberValueDatatype="11" unbalanced="0"/>
    <cacheHierarchy uniqueName="[Plage 3].[numéro de la semaine de visite]" caption="numéro de la semaine de visite" attribute="1" defaultMemberUniqueName="[Plage 3].[numéro de la semaine de visite].[All]" allUniqueName="[Plage 3].[numéro de la semaine de visite].[All]" dimensionUniqueName="[Plage 3]" displayFolder="" count="0" memberValueDatatype="20" unbalanced="0"/>
    <cacheHierarchy uniqueName="[Plage 3].[VisDate_2024 (année)]" caption="VisDate_2024 (année)" attribute="1" defaultMemberUniqueName="[Plage 3].[VisDate_2024 (année)].[All]" allUniqueName="[Plage 3].[VisDate_2024 (année)].[All]" dimensionUniqueName="[Plage 3]" displayFolder="" count="0" memberValueDatatype="130" unbalanced="0"/>
    <cacheHierarchy uniqueName="[Plage 3].[VisDate_2024 (trimestre)]" caption="VisDate_2024 (trimestre)" attribute="1" defaultMemberUniqueName="[Plage 3].[VisDate_2024 (trimestre)].[All]" allUniqueName="[Plage 3].[VisDate_2024 (trimestre)].[All]" dimensionUniqueName="[Plage 3]" displayFolder="" count="0" memberValueDatatype="130" unbalanced="0"/>
    <cacheHierarchy uniqueName="[Plage 3].[VisDate_2024 (mois)]" caption="VisDate_2024 (mois)" attribute="1" defaultMemberUniqueName="[Plage 3].[VisDate_2024 (mois)].[All]" allUniqueName="[Plage 3].[VisDate_2024 (mois)].[All]" dimensionUniqueName="[Plage 3]" displayFolder="" count="0" memberValueDatatype="130" unbalanced="0"/>
    <cacheHierarchy uniqueName="[Tableau1].[Aniid]" caption="Aniid" attribute="1" defaultMemberUniqueName="[Tableau1].[Aniid].[All]" allUniqueName="[Tableau1].[Aniid].[All]" dimensionUniqueName="[Tableau1]" displayFolder="" count="0" memberValueDatatype="130" unbalanced="0"/>
    <cacheHierarchy uniqueName="[Tableau1].[AniCli]" caption="AniCli" attribute="1" defaultMemberUniqueName="[Tableau1].[AniCli].[All]" allUniqueName="[Tableau1].[AniCli].[All]" dimensionUniqueName="[Tableau1]" displayFolder="" count="0" memberValueDatatype="130" unbalanced="0"/>
    <cacheHierarchy uniqueName="[Tableau1].[AniNom]" caption="AniNom" attribute="1" defaultMemberUniqueName="[Tableau1].[AniNom].[All]" allUniqueName="[Tableau1].[AniNom].[All]" dimensionUniqueName="[Tableau1]" displayFolder="" count="0" memberValueDatatype="130" unbalanced="0"/>
    <cacheHierarchy uniqueName="[Tableau1].[AniType]" caption="AniType" attribute="1" defaultMemberUniqueName="[Tableau1].[AniType].[All]" allUniqueName="[Tableau1].[AniType].[All]" dimensionUniqueName="[Tableau1]" displayFolder="" count="0" memberValueDatatype="130" unbalanced="0"/>
    <cacheHierarchy uniqueName="[Tableau1].[AniRace]" caption="AniRace" attribute="1" defaultMemberUniqueName="[Tableau1].[AniRace].[All]" allUniqueName="[Tableau1].[AniRace].[All]" dimensionUniqueName="[Tableau1]" displayFolder="" count="0" memberValueDatatype="130" unbalanced="0"/>
    <cacheHierarchy uniqueName="[Tableau1].[AniDN]" caption="AniDN" attribute="1" time="1" defaultMemberUniqueName="[Tableau1].[AniDN].[All]" allUniqueName="[Tableau1].[AniDN].[All]" dimensionUniqueName="[Tableau1]" displayFolder="" count="0" memberValueDatatype="7" unbalanced="0"/>
    <cacheHierarchy uniqueName="[Tableau1].[AniSexe]" caption="AniSexe" attribute="1" defaultMemberUniqueName="[Tableau1].[AniSexe].[All]" allUniqueName="[Tableau1].[AniSexe].[All]" dimensionUniqueName="[Tableau1]" displayFolder="" count="0" memberValueDatatype="130" unbalanced="0"/>
    <cacheHierarchy uniqueName="[Tableau1].[AniCouleur]" caption="AniCouleur" attribute="1" defaultMemberUniqueName="[Tableau1].[AniCouleur].[All]" allUniqueName="[Tableau1].[AniCouleur].[All]" dimensionUniqueName="[Tableau1]" displayFolder="" count="0" memberValueDatatype="130" unbalanced="0"/>
    <cacheHierarchy uniqueName="[Tableau1].[AniSteril]" caption="AniSteril" attribute="1" defaultMemberUniqueName="[Tableau1].[AniSteril].[All]" allUniqueName="[Tableau1].[AniSteril].[All]" dimensionUniqueName="[Tableau1]" displayFolder="" count="0" memberValueDatatype="11" unbalanced="0"/>
    <cacheHierarchy uniqueName="[Tableau1].[AniTaille]" caption="AniTaille" attribute="1" defaultMemberUniqueName="[Tableau1].[AniTaille].[All]" allUniqueName="[Tableau1].[AniTaille].[All]" dimensionUniqueName="[Tableau1]" displayFolder="" count="0" memberValueDatatype="5" unbalanced="0"/>
    <cacheHierarchy uniqueName="[Tableau1].[AniPoids]" caption="AniPoids" attribute="1" defaultMemberUniqueName="[Tableau1].[AniPoids].[All]" allUniqueName="[Tableau1].[AniPoids].[All]" dimensionUniqueName="[Tableau1]" displayFolder="" count="0" memberValueDatatype="5" unbalanced="0"/>
    <cacheHierarchy uniqueName="[Tableau1].[AniDecede]" caption="AniDecede" attribute="1" defaultMemberUniqueName="[Tableau1].[AniDecede].[All]" allUniqueName="[Tableau1].[AniDecede].[All]" dimensionUniqueName="[Tableau1]" displayFolder="" count="0" memberValueDatatype="11" unbalanced="0"/>
    <cacheHierarchy uniqueName="[Tableau1].[AniCommentaires]" caption="AniCommentaires" attribute="1" defaultMemberUniqueName="[Tableau1].[AniCommentaires].[All]" allUniqueName="[Tableau1].[AniCommentaires].[All]" dimensionUniqueName="[Tableau1]" displayFolder="" count="0" memberValueDatatype="130" unbalanced="0"/>
    <cacheHierarchy uniqueName="[Tableau1].[CliNum]" caption="CliNum" attribute="1" defaultMemberUniqueName="[Tableau1].[CliNum].[All]" allUniqueName="[Tableau1].[CliNum].[All]" dimensionUniqueName="[Tableau1]" displayFolder="" count="0" memberValueDatatype="130" unbalanced="0"/>
    <cacheHierarchy uniqueName="[Tableau1].[CliType]" caption="CliType" attribute="1" defaultMemberUniqueName="[Tableau1].[CliType].[All]" allUniqueName="[Tableau1].[CliType].[All]" dimensionUniqueName="[Tableau1]" displayFolder="" count="0" memberValueDatatype="20" unbalanced="0"/>
    <cacheHierarchy uniqueName="[Tableau1].[CliNom]" caption="CliNom" attribute="1" defaultMemberUniqueName="[Tableau1].[CliNom].[All]" allUniqueName="[Tableau1].[CliNom].[All]" dimensionUniqueName="[Tableau1]" displayFolder="" count="0" memberValueDatatype="130" unbalanced="0"/>
    <cacheHierarchy uniqueName="[Tableau1].[CliRue]" caption="CliRue" attribute="1" defaultMemberUniqueName="[Tableau1].[CliRue].[All]" allUniqueName="[Tableau1].[CliRue].[All]" dimensionUniqueName="[Tableau1]" displayFolder="" count="0" memberValueDatatype="130" unbalanced="0"/>
    <cacheHierarchy uniqueName="[Tableau1].[CliLocalite]" caption="CliLocalite" attribute="1" defaultMemberUniqueName="[Tableau1].[CliLocalite].[All]" allUniqueName="[Tableau1].[CliLocalite].[All]" dimensionUniqueName="[Tableau1]" displayFolder="" count="0" memberValueDatatype="130" unbalanced="0"/>
    <cacheHierarchy uniqueName="[Tableau1].[CliDep]" caption="CliDep" attribute="1" defaultMemberUniqueName="[Tableau1].[CliDep].[All]" allUniqueName="[Tableau1].[CliDep].[All]" dimensionUniqueName="[Tableau1]" displayFolder="" count="0" memberValueDatatype="130" unbalanced="0"/>
    <cacheHierarchy uniqueName="[Tableau1].[CliCP]" caption="CliCP" attribute="1" defaultMemberUniqueName="[Tableau1].[CliCP].[All]" allUniqueName="[Tableau1].[CliCP].[All]" dimensionUniqueName="[Tableau1]" displayFolder="" count="0" memberValueDatatype="130" unbalanced="0"/>
    <cacheHierarchy uniqueName="[Tableau1].[CliTel]" caption="CliTel" attribute="1" defaultMemberUniqueName="[Tableau1].[CliTel].[All]" allUniqueName="[Tableau1].[CliTel].[All]" dimensionUniqueName="[Tableau1]" displayFolder="" count="0" memberValueDatatype="130" unbalanced="0"/>
    <cacheHierarchy uniqueName="[Tableau1].[CliSiteWeb]" caption="CliSiteWeb" attribute="1" defaultMemberUniqueName="[Tableau1].[CliSiteWeb].[All]" allUniqueName="[Tableau1].[CliSiteWeb].[All]" dimensionUniqueName="[Tableau1]" displayFolder="" count="0" memberValueDatatype="130" unbalanced="0"/>
    <cacheHierarchy uniqueName="[Tableau1].[Clidepuis]" caption="Clidepuis" attribute="1" time="1" defaultMemberUniqueName="[Tableau1].[Clidepuis].[All]" allUniqueName="[Tableau1].[Clidepuis].[All]" dimensionUniqueName="[Tableau1]" displayFolder="" count="0" memberValueDatatype="7" unbalanced="0"/>
    <cacheHierarchy uniqueName="[Tableau1].[CliRemise]" caption="CliRemise" attribute="1" defaultMemberUniqueName="[Tableau1].[CliRemise].[All]" allUniqueName="[Tableau1].[CliRemise].[All]" dimensionUniqueName="[Tableau1]" displayFolder="" count="0" memberValueDatatype="5" unbalanced="0"/>
    <cacheHierarchy uniqueName="[Tableau1].[Visite.VisNum]" caption="Visite.VisNum" attribute="1" defaultMemberUniqueName="[Tableau1].[Visite.VisNum].[All]" allUniqueName="[Tableau1].[Visite.VisNum].[All]" dimensionUniqueName="[Tableau1]" displayFolder="" count="0" memberValueDatatype="130" unbalanced="0"/>
    <cacheHierarchy uniqueName="[Tableau1].[VisAni]" caption="VisAni" attribute="1" defaultMemberUniqueName="[Tableau1].[VisAni].[All]" allUniqueName="[Tableau1].[VisAni].[All]" dimensionUniqueName="[Tableau1]" displayFolder="" count="0" memberValueDatatype="130" unbalanced="0"/>
    <cacheHierarchy uniqueName="[Tableau1].[VisDate_2024]" caption="VisDate_2024" attribute="1" time="1" defaultMemberUniqueName="[Tableau1].[VisDate_2024].[All]" allUniqueName="[Tableau1].[VisDate_2024].[All]" dimensionUniqueName="[Tableau1]" displayFolder="" count="0" memberValueDatatype="7" unbalanced="0"/>
    <cacheHierarchy uniqueName="[Tableau1].[VisSuivi]" caption="VisSuivi" attribute="1" defaultMemberUniqueName="[Tableau1].[VisSuivi].[All]" allUniqueName="[Tableau1].[VisSuivi].[All]" dimensionUniqueName="[Tableau1]" displayFolder="" count="0" memberValueDatatype="130" unbalanced="0"/>
    <cacheHierarchy uniqueName="[Tableau1].[VisDatesuivi_2024]" caption="VisDatesuivi_2024" attribute="1" time="1" defaultMemberUniqueName="[Tableau1].[VisDatesuivi_2024].[All]" allUniqueName="[Tableau1].[VisDatesuivi_2024].[All]" dimensionUniqueName="[Tableau1]" displayFolder="" count="0" memberValueDatatype="7" unbalanced="0"/>
    <cacheHierarchy uniqueName="[Tableau1].[VisTypepaie]" caption="VisTypepaie" attribute="1" defaultMemberUniqueName="[Tableau1].[VisTypepaie].[All]" allUniqueName="[Tableau1].[VisTypepaie].[All]" dimensionUniqueName="[Tableau1]" displayFolder="" count="0" memberValueDatatype="20" unbalanced="0"/>
    <cacheHierarchy uniqueName="[Tableau1].[VisDatePaiement_2024]" caption="VisDatePaiement_2024" attribute="1" time="1" defaultMemberUniqueName="[Tableau1].[VisDatePaiement_2024].[All]" allUniqueName="[Tableau1].[VisDatePaiement_2024].[All]" dimensionUniqueName="[Tableau1]" displayFolder="" count="0" memberValueDatatype="7" unbalanced="0"/>
    <cacheHierarchy uniqueName="[Tableau1].[DetailVisite.VisNum]" caption="DetailVisite.VisNum" attribute="1" defaultMemberUniqueName="[Tableau1].[DetailVisite.VisNum].[All]" allUniqueName="[Tableau1].[DetailVisite.VisNum].[All]" dimensionUniqueName="[Tableau1]" displayFolder="" count="0" memberValueDatatype="130" unbalanced="0"/>
    <cacheHierarchy uniqueName="[Tableau1].[VisLig]" caption="VisLig" attribute="1" defaultMemberUniqueName="[Tableau1].[VisLig].[All]" allUniqueName="[Tableau1].[VisLig].[All]" dimensionUniqueName="[Tableau1]" displayFolder="" count="0" memberValueDatatype="130" unbalanced="0"/>
    <cacheHierarchy uniqueName="[Tableau1].[VisType]" caption="VisType" attribute="1" defaultMemberUniqueName="[Tableau1].[VisType].[All]" allUniqueName="[Tableau1].[VisType].[All]" dimensionUniqueName="[Tableau1]" displayFolder="" count="0" memberValueDatatype="130" unbalanced="0"/>
    <cacheHierarchy uniqueName="[Tableau1].[VisTrait]" caption="VisTrait" attribute="1" defaultMemberUniqueName="[Tableau1].[VisTrait].[All]" allUniqueName="[Tableau1].[VisTrait].[All]" dimensionUniqueName="[Tableau1]" displayFolder="" count="0" memberValueDatatype="130" unbalanced="0"/>
    <cacheHierarchy uniqueName="[Tableau1].[VisMed]" caption="VisMed" attribute="1" defaultMemberUniqueName="[Tableau1].[VisMed].[All]" allUniqueName="[Tableau1].[VisMed].[All]" dimensionUniqueName="[Tableau1]" displayFolder="" count="0" memberValueDatatype="130" unbalanced="0"/>
    <cacheHierarchy uniqueName="[Tableau1].[MedCode]" caption="MedCode" attribute="1" defaultMemberUniqueName="[Tableau1].[MedCode].[All]" allUniqueName="[Tableau1].[MedCode].[All]" dimensionUniqueName="[Tableau1]" displayFolder="" count="0" memberValueDatatype="130" unbalanced="0"/>
    <cacheHierarchy uniqueName="[Tableau1].[MedNom]" caption="MedNom" attribute="1" defaultMemberUniqueName="[Tableau1].[MedNom].[All]" allUniqueName="[Tableau1].[MedNom].[All]" dimensionUniqueName="[Tableau1]" displayFolder="" count="0" memberValueDatatype="130" unbalanced="0"/>
    <cacheHierarchy uniqueName="[Tableau1].[MedPrix]" caption="MedPrix" attribute="1" defaultMemberUniqueName="[Tableau1].[MedPrix].[All]" allUniqueName="[Tableau1].[MedPrix].[All]" dimensionUniqueName="[Tableau1]" displayFolder="" count="0" memberValueDatatype="5" unbalanced="0"/>
    <cacheHierarchy uniqueName="[Tableau1].[CodeTrai]" caption="CodeTrai" attribute="1" defaultMemberUniqueName="[Tableau1].[CodeTrai].[All]" allUniqueName="[Tableau1].[CodeTrai].[All]" dimensionUniqueName="[Tableau1]" displayFolder="" count="0" memberValueDatatype="130" unbalanced="0"/>
    <cacheHierarchy uniqueName="[Tableau1].[NomTrai]" caption="NomTrai" attribute="1" defaultMemberUniqueName="[Tableau1].[NomTrai].[All]" allUniqueName="[Tableau1].[NomTrai].[All]" dimensionUniqueName="[Tableau1]" displayFolder="" count="0" memberValueDatatype="130" unbalanced="0"/>
    <cacheHierarchy uniqueName="[Tableau1].[PrixTrai]" caption="PrixTrai" attribute="1" defaultMemberUniqueName="[Tableau1].[PrixTrai].[All]" allUniqueName="[Tableau1].[PrixTrai].[All]" dimensionUniqueName="[Tableau1]" displayFolder="" count="0" memberValueDatatype="20" unbalanced="0"/>
    <cacheHierarchy uniqueName="[Tableau1].[PaiTypeCode]" caption="PaiTypeCode" attribute="1" defaultMemberUniqueName="[Tableau1].[PaiTypeCode].[All]" allUniqueName="[Tableau1].[PaiTypeCode].[All]" dimensionUniqueName="[Tableau1]" displayFolder="" count="0" memberValueDatatype="20" unbalanced="0"/>
    <cacheHierarchy uniqueName="[Tableau1].[PaiTypeLib]" caption="PaiTypeLib" attribute="1" defaultMemberUniqueName="[Tableau1].[PaiTypeLib].[All]" allUniqueName="[Tableau1].[PaiTypeLib].[All]" dimensionUniqueName="[Tableau1]" displayFolder="" count="0" memberValueDatatype="130" unbalanced="0"/>
    <cacheHierarchy uniqueName="[Tableau1].[CA]" caption="CA" attribute="1" defaultMemberUniqueName="[Tableau1].[CA].[All]" allUniqueName="[Tableau1].[CA].[All]" dimensionUniqueName="[Tableau1]" displayFolder="" count="0" memberValueDatatype="5" unbalanced="0"/>
    <cacheHierarchy uniqueName="[Tableau1].[nouveau ca]" caption="nouveau ca" attribute="1" defaultMemberUniqueName="[Tableau1].[nouveau ca].[All]" allUniqueName="[Tableau1].[nouveau ca].[All]" dimensionUniqueName="[Tableau1]" displayFolder="" count="0" memberValueDatatype="5" unbalanced="0"/>
    <cacheHierarchy uniqueName="[Tableau1].[avec ou sans detail de visite]" caption="avec ou sans detail de visite" attribute="1" defaultMemberUniqueName="[Tableau1].[avec ou sans detail de visite].[All]" allUniqueName="[Tableau1].[avec ou sans detail de visite].[All]" dimensionUniqueName="[Tableau1]" displayFolder="" count="0" memberValueDatatype="130" unbalanced="0"/>
    <cacheHierarchy uniqueName="[Tableau1].[nombre de jour d'impayés]" caption="nombre de jour d'impayés" attribute="1" defaultMemberUniqueName="[Tableau1].[nombre de jour d'impayés].[All]" allUniqueName="[Tableau1].[nombre de jour d'impayés].[All]" dimensionUniqueName="[Tableau1]" displayFolder="" count="0" memberValueDatatype="20" unbalanced="0"/>
    <cacheHierarchy uniqueName="[Tableau1].[nombre de mois]" caption="nombre de mois" attribute="1" defaultMemberUniqueName="[Tableau1].[nombre de mois].[All]" allUniqueName="[Tableau1].[nombre de mois].[All]" dimensionUniqueName="[Tableau1]" displayFolder="" count="0" memberValueDatatype="5" unbalanced="0"/>
    <cacheHierarchy uniqueName="[Tableau1].[payé ou pas]" caption="payé ou pas" attribute="1" defaultMemberUniqueName="[Tableau1].[payé ou pas].[All]" allUniqueName="[Tableau1].[payé ou pas].[All]" dimensionUniqueName="[Tableau1]" displayFolder="" count="0" memberValueDatatype="130" unbalanced="0"/>
    <cacheHierarchy uniqueName="[Tableau1].[test si la date est dans la periode du mois glissant]" caption="test si la date est dans la periode du mois glissant" attribute="1" defaultMemberUniqueName="[Tableau1].[test si la date est dans la periode du mois glissant].[All]" allUniqueName="[Tableau1].[test si la date est dans la periode du mois glissant].[All]" dimensionUniqueName="[Tableau1]" displayFolder="" count="0" memberValueDatatype="11" unbalanced="0"/>
    <cacheHierarchy uniqueName="[Tableau1].[numéro de la semaine de visite]" caption="numéro de la semaine de visite" attribute="1" defaultMemberUniqueName="[Tableau1].[numéro de la semaine de visite].[All]" allUniqueName="[Tableau1].[numéro de la semaine de visite].[All]" dimensionUniqueName="[Tableau1]" displayFolder="" count="0" memberValueDatatype="20" unbalanced="0"/>
    <cacheHierarchy uniqueName="[Plage 2].[VisDate_2024 (index des mois)]" caption="VisDate_2024 (index des mois)" attribute="1" defaultMemberUniqueName="[Plage 2].[VisDate_2024 (index des mois)].[All]" allUniqueName="[Plage 2].[VisDate_2024 (index des mois)].[All]" dimensionUniqueName="[Plage 2]" displayFolder="" count="0" memberValueDatatype="20" unbalanced="0" hidden="1"/>
    <cacheHierarchy uniqueName="[Plage 3].[VisDate_2024 (index des mois)]" caption="VisDate_2024 (index des mois)" attribute="1" defaultMemberUniqueName="[Plage 3].[VisDate_2024 (index des mois)].[All]" allUniqueName="[Plage 3].[VisDate_2024 (index des mois)].[All]" dimensionUniqueName="[Plage 3]" displayFolder="" count="0" memberValueDatatype="20" unbalanced="0" hidden="1"/>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XL_Count Plage 1]" caption="__XL_Count Plage 1" measure="1" displayFolder="" measureGroup="Plage 1" count="0" hidden="1"/>
    <cacheHierarchy uniqueName="[Measures].[__XL_Count Plage 2]" caption="__XL_Count Plage 2" measure="1" displayFolder="" measureGroup="Plage 2" count="0" hidden="1"/>
    <cacheHierarchy uniqueName="[Measures].[__XL_Count Plage 3]" caption="__XL_Count Plage 3" measure="1" displayFolder="" measureGroup="Plage 3" count="0" hidden="1"/>
    <cacheHierarchy uniqueName="[Measures].[__No measures defined]" caption="__No measures defined" measure="1" displayFolder="" count="0" hidden="1"/>
    <cacheHierarchy uniqueName="[Measures].[Nombre de AniType]" caption="Nombre de AniType" measure="1" displayFolder="" measureGroup="Plage" count="0" hidden="1">
      <extLst>
        <ext xmlns:x15="http://schemas.microsoft.com/office/spreadsheetml/2010/11/main" uri="{B97F6D7D-B522-45F9-BDA1-12C45D357490}">
          <x15:cacheHierarchy aggregatedColumn="3"/>
        </ext>
      </extLst>
    </cacheHierarchy>
    <cacheHierarchy uniqueName="[Measures].[Somme de CA]" caption="Somme de CA" measure="1" displayFolder="" measureGroup="Plage" count="0" oneField="1" hidden="1">
      <fieldsUsage count="1">
        <fieldUsage x="1"/>
      </fieldsUsage>
      <extLst>
        <ext xmlns:x15="http://schemas.microsoft.com/office/spreadsheetml/2010/11/main" uri="{B97F6D7D-B522-45F9-BDA1-12C45D357490}">
          <x15:cacheHierarchy aggregatedColumn="44"/>
        </ext>
      </extLst>
    </cacheHierarchy>
    <cacheHierarchy uniqueName="[Measures].[Total distinct de AniType]" caption="Total distinct de AniType" measure="1" displayFolder="" measureGroup="Plage" count="0" hidden="1">
      <extLst>
        <ext xmlns:x15="http://schemas.microsoft.com/office/spreadsheetml/2010/11/main" uri="{B97F6D7D-B522-45F9-BDA1-12C45D357490}">
          <x15:cacheHierarchy aggregatedColumn="3"/>
        </ext>
      </extLst>
    </cacheHierarchy>
    <cacheHierarchy uniqueName="[Measures].[Nombre de VisAni]" caption="Nombre de VisAni" measure="1" displayFolder="" measureGroup="Plage" count="0" hidden="1">
      <extLst>
        <ext xmlns:x15="http://schemas.microsoft.com/office/spreadsheetml/2010/11/main" uri="{B97F6D7D-B522-45F9-BDA1-12C45D357490}">
          <x15:cacheHierarchy aggregatedColumn="25"/>
        </ext>
      </extLst>
    </cacheHierarchy>
    <cacheHierarchy uniqueName="[Measures].[Total distinct de VisAni]" caption="Total distinct de VisAni" measure="1" displayFolder="" measureGroup="Plage" count="0" oneField="1" hidden="1">
      <fieldsUsage count="1">
        <fieldUsage x="2"/>
      </fieldsUsage>
      <extLst>
        <ext xmlns:x15="http://schemas.microsoft.com/office/spreadsheetml/2010/11/main" uri="{B97F6D7D-B522-45F9-BDA1-12C45D357490}">
          <x15:cacheHierarchy aggregatedColumn="25"/>
        </ext>
      </extLst>
    </cacheHierarchy>
    <cacheHierarchy uniqueName="[Measures].[Nombre de VisAni 2]" caption="Nombre de VisAni 2" measure="1" displayFolder="" measureGroup="Tableau1" count="0" hidden="1">
      <extLst>
        <ext xmlns:x15="http://schemas.microsoft.com/office/spreadsheetml/2010/11/main" uri="{B97F6D7D-B522-45F9-BDA1-12C45D357490}">
          <x15:cacheHierarchy aggregatedColumn="230"/>
        </ext>
      </extLst>
    </cacheHierarchy>
    <cacheHierarchy uniqueName="[Measures].[Total distinct de VisAni 2]" caption="Total distinct de VisAni 2" measure="1" displayFolder="" measureGroup="Tableau1" count="0" hidden="1">
      <extLst>
        <ext xmlns:x15="http://schemas.microsoft.com/office/spreadsheetml/2010/11/main" uri="{B97F6D7D-B522-45F9-BDA1-12C45D357490}">
          <x15:cacheHierarchy aggregatedColumn="230"/>
        </ext>
      </extLst>
    </cacheHierarchy>
    <cacheHierarchy uniqueName="[Measures].[Nombre de payé ou pas]" caption="Nombre de payé ou pas" measure="1" displayFolder="" measureGroup="Plage 1" count="0" hidden="1">
      <extLst>
        <ext xmlns:x15="http://schemas.microsoft.com/office/spreadsheetml/2010/11/main" uri="{B97F6D7D-B522-45F9-BDA1-12C45D357490}">
          <x15:cacheHierarchy aggregatedColumn="95"/>
        </ext>
      </extLst>
    </cacheHierarchy>
    <cacheHierarchy uniqueName="[Measures].[Total distinct de payé ou pas]" caption="Total distinct de payé ou pas" measure="1" displayFolder="" measureGroup="Plage 1" count="0" hidden="1">
      <extLst>
        <ext xmlns:x15="http://schemas.microsoft.com/office/spreadsheetml/2010/11/main" uri="{B97F6D7D-B522-45F9-BDA1-12C45D357490}">
          <x15:cacheHierarchy aggregatedColumn="95"/>
        </ext>
      </extLst>
    </cacheHierarchy>
    <cacheHierarchy uniqueName="[Measures].[Somme de CA 2]" caption="Somme de CA 2" measure="1" displayFolder="" measureGroup="Plage 1" count="0" hidden="1">
      <extLst>
        <ext xmlns:x15="http://schemas.microsoft.com/office/spreadsheetml/2010/11/main" uri="{B97F6D7D-B522-45F9-BDA1-12C45D357490}">
          <x15:cacheHierarchy aggregatedColumn="90"/>
        </ext>
      </extLst>
    </cacheHierarchy>
    <cacheHierarchy uniqueName="[Measures].[Somme de nouveau ca]" caption="Somme de nouveau ca" measure="1" displayFolder="" measureGroup="Plage 2" count="0" hidden="1">
      <extLst>
        <ext xmlns:x15="http://schemas.microsoft.com/office/spreadsheetml/2010/11/main" uri="{B97F6D7D-B522-45F9-BDA1-12C45D357490}">
          <x15:cacheHierarchy aggregatedColumn="141"/>
        </ext>
      </extLst>
    </cacheHierarchy>
    <cacheHierarchy uniqueName="[Measures].[Nombre de VisAni 3]" caption="Nombre de VisAni 3" measure="1" displayFolder="" measureGroup="Plage 2" count="0" hidden="1">
      <extLst>
        <ext xmlns:x15="http://schemas.microsoft.com/office/spreadsheetml/2010/11/main" uri="{B97F6D7D-B522-45F9-BDA1-12C45D357490}">
          <x15:cacheHierarchy aggregatedColumn="121"/>
        </ext>
      </extLst>
    </cacheHierarchy>
    <cacheHierarchy uniqueName="[Measures].[Total distinct de VisAni 3]" caption="Total distinct de VisAni 3" measure="1" displayFolder="" measureGroup="Plage 2" count="0" hidden="1">
      <extLst>
        <ext xmlns:x15="http://schemas.microsoft.com/office/spreadsheetml/2010/11/main" uri="{B97F6D7D-B522-45F9-BDA1-12C45D357490}">
          <x15:cacheHierarchy aggregatedColumn="121"/>
        </ext>
      </extLst>
    </cacheHierarchy>
    <cacheHierarchy uniqueName="[Measures].[Nombre de DetailVisite.VisNum]" caption="Nombre de DetailVisite.VisNum" measure="1" displayFolder="" measureGroup="Plage 2" count="0" hidden="1">
      <extLst>
        <ext xmlns:x15="http://schemas.microsoft.com/office/spreadsheetml/2010/11/main" uri="{B97F6D7D-B522-45F9-BDA1-12C45D357490}">
          <x15:cacheHierarchy aggregatedColumn="127"/>
        </ext>
      </extLst>
    </cacheHierarchy>
    <cacheHierarchy uniqueName="[Measures].[Somme de nouveau ca 2]" caption="Somme de nouveau ca 2" measure="1" displayFolder="" measureGroup="Plage 3" count="0" hidden="1">
      <extLst>
        <ext xmlns:x15="http://schemas.microsoft.com/office/spreadsheetml/2010/11/main" uri="{B97F6D7D-B522-45F9-BDA1-12C45D357490}">
          <x15:cacheHierarchy aggregatedColumn="195"/>
        </ext>
      </extLst>
    </cacheHierarchy>
    <cacheHierarchy uniqueName="[Measures].[Nombre de DetailVisite.VisNum 2]" caption="Nombre de DetailVisite.VisNum 2" measure="1" displayFolder="" measureGroup="Plage 3" count="0" hidden="1">
      <extLst>
        <ext xmlns:x15="http://schemas.microsoft.com/office/spreadsheetml/2010/11/main" uri="{B97F6D7D-B522-45F9-BDA1-12C45D357490}">
          <x15:cacheHierarchy aggregatedColumn="181"/>
        </ext>
      </extLst>
    </cacheHierarchy>
  </cacheHierarchies>
  <kpis count="0"/>
  <dimensions count="6">
    <dimension measure="1" name="Measures" uniqueName="[Measures]" caption="Measures"/>
    <dimension name="Plage" uniqueName="[Plage]" caption="Plage"/>
    <dimension name="Plage 1" uniqueName="[Plage 1]" caption="Plage 1"/>
    <dimension name="Plage 2" uniqueName="[Plage 2]" caption="Plage 2"/>
    <dimension name="Plage 3" uniqueName="[Plage 3]" caption="Plage 3"/>
    <dimension name="Tableau1" uniqueName="[Tableau1]" caption="Tableau1"/>
  </dimensions>
  <measureGroups count="5">
    <measureGroup name="Plage" caption="Plage"/>
    <measureGroup name="Plage 1" caption="Plage 1"/>
    <measureGroup name="Plage 2" caption="Plage 2"/>
    <measureGroup name="Plage 3" caption="Plage 3"/>
    <measureGroup name="Tableau1" caption="Tableau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a Devas" refreshedDate="45659.529975694444" backgroundQuery="1" createdVersion="8" refreshedVersion="8" minRefreshableVersion="3" recordCount="0" supportSubquery="1" supportAdvancedDrill="1" xr:uid="{5FB61015-59A6-4B5E-8260-90517A8D579B}">
  <cacheSource type="external" connectionId="1"/>
  <cacheFields count="4">
    <cacheField name="[Plage].[CliNom].[CliNom]" caption="CliNom" numFmtId="0" hierarchy="15" level="1">
      <sharedItems containsBlank="1" count="51">
        <m/>
        <s v="Albert Joineau"/>
        <s v="Animaux Câlins"/>
        <s v="Animaux exotiques S.A."/>
        <s v="Animaux Familiers"/>
        <s v="Anita Zimmerman"/>
        <s v="Aquarium de Baillargues"/>
        <s v="Au Chat Malin"/>
        <s v="Barbara Willenberg"/>
        <s v="Bow Wow House"/>
        <s v="Bruce Adams"/>
        <s v="Charlotte Jobert"/>
        <s v="Châtons Calins"/>
        <s v="Christian Praduit"/>
        <s v="Des Oiseaux et des Hommes"/>
        <s v="George Grandjean"/>
        <s v="Haute Protection"/>
        <s v="Jean Adams"/>
        <s v="Jean Bruneteau"/>
        <s v="Jean Willenberg"/>
        <s v="Karen Rhodes"/>
        <s v="Koalas et Perruches"/>
        <s v="La Cuve à Poissons SARL"/>
        <s v="La Grange au Poil"/>
        <s v="La Maison de l'Animal"/>
        <s v="Le Monde des Oiseaux"/>
        <s v="L'Ile aux Serpents"/>
        <s v="Malins Petits"/>
        <s v="Marguerite McKinley"/>
        <s v="Michel Joineau"/>
        <s v="Office Naturel de l'Hérault"/>
        <s v="Patricia Irribarado"/>
        <s v="Paul-Elie Fruet"/>
        <s v="Pépiements"/>
        <s v="Philippe Primenat"/>
        <s v="Pierrette Grandon"/>
        <s v="Plein d'Amour"/>
        <s v="Pour les Chiens"/>
        <s v="Refuge aviaire George Brun"/>
        <s v="Réserve Naturelle de Nîmes"/>
        <s v="Royaume des Animaux (le)"/>
        <s v="Sandra Young"/>
        <s v="Sandrine Willenberg"/>
        <s v="Stéphane Brun"/>
        <s v="Thierry Pottier"/>
        <s v="Trois Petits Cochons"/>
        <s v="UFR Sciences de la Vie"/>
        <s v="World Fauna"/>
        <s v="Zoo du Mont Pilote"/>
        <s v="Zoo Municipal d'Angliers"/>
        <s v="Zoo Municipal de Ranier"/>
      </sharedItems>
    </cacheField>
    <cacheField name="[Measures].[Somme de CA]" caption="Somme de CA" numFmtId="0" hierarchy="266" level="32767"/>
    <cacheField name="[Measures].[Total distinct de VisAni]" caption="Total distinct de VisAni" numFmtId="0" hierarchy="269" level="32767"/>
    <cacheField name="[Plage].[VisType].[VisType]" caption="VisType" numFmtId="0" hierarchy="33" level="1">
      <sharedItems containsSemiMixedTypes="0" containsNonDate="0" containsString="0"/>
    </cacheField>
  </cacheFields>
  <cacheHierarchies count="281">
    <cacheHierarchy uniqueName="[Plage].[Aniid1]" caption="Aniid1" attribute="1" defaultMemberUniqueName="[Plage].[Aniid1].[All]" allUniqueName="[Plage].[Aniid1].[All]" dimensionUniqueName="[Plage]" displayFolder="" count="0" memberValueDatatype="130" unbalanced="0"/>
    <cacheHierarchy uniqueName="[Plage].[AniCli]" caption="AniCli" attribute="1" defaultMemberUniqueName="[Plage].[AniCli].[All]" allUniqueName="[Plage].[AniCli].[All]" dimensionUniqueName="[Plage]" displayFolder="" count="0" memberValueDatatype="130" unbalanced="0"/>
    <cacheHierarchy uniqueName="[Plage].[AniNom]" caption="AniNom" attribute="1" defaultMemberUniqueName="[Plage].[AniNom].[All]" allUniqueName="[Plage].[AniNom].[All]" dimensionUniqueName="[Plage]" displayFolder="" count="0" memberValueDatatype="130" unbalanced="0"/>
    <cacheHierarchy uniqueName="[Plage].[AniType]" caption="AniType" attribute="1" defaultMemberUniqueName="[Plage].[AniType].[All]" allUniqueName="[Plage].[AniType].[All]" dimensionUniqueName="[Plage]" displayFolder="" count="2" memberValueDatatype="130" unbalanced="0"/>
    <cacheHierarchy uniqueName="[Plage].[AniRace]" caption="AniRace" attribute="1" defaultMemberUniqueName="[Plage].[AniRace].[All]" allUniqueName="[Plage].[AniRace].[All]" dimensionUniqueName="[Plage]" displayFolder="" count="0" memberValueDatatype="130" unbalanced="0"/>
    <cacheHierarchy uniqueName="[Plage].[AniDN]" caption="AniDN" attribute="1" time="1" defaultMemberUniqueName="[Plage].[AniDN].[All]" allUniqueName="[Plage].[AniDN].[All]" dimensionUniqueName="[Plage]" displayFolder="" count="0" memberValueDatatype="7" unbalanced="0"/>
    <cacheHierarchy uniqueName="[Plage].[AniSexe]" caption="AniSexe" attribute="1" defaultMemberUniqueName="[Plage].[AniSexe].[All]" allUniqueName="[Plage].[AniSexe].[All]" dimensionUniqueName="[Plage]" displayFolder="" count="0" memberValueDatatype="130" unbalanced="0"/>
    <cacheHierarchy uniqueName="[Plage].[AniCouleur]" caption="AniCouleur" attribute="1" defaultMemberUniqueName="[Plage].[AniCouleur].[All]" allUniqueName="[Plage].[AniCouleur].[All]" dimensionUniqueName="[Plage]" displayFolder="" count="0" memberValueDatatype="130" unbalanced="0"/>
    <cacheHierarchy uniqueName="[Plage].[AniSteril]" caption="AniSteril" attribute="1" defaultMemberUniqueName="[Plage].[AniSteril].[All]" allUniqueName="[Plage].[AniSteril].[All]" dimensionUniqueName="[Plage]" displayFolder="" count="0" memberValueDatatype="11" unbalanced="0"/>
    <cacheHierarchy uniqueName="[Plage].[AniTaille]" caption="AniTaille" attribute="1" defaultMemberUniqueName="[Plage].[AniTaille].[All]" allUniqueName="[Plage].[AniTaille].[All]" dimensionUniqueName="[Plage]" displayFolder="" count="0" memberValueDatatype="5" unbalanced="0"/>
    <cacheHierarchy uniqueName="[Plage].[AniPoids]" caption="AniPoids" attribute="1" defaultMemberUniqueName="[Plage].[AniPoids].[All]" allUniqueName="[Plage].[AniPoids].[All]" dimensionUniqueName="[Plage]" displayFolder="" count="0" memberValueDatatype="5" unbalanced="0"/>
    <cacheHierarchy uniqueName="[Plage].[AniDecede]" caption="AniDecede" attribute="1" defaultMemberUniqueName="[Plage].[AniDecede].[All]" allUniqueName="[Plage].[AniDecede].[All]" dimensionUniqueName="[Plage]" displayFolder="" count="0" memberValueDatatype="11" unbalanced="0"/>
    <cacheHierarchy uniqueName="[Plage].[AniCommentaires]" caption="AniCommentaires" attribute="1" defaultMemberUniqueName="[Plage].[AniCommentaires].[All]" allUniqueName="[Plage].[AniCommentaires].[All]" dimensionUniqueName="[Plage]" displayFolder="" count="0" memberValueDatatype="130" unbalanced="0"/>
    <cacheHierarchy uniqueName="[Plage].[CliNum]" caption="CliNum" attribute="1" defaultMemberUniqueName="[Plage].[CliNum].[All]" allUniqueName="[Plage].[CliNum].[All]" dimensionUniqueName="[Plage]" displayFolder="" count="0" memberValueDatatype="130" unbalanced="0"/>
    <cacheHierarchy uniqueName="[Plage].[CliType]" caption="CliType" attribute="1" defaultMemberUniqueName="[Plage].[CliType].[All]" allUniqueName="[Plage].[CliType].[All]" dimensionUniqueName="[Plage]" displayFolder="" count="0" memberValueDatatype="20" unbalanced="0"/>
    <cacheHierarchy uniqueName="[Plage].[CliNom]" caption="CliNom" attribute="1" defaultMemberUniqueName="[Plage].[CliNom].[All]" allUniqueName="[Plage].[CliNom].[All]" dimensionUniqueName="[Plage]" displayFolder="" count="2" memberValueDatatype="130" unbalanced="0">
      <fieldsUsage count="2">
        <fieldUsage x="-1"/>
        <fieldUsage x="0"/>
      </fieldsUsage>
    </cacheHierarchy>
    <cacheHierarchy uniqueName="[Plage].[CliRue]" caption="CliRue" attribute="1" defaultMemberUniqueName="[Plage].[CliRue].[All]" allUniqueName="[Plage].[CliRue].[All]" dimensionUniqueName="[Plage]" displayFolder="" count="0" memberValueDatatype="130" unbalanced="0"/>
    <cacheHierarchy uniqueName="[Plage].[CliLocalite]" caption="CliLocalite" attribute="1" defaultMemberUniqueName="[Plage].[CliLocalite].[All]" allUniqueName="[Plage].[CliLocalite].[All]" dimensionUniqueName="[Plage]" displayFolder="" count="0" memberValueDatatype="130" unbalanced="0"/>
    <cacheHierarchy uniqueName="[Plage].[CliDep]" caption="CliDep" attribute="1" defaultMemberUniqueName="[Plage].[CliDep].[All]" allUniqueName="[Plage].[CliDep].[All]" dimensionUniqueName="[Plage]" displayFolder="" count="0" memberValueDatatype="130" unbalanced="0"/>
    <cacheHierarchy uniqueName="[Plage].[CliCP]" caption="CliCP" attribute="1" defaultMemberUniqueName="[Plage].[CliCP].[All]" allUniqueName="[Plage].[CliCP].[All]" dimensionUniqueName="[Plage]" displayFolder="" count="0" memberValueDatatype="130" unbalanced="0"/>
    <cacheHierarchy uniqueName="[Plage].[CliTel]" caption="CliTel" attribute="1" defaultMemberUniqueName="[Plage].[CliTel].[All]" allUniqueName="[Plage].[CliTel].[All]" dimensionUniqueName="[Plage]" displayFolder="" count="0" memberValueDatatype="130" unbalanced="0"/>
    <cacheHierarchy uniqueName="[Plage].[CliSiteWeb]" caption="CliSiteWeb" attribute="1" defaultMemberUniqueName="[Plage].[CliSiteWeb].[All]" allUniqueName="[Plage].[CliSiteWeb].[All]" dimensionUniqueName="[Plage]" displayFolder="" count="0" memberValueDatatype="130" unbalanced="0"/>
    <cacheHierarchy uniqueName="[Plage].[Clidepuis]" caption="Clidepuis" attribute="1" time="1" defaultMemberUniqueName="[Plage].[Clidepuis].[All]" allUniqueName="[Plage].[Clidepuis].[All]" dimensionUniqueName="[Plage]" displayFolder="" count="0" memberValueDatatype="7" unbalanced="0"/>
    <cacheHierarchy uniqueName="[Plage].[CliRemise]" caption="CliRemise" attribute="1" defaultMemberUniqueName="[Plage].[CliRemise].[All]" allUniqueName="[Plage].[CliRemise].[All]" dimensionUniqueName="[Plage]" displayFolder="" count="2" memberValueDatatype="5" unbalanced="0"/>
    <cacheHierarchy uniqueName="[Plage].[Visite.VisNum]" caption="Visite.VisNum" attribute="1" defaultMemberUniqueName="[Plage].[Visite.VisNum].[All]" allUniqueName="[Plage].[Visite.VisNum].[All]" dimensionUniqueName="[Plage]" displayFolder="" count="0" memberValueDatatype="130" unbalanced="0"/>
    <cacheHierarchy uniqueName="[Plage].[VisAni]" caption="VisAni" attribute="1" defaultMemberUniqueName="[Plage].[VisAni].[All]" allUniqueName="[Plage].[VisAni].[All]" dimensionUniqueName="[Plage]" displayFolder="" count="0" memberValueDatatype="130" unbalanced="0"/>
    <cacheHierarchy uniqueName="[Plage].[VisDate_2024]" caption="VisDate_2024" attribute="1" time="1" defaultMemberUniqueName="[Plage].[VisDate_2024].[All]" allUniqueName="[Plage].[VisDate_2024].[All]" dimensionUniqueName="[Plage]" displayFolder="" count="2" memberValueDatatype="7" unbalanced="0"/>
    <cacheHierarchy uniqueName="[Plage].[VisSuivi]" caption="VisSuivi" attribute="1" defaultMemberUniqueName="[Plage].[VisSuivi].[All]" allUniqueName="[Plage].[VisSuivi].[All]" dimensionUniqueName="[Plage]" displayFolder="" count="0" memberValueDatatype="130" unbalanced="0"/>
    <cacheHierarchy uniqueName="[Plage].[VisDatesuivi_2024]" caption="VisDatesuivi_2024" attribute="1" time="1" defaultMemberUniqueName="[Plage].[VisDatesuivi_2024].[All]" allUniqueName="[Plage].[VisDatesuivi_2024].[All]" dimensionUniqueName="[Plage]" displayFolder="" count="0" memberValueDatatype="7" unbalanced="0"/>
    <cacheHierarchy uniqueName="[Plage].[VisTypepaie]" caption="VisTypepaie" attribute="1" defaultMemberUniqueName="[Plage].[VisTypepaie].[All]" allUniqueName="[Plage].[VisTypepaie].[All]" dimensionUniqueName="[Plage]" displayFolder="" count="0" memberValueDatatype="20" unbalanced="0"/>
    <cacheHierarchy uniqueName="[Plage].[VisDatePaiement_2024]" caption="VisDatePaiement_2024" attribute="1" time="1" defaultMemberUniqueName="[Plage].[VisDatePaiement_2024].[All]" allUniqueName="[Plage].[VisDatePaiement_2024].[All]" dimensionUniqueName="[Plage]" displayFolder="" count="0" memberValueDatatype="7" unbalanced="0"/>
    <cacheHierarchy uniqueName="[Plage].[DetailVisite.VisNum]" caption="DetailVisite.VisNum" attribute="1" defaultMemberUniqueName="[Plage].[DetailVisite.VisNum].[All]" allUniqueName="[Plage].[DetailVisite.VisNum].[All]" dimensionUniqueName="[Plage]" displayFolder="" count="0" memberValueDatatype="130" unbalanced="0"/>
    <cacheHierarchy uniqueName="[Plage].[VisLig]" caption="VisLig" attribute="1" defaultMemberUniqueName="[Plage].[VisLig].[All]" allUniqueName="[Plage].[VisLig].[All]" dimensionUniqueName="[Plage]" displayFolder="" count="0" memberValueDatatype="130" unbalanced="0"/>
    <cacheHierarchy uniqueName="[Plage].[VisType]" caption="VisType" attribute="1" defaultMemberUniqueName="[Plage].[VisType].[All]" allUniqueName="[Plage].[VisType].[All]" dimensionUniqueName="[Plage]" displayFolder="" count="2" memberValueDatatype="130" unbalanced="0">
      <fieldsUsage count="2">
        <fieldUsage x="-1"/>
        <fieldUsage x="3"/>
      </fieldsUsage>
    </cacheHierarchy>
    <cacheHierarchy uniqueName="[Plage].[VisTrait]" caption="VisTrait" attribute="1" defaultMemberUniqueName="[Plage].[VisTrait].[All]" allUniqueName="[Plage].[VisTrait].[All]" dimensionUniqueName="[Plage]" displayFolder="" count="0" memberValueDatatype="130" unbalanced="0"/>
    <cacheHierarchy uniqueName="[Plage].[VisMed]" caption="VisMed" attribute="1" defaultMemberUniqueName="[Plage].[VisMed].[All]" allUniqueName="[Plage].[VisMed].[All]" dimensionUniqueName="[Plage]" displayFolder="" count="0" memberValueDatatype="130" unbalanced="0"/>
    <cacheHierarchy uniqueName="[Plage].[MedCode]" caption="MedCode" attribute="1" defaultMemberUniqueName="[Plage].[MedCode].[All]" allUniqueName="[Plage].[MedCode].[All]" dimensionUniqueName="[Plage]" displayFolder="" count="0" memberValueDatatype="130" unbalanced="0"/>
    <cacheHierarchy uniqueName="[Plage].[MedNom]" caption="MedNom" attribute="1" defaultMemberUniqueName="[Plage].[MedNom].[All]" allUniqueName="[Plage].[MedNom].[All]" dimensionUniqueName="[Plage]" displayFolder="" count="0" memberValueDatatype="130" unbalanced="0"/>
    <cacheHierarchy uniqueName="[Plage].[MedPrix]" caption="MedPrix" attribute="1" defaultMemberUniqueName="[Plage].[MedPrix].[All]" allUniqueName="[Plage].[MedPrix].[All]" dimensionUniqueName="[Plage]" displayFolder="" count="0" memberValueDatatype="5" unbalanced="0"/>
    <cacheHierarchy uniqueName="[Plage].[CodeTrai]" caption="CodeTrai" attribute="1" defaultMemberUniqueName="[Plage].[CodeTrai].[All]" allUniqueName="[Plage].[CodeTrai].[All]" dimensionUniqueName="[Plage]" displayFolder="" count="0" memberValueDatatype="130" unbalanced="0"/>
    <cacheHierarchy uniqueName="[Plage].[NomTrai]" caption="NomTrai" attribute="1" defaultMemberUniqueName="[Plage].[NomTrai].[All]" allUniqueName="[Plage].[NomTrai].[All]" dimensionUniqueName="[Plage]" displayFolder="" count="0" memberValueDatatype="130" unbalanced="0"/>
    <cacheHierarchy uniqueName="[Plage].[PrixTrai]" caption="PrixTrai" attribute="1" defaultMemberUniqueName="[Plage].[PrixTrai].[All]" allUniqueName="[Plage].[PrixTrai].[All]" dimensionUniqueName="[Plage]" displayFolder="" count="0" memberValueDatatype="20" unbalanced="0"/>
    <cacheHierarchy uniqueName="[Plage].[PaiTypeCode]" caption="PaiTypeCode" attribute="1" defaultMemberUniqueName="[Plage].[PaiTypeCode].[All]" allUniqueName="[Plage].[PaiTypeCode].[All]" dimensionUniqueName="[Plage]" displayFolder="" count="0" memberValueDatatype="20" unbalanced="0"/>
    <cacheHierarchy uniqueName="[Plage].[PaiTypeLib]" caption="PaiTypeLib" attribute="1" defaultMemberUniqueName="[Plage].[PaiTypeLib].[All]" allUniqueName="[Plage].[PaiTypeLib].[All]" dimensionUniqueName="[Plage]" displayFolder="" count="0" memberValueDatatype="130" unbalanced="0"/>
    <cacheHierarchy uniqueName="[Plage].[CA]" caption="CA" attribute="1" defaultMemberUniqueName="[Plage].[CA].[All]" allUniqueName="[Plage].[CA].[All]" dimensionUniqueName="[Plage]" displayFolder="" count="0" memberValueDatatype="5" unbalanced="0"/>
    <cacheHierarchy uniqueName="[Plage].[AniId]" caption="AniId" attribute="1" defaultMemberUniqueName="[Plage].[AniId].[All]" allUniqueName="[Plage].[AniId].[All]" dimensionUniqueName="[Plage]" displayFolder="" count="0" memberValueDatatype="130" unbalanced="0"/>
    <cacheHierarchy uniqueName="[Plage 1].[Aniid]" caption="Aniid" attribute="1" defaultMemberUniqueName="[Plage 1].[Aniid].[All]" allUniqueName="[Plage 1].[Aniid].[All]" dimensionUniqueName="[Plage 1]" displayFolder="" count="0" memberValueDatatype="130" unbalanced="0"/>
    <cacheHierarchy uniqueName="[Plage 1].[AniCli]" caption="AniCli" attribute="1" defaultMemberUniqueName="[Plage 1].[AniCli].[All]" allUniqueName="[Plage 1].[AniCli].[All]" dimensionUniqueName="[Plage 1]" displayFolder="" count="0" memberValueDatatype="130" unbalanced="0"/>
    <cacheHierarchy uniqueName="[Plage 1].[AniNom]" caption="AniNom" attribute="1" defaultMemberUniqueName="[Plage 1].[AniNom].[All]" allUniqueName="[Plage 1].[AniNom].[All]" dimensionUniqueName="[Plage 1]" displayFolder="" count="0" memberValueDatatype="130" unbalanced="0"/>
    <cacheHierarchy uniqueName="[Plage 1].[AniType]" caption="AniType" attribute="1" defaultMemberUniqueName="[Plage 1].[AniType].[All]" allUniqueName="[Plage 1].[AniType].[All]" dimensionUniqueName="[Plage 1]" displayFolder="" count="0" memberValueDatatype="130" unbalanced="0"/>
    <cacheHierarchy uniqueName="[Plage 1].[AniRace]" caption="AniRace" attribute="1" defaultMemberUniqueName="[Plage 1].[AniRace].[All]" allUniqueName="[Plage 1].[AniRace].[All]" dimensionUniqueName="[Plage 1]" displayFolder="" count="0" memberValueDatatype="130" unbalanced="0"/>
    <cacheHierarchy uniqueName="[Plage 1].[AniDN]" caption="AniDN" attribute="1" time="1" defaultMemberUniqueName="[Plage 1].[AniDN].[All]" allUniqueName="[Plage 1].[AniDN].[All]" dimensionUniqueName="[Plage 1]" displayFolder="" count="0" memberValueDatatype="7" unbalanced="0"/>
    <cacheHierarchy uniqueName="[Plage 1].[AniSexe]" caption="AniSexe" attribute="1" defaultMemberUniqueName="[Plage 1].[AniSexe].[All]" allUniqueName="[Plage 1].[AniSexe].[All]" dimensionUniqueName="[Plage 1]" displayFolder="" count="0" memberValueDatatype="130" unbalanced="0"/>
    <cacheHierarchy uniqueName="[Plage 1].[AniCouleur]" caption="AniCouleur" attribute="1" defaultMemberUniqueName="[Plage 1].[AniCouleur].[All]" allUniqueName="[Plage 1].[AniCouleur].[All]" dimensionUniqueName="[Plage 1]" displayFolder="" count="0" memberValueDatatype="130" unbalanced="0"/>
    <cacheHierarchy uniqueName="[Plage 1].[AniSteril]" caption="AniSteril" attribute="1" defaultMemberUniqueName="[Plage 1].[AniSteril].[All]" allUniqueName="[Plage 1].[AniSteril].[All]" dimensionUniqueName="[Plage 1]" displayFolder="" count="0" memberValueDatatype="11" unbalanced="0"/>
    <cacheHierarchy uniqueName="[Plage 1].[AniTaille]" caption="AniTaille" attribute="1" defaultMemberUniqueName="[Plage 1].[AniTaille].[All]" allUniqueName="[Plage 1].[AniTaille].[All]" dimensionUniqueName="[Plage 1]" displayFolder="" count="0" memberValueDatatype="5" unbalanced="0"/>
    <cacheHierarchy uniqueName="[Plage 1].[AniPoids]" caption="AniPoids" attribute="1" defaultMemberUniqueName="[Plage 1].[AniPoids].[All]" allUniqueName="[Plage 1].[AniPoids].[All]" dimensionUniqueName="[Plage 1]" displayFolder="" count="0" memberValueDatatype="5" unbalanced="0"/>
    <cacheHierarchy uniqueName="[Plage 1].[AniDecede]" caption="AniDecede" attribute="1" defaultMemberUniqueName="[Plage 1].[AniDecede].[All]" allUniqueName="[Plage 1].[AniDecede].[All]" dimensionUniqueName="[Plage 1]" displayFolder="" count="0" memberValueDatatype="11" unbalanced="0"/>
    <cacheHierarchy uniqueName="[Plage 1].[AniCommentaires]" caption="AniCommentaires" attribute="1" defaultMemberUniqueName="[Plage 1].[AniCommentaires].[All]" allUniqueName="[Plage 1].[AniCommentaires].[All]" dimensionUniqueName="[Plage 1]" displayFolder="" count="0" memberValueDatatype="130" unbalanced="0"/>
    <cacheHierarchy uniqueName="[Plage 1].[CliNum]" caption="CliNum" attribute="1" defaultMemberUniqueName="[Plage 1].[CliNum].[All]" allUniqueName="[Plage 1].[CliNum].[All]" dimensionUniqueName="[Plage 1]" displayFolder="" count="0" memberValueDatatype="130" unbalanced="0"/>
    <cacheHierarchy uniqueName="[Plage 1].[CliType]" caption="CliType" attribute="1" defaultMemberUniqueName="[Plage 1].[CliType].[All]" allUniqueName="[Plage 1].[CliType].[All]" dimensionUniqueName="[Plage 1]" displayFolder="" count="0" memberValueDatatype="20" unbalanced="0"/>
    <cacheHierarchy uniqueName="[Plage 1].[CliNom]" caption="CliNom" attribute="1" defaultMemberUniqueName="[Plage 1].[CliNom].[All]" allUniqueName="[Plage 1].[CliNom].[All]" dimensionUniqueName="[Plage 1]" displayFolder="" count="0" memberValueDatatype="130" unbalanced="0"/>
    <cacheHierarchy uniqueName="[Plage 1].[CliRue]" caption="CliRue" attribute="1" defaultMemberUniqueName="[Plage 1].[CliRue].[All]" allUniqueName="[Plage 1].[CliRue].[All]" dimensionUniqueName="[Plage 1]" displayFolder="" count="0" memberValueDatatype="130" unbalanced="0"/>
    <cacheHierarchy uniqueName="[Plage 1].[CliLocalite]" caption="CliLocalite" attribute="1" defaultMemberUniqueName="[Plage 1].[CliLocalite].[All]" allUniqueName="[Plage 1].[CliLocalite].[All]" dimensionUniqueName="[Plage 1]" displayFolder="" count="0" memberValueDatatype="130" unbalanced="0"/>
    <cacheHierarchy uniqueName="[Plage 1].[CliDep]" caption="CliDep" attribute="1" defaultMemberUniqueName="[Plage 1].[CliDep].[All]" allUniqueName="[Plage 1].[CliDep].[All]" dimensionUniqueName="[Plage 1]" displayFolder="" count="0" memberValueDatatype="130" unbalanced="0"/>
    <cacheHierarchy uniqueName="[Plage 1].[CliCP]" caption="CliCP" attribute="1" defaultMemberUniqueName="[Plage 1].[CliCP].[All]" allUniqueName="[Plage 1].[CliCP].[All]" dimensionUniqueName="[Plage 1]" displayFolder="" count="0" memberValueDatatype="130" unbalanced="0"/>
    <cacheHierarchy uniqueName="[Plage 1].[CliTel]" caption="CliTel" attribute="1" defaultMemberUniqueName="[Plage 1].[CliTel].[All]" allUniqueName="[Plage 1].[CliTel].[All]" dimensionUniqueName="[Plage 1]" displayFolder="" count="0" memberValueDatatype="130" unbalanced="0"/>
    <cacheHierarchy uniqueName="[Plage 1].[CliSiteWeb]" caption="CliSiteWeb" attribute="1" defaultMemberUniqueName="[Plage 1].[CliSiteWeb].[All]" allUniqueName="[Plage 1].[CliSiteWeb].[All]" dimensionUniqueName="[Plage 1]" displayFolder="" count="0" memberValueDatatype="130" unbalanced="0"/>
    <cacheHierarchy uniqueName="[Plage 1].[Clidepuis]" caption="Clidepuis" attribute="1" time="1" defaultMemberUniqueName="[Plage 1].[Clidepuis].[All]" allUniqueName="[Plage 1].[Clidepuis].[All]" dimensionUniqueName="[Plage 1]" displayFolder="" count="0" memberValueDatatype="7" unbalanced="0"/>
    <cacheHierarchy uniqueName="[Plage 1].[CliRemise]" caption="CliRemise" attribute="1" defaultMemberUniqueName="[Plage 1].[CliRemise].[All]" allUniqueName="[Plage 1].[CliRemise].[All]" dimensionUniqueName="[Plage 1]" displayFolder="" count="0" memberValueDatatype="5" unbalanced="0"/>
    <cacheHierarchy uniqueName="[Plage 1].[Visite.VisNum]" caption="Visite.VisNum" attribute="1" defaultMemberUniqueName="[Plage 1].[Visite.VisNum].[All]" allUniqueName="[Plage 1].[Visite.VisNum].[All]" dimensionUniqueName="[Plage 1]" displayFolder="" count="0" memberValueDatatype="130" unbalanced="0"/>
    <cacheHierarchy uniqueName="[Plage 1].[VisAni]" caption="VisAni" attribute="1" defaultMemberUniqueName="[Plage 1].[VisAni].[All]" allUniqueName="[Plage 1].[VisAni].[All]" dimensionUniqueName="[Plage 1]" displayFolder="" count="0" memberValueDatatype="130" unbalanced="0"/>
    <cacheHierarchy uniqueName="[Plage 1].[VisDate_2024]" caption="VisDate_2024" attribute="1" time="1" defaultMemberUniqueName="[Plage 1].[VisDate_2024].[All]" allUniqueName="[Plage 1].[VisDate_2024].[All]" dimensionUniqueName="[Plage 1]" displayFolder="" count="0" memberValueDatatype="7" unbalanced="0"/>
    <cacheHierarchy uniqueName="[Plage 1].[VisSuivi]" caption="VisSuivi" attribute="1" defaultMemberUniqueName="[Plage 1].[VisSuivi].[All]" allUniqueName="[Plage 1].[VisSuivi].[All]" dimensionUniqueName="[Plage 1]" displayFolder="" count="0" memberValueDatatype="130" unbalanced="0"/>
    <cacheHierarchy uniqueName="[Plage 1].[VisDatesuivi_2024]" caption="VisDatesuivi_2024" attribute="1" time="1" defaultMemberUniqueName="[Plage 1].[VisDatesuivi_2024].[All]" allUniqueName="[Plage 1].[VisDatesuivi_2024].[All]" dimensionUniqueName="[Plage 1]" displayFolder="" count="0" memberValueDatatype="7" unbalanced="0"/>
    <cacheHierarchy uniqueName="[Plage 1].[VisTypepaie]" caption="VisTypepaie" attribute="1" defaultMemberUniqueName="[Plage 1].[VisTypepaie].[All]" allUniqueName="[Plage 1].[VisTypepaie].[All]" dimensionUniqueName="[Plage 1]" displayFolder="" count="0" memberValueDatatype="20" unbalanced="0"/>
    <cacheHierarchy uniqueName="[Plage 1].[VisDatePaiement_2024]" caption="VisDatePaiement_2024" attribute="1" time="1" defaultMemberUniqueName="[Plage 1].[VisDatePaiement_2024].[All]" allUniqueName="[Plage 1].[VisDatePaiement_2024].[All]" dimensionUniqueName="[Plage 1]" displayFolder="" count="0" memberValueDatatype="7" unbalanced="0"/>
    <cacheHierarchy uniqueName="[Plage 1].[DetailVisite.VisNum]" caption="DetailVisite.VisNum" attribute="1" defaultMemberUniqueName="[Plage 1].[DetailVisite.VisNum].[All]" allUniqueName="[Plage 1].[DetailVisite.VisNum].[All]" dimensionUniqueName="[Plage 1]" displayFolder="" count="0" memberValueDatatype="130" unbalanced="0"/>
    <cacheHierarchy uniqueName="[Plage 1].[VisLig]" caption="VisLig" attribute="1" defaultMemberUniqueName="[Plage 1].[VisLig].[All]" allUniqueName="[Plage 1].[VisLig].[All]" dimensionUniqueName="[Plage 1]" displayFolder="" count="0" memberValueDatatype="130" unbalanced="0"/>
    <cacheHierarchy uniqueName="[Plage 1].[VisType]" caption="VisType" attribute="1" defaultMemberUniqueName="[Plage 1].[VisType].[All]" allUniqueName="[Plage 1].[VisType].[All]" dimensionUniqueName="[Plage 1]" displayFolder="" count="0" memberValueDatatype="130" unbalanced="0"/>
    <cacheHierarchy uniqueName="[Plage 1].[VisTrait]" caption="VisTrait" attribute="1" defaultMemberUniqueName="[Plage 1].[VisTrait].[All]" allUniqueName="[Plage 1].[VisTrait].[All]" dimensionUniqueName="[Plage 1]" displayFolder="" count="0" memberValueDatatype="130" unbalanced="0"/>
    <cacheHierarchy uniqueName="[Plage 1].[VisMed]" caption="VisMed" attribute="1" defaultMemberUniqueName="[Plage 1].[VisMed].[All]" allUniqueName="[Plage 1].[VisMed].[All]" dimensionUniqueName="[Plage 1]" displayFolder="" count="0" memberValueDatatype="130" unbalanced="0"/>
    <cacheHierarchy uniqueName="[Plage 1].[MedCode]" caption="MedCode" attribute="1" defaultMemberUniqueName="[Plage 1].[MedCode].[All]" allUniqueName="[Plage 1].[MedCode].[All]" dimensionUniqueName="[Plage 1]" displayFolder="" count="0" memberValueDatatype="130" unbalanced="0"/>
    <cacheHierarchy uniqueName="[Plage 1].[MedNom]" caption="MedNom" attribute="1" defaultMemberUniqueName="[Plage 1].[MedNom].[All]" allUniqueName="[Plage 1].[MedNom].[All]" dimensionUniqueName="[Plage 1]" displayFolder="" count="0" memberValueDatatype="130" unbalanced="0"/>
    <cacheHierarchy uniqueName="[Plage 1].[MedPrix]" caption="MedPrix" attribute="1" defaultMemberUniqueName="[Plage 1].[MedPrix].[All]" allUniqueName="[Plage 1].[MedPrix].[All]" dimensionUniqueName="[Plage 1]" displayFolder="" count="0" memberValueDatatype="5" unbalanced="0"/>
    <cacheHierarchy uniqueName="[Plage 1].[CodeTrai]" caption="CodeTrai" attribute="1" defaultMemberUniqueName="[Plage 1].[CodeTrai].[All]" allUniqueName="[Plage 1].[CodeTrai].[All]" dimensionUniqueName="[Plage 1]" displayFolder="" count="0" memberValueDatatype="130" unbalanced="0"/>
    <cacheHierarchy uniqueName="[Plage 1].[NomTrai]" caption="NomTrai" attribute="1" defaultMemberUniqueName="[Plage 1].[NomTrai].[All]" allUniqueName="[Plage 1].[NomTrai].[All]" dimensionUniqueName="[Plage 1]" displayFolder="" count="0" memberValueDatatype="130" unbalanced="0"/>
    <cacheHierarchy uniqueName="[Plage 1].[PrixTrai]" caption="PrixTrai" attribute="1" defaultMemberUniqueName="[Plage 1].[PrixTrai].[All]" allUniqueName="[Plage 1].[PrixTrai].[All]" dimensionUniqueName="[Plage 1]" displayFolder="" count="0" memberValueDatatype="20" unbalanced="0"/>
    <cacheHierarchy uniqueName="[Plage 1].[PaiTypeCode]" caption="PaiTypeCode" attribute="1" defaultMemberUniqueName="[Plage 1].[PaiTypeCode].[All]" allUniqueName="[Plage 1].[PaiTypeCode].[All]" dimensionUniqueName="[Plage 1]" displayFolder="" count="0" memberValueDatatype="20" unbalanced="0"/>
    <cacheHierarchy uniqueName="[Plage 1].[PaiTypeLib]" caption="PaiTypeLib" attribute="1" defaultMemberUniqueName="[Plage 1].[PaiTypeLib].[All]" allUniqueName="[Plage 1].[PaiTypeLib].[All]" dimensionUniqueName="[Plage 1]" displayFolder="" count="0" memberValueDatatype="130" unbalanced="0"/>
    <cacheHierarchy uniqueName="[Plage 1].[CA]" caption="CA" attribute="1" defaultMemberUniqueName="[Plage 1].[CA].[All]" allUniqueName="[Plage 1].[CA].[All]" dimensionUniqueName="[Plage 1]" displayFolder="" count="0" memberValueDatatype="5" unbalanced="0"/>
    <cacheHierarchy uniqueName="[Plage 1].[nouveau ca]" caption="nouveau ca" attribute="1" defaultMemberUniqueName="[Plage 1].[nouveau ca].[All]" allUniqueName="[Plage 1].[nouveau ca].[All]" dimensionUniqueName="[Plage 1]" displayFolder="" count="0" memberValueDatatype="5" unbalanced="0"/>
    <cacheHierarchy uniqueName="[Plage 1].[avec ou sans detail de visite]" caption="avec ou sans detail de visite" attribute="1" defaultMemberUniqueName="[Plage 1].[avec ou sans detail de visite].[All]" allUniqueName="[Plage 1].[avec ou sans detail de visite].[All]" dimensionUniqueName="[Plage 1]" displayFolder="" count="0" memberValueDatatype="130" unbalanced="0"/>
    <cacheHierarchy uniqueName="[Plage 1].[nombre de jour d'impayés]" caption="nombre de jour d'impayés" attribute="1" defaultMemberUniqueName="[Plage 1].[nombre de jour d'impayés].[All]" allUniqueName="[Plage 1].[nombre de jour d'impayés].[All]" dimensionUniqueName="[Plage 1]" displayFolder="" count="0" memberValueDatatype="20" unbalanced="0"/>
    <cacheHierarchy uniqueName="[Plage 1].[nombre de mois]" caption="nombre de mois" attribute="1" defaultMemberUniqueName="[Plage 1].[nombre de mois].[All]" allUniqueName="[Plage 1].[nombre de mois].[All]" dimensionUniqueName="[Plage 1]" displayFolder="" count="0" memberValueDatatype="5" unbalanced="0"/>
    <cacheHierarchy uniqueName="[Plage 1].[payé ou pas]" caption="payé ou pas" attribute="1" defaultMemberUniqueName="[Plage 1].[payé ou pas].[All]" allUniqueName="[Plage 1].[payé ou pas].[All]" dimensionUniqueName="[Plage 1]" displayFolder="" count="0" memberValueDatatype="130" unbalanced="0"/>
    <cacheHierarchy uniqueName="[Plage 2].[Aniid]" caption="Aniid" attribute="1" defaultMemberUniqueName="[Plage 2].[Aniid].[All]" allUniqueName="[Plage 2].[Aniid].[All]" dimensionUniqueName="[Plage 2]" displayFolder="" count="0" memberValueDatatype="130" unbalanced="0"/>
    <cacheHierarchy uniqueName="[Plage 2].[AniCli]" caption="AniCli" attribute="1" defaultMemberUniqueName="[Plage 2].[AniCli].[All]" allUniqueName="[Plage 2].[AniCli].[All]" dimensionUniqueName="[Plage 2]" displayFolder="" count="0" memberValueDatatype="130" unbalanced="0"/>
    <cacheHierarchy uniqueName="[Plage 2].[AniNom]" caption="AniNom" attribute="1" defaultMemberUniqueName="[Plage 2].[AniNom].[All]" allUniqueName="[Plage 2].[AniNom].[All]" dimensionUniqueName="[Plage 2]" displayFolder="" count="0" memberValueDatatype="130" unbalanced="0"/>
    <cacheHierarchy uniqueName="[Plage 2].[AniType]" caption="AniType" attribute="1" defaultMemberUniqueName="[Plage 2].[AniType].[All]" allUniqueName="[Plage 2].[AniType].[All]" dimensionUniqueName="[Plage 2]" displayFolder="" count="0" memberValueDatatype="130" unbalanced="0"/>
    <cacheHierarchy uniqueName="[Plage 2].[AniRace]" caption="AniRace" attribute="1" defaultMemberUniqueName="[Plage 2].[AniRace].[All]" allUniqueName="[Plage 2].[AniRace].[All]" dimensionUniqueName="[Plage 2]" displayFolder="" count="0" memberValueDatatype="130" unbalanced="0"/>
    <cacheHierarchy uniqueName="[Plage 2].[AniDN]" caption="AniDN" attribute="1" time="1" defaultMemberUniqueName="[Plage 2].[AniDN].[All]" allUniqueName="[Plage 2].[AniDN].[All]" dimensionUniqueName="[Plage 2]" displayFolder="" count="0" memberValueDatatype="7" unbalanced="0"/>
    <cacheHierarchy uniqueName="[Plage 2].[AniSexe]" caption="AniSexe" attribute="1" defaultMemberUniqueName="[Plage 2].[AniSexe].[All]" allUniqueName="[Plage 2].[AniSexe].[All]" dimensionUniqueName="[Plage 2]" displayFolder="" count="0" memberValueDatatype="130" unbalanced="0"/>
    <cacheHierarchy uniqueName="[Plage 2].[AniCouleur]" caption="AniCouleur" attribute="1" defaultMemberUniqueName="[Plage 2].[AniCouleur].[All]" allUniqueName="[Plage 2].[AniCouleur].[All]" dimensionUniqueName="[Plage 2]" displayFolder="" count="0" memberValueDatatype="130" unbalanced="0"/>
    <cacheHierarchy uniqueName="[Plage 2].[AniSteril]" caption="AniSteril" attribute="1" defaultMemberUniqueName="[Plage 2].[AniSteril].[All]" allUniqueName="[Plage 2].[AniSteril].[All]" dimensionUniqueName="[Plage 2]" displayFolder="" count="0" memberValueDatatype="11" unbalanced="0"/>
    <cacheHierarchy uniqueName="[Plage 2].[AniTaille]" caption="AniTaille" attribute="1" defaultMemberUniqueName="[Plage 2].[AniTaille].[All]" allUniqueName="[Plage 2].[AniTaille].[All]" dimensionUniqueName="[Plage 2]" displayFolder="" count="0" memberValueDatatype="5" unbalanced="0"/>
    <cacheHierarchy uniqueName="[Plage 2].[AniPoids]" caption="AniPoids" attribute="1" defaultMemberUniqueName="[Plage 2].[AniPoids].[All]" allUniqueName="[Plage 2].[AniPoids].[All]" dimensionUniqueName="[Plage 2]" displayFolder="" count="0" memberValueDatatype="5" unbalanced="0"/>
    <cacheHierarchy uniqueName="[Plage 2].[AniDecede]" caption="AniDecede" attribute="1" defaultMemberUniqueName="[Plage 2].[AniDecede].[All]" allUniqueName="[Plage 2].[AniDecede].[All]" dimensionUniqueName="[Plage 2]" displayFolder="" count="0" memberValueDatatype="11" unbalanced="0"/>
    <cacheHierarchy uniqueName="[Plage 2].[AniCommentaires]" caption="AniCommentaires" attribute="1" defaultMemberUniqueName="[Plage 2].[AniCommentaires].[All]" allUniqueName="[Plage 2].[AniCommentaires].[All]" dimensionUniqueName="[Plage 2]" displayFolder="" count="0" memberValueDatatype="130" unbalanced="0"/>
    <cacheHierarchy uniqueName="[Plage 2].[CliNum]" caption="CliNum" attribute="1" defaultMemberUniqueName="[Plage 2].[CliNum].[All]" allUniqueName="[Plage 2].[CliNum].[All]" dimensionUniqueName="[Plage 2]" displayFolder="" count="0" memberValueDatatype="130" unbalanced="0"/>
    <cacheHierarchy uniqueName="[Plage 2].[CliType]" caption="CliType" attribute="1" defaultMemberUniqueName="[Plage 2].[CliType].[All]" allUniqueName="[Plage 2].[CliType].[All]" dimensionUniqueName="[Plage 2]" displayFolder="" count="0" memberValueDatatype="20" unbalanced="0"/>
    <cacheHierarchy uniqueName="[Plage 2].[CliNom]" caption="CliNom" attribute="1" defaultMemberUniqueName="[Plage 2].[CliNom].[All]" allUniqueName="[Plage 2].[CliNom].[All]" dimensionUniqueName="[Plage 2]" displayFolder="" count="0" memberValueDatatype="130" unbalanced="0"/>
    <cacheHierarchy uniqueName="[Plage 2].[CliRue]" caption="CliRue" attribute="1" defaultMemberUniqueName="[Plage 2].[CliRue].[All]" allUniqueName="[Plage 2].[CliRue].[All]" dimensionUniqueName="[Plage 2]" displayFolder="" count="0" memberValueDatatype="130" unbalanced="0"/>
    <cacheHierarchy uniqueName="[Plage 2].[CliLocalite]" caption="CliLocalite" attribute="1" defaultMemberUniqueName="[Plage 2].[CliLocalite].[All]" allUniqueName="[Plage 2].[CliLocalite].[All]" dimensionUniqueName="[Plage 2]" displayFolder="" count="0" memberValueDatatype="130" unbalanced="0"/>
    <cacheHierarchy uniqueName="[Plage 2].[CliDep]" caption="CliDep" attribute="1" defaultMemberUniqueName="[Plage 2].[CliDep].[All]" allUniqueName="[Plage 2].[CliDep].[All]" dimensionUniqueName="[Plage 2]" displayFolder="" count="0" memberValueDatatype="130" unbalanced="0"/>
    <cacheHierarchy uniqueName="[Plage 2].[CliCP]" caption="CliCP" attribute="1" defaultMemberUniqueName="[Plage 2].[CliCP].[All]" allUniqueName="[Plage 2].[CliCP].[All]" dimensionUniqueName="[Plage 2]" displayFolder="" count="0" memberValueDatatype="130" unbalanced="0"/>
    <cacheHierarchy uniqueName="[Plage 2].[CliTel]" caption="CliTel" attribute="1" defaultMemberUniqueName="[Plage 2].[CliTel].[All]" allUniqueName="[Plage 2].[CliTel].[All]" dimensionUniqueName="[Plage 2]" displayFolder="" count="0" memberValueDatatype="130" unbalanced="0"/>
    <cacheHierarchy uniqueName="[Plage 2].[CliSiteWeb]" caption="CliSiteWeb" attribute="1" defaultMemberUniqueName="[Plage 2].[CliSiteWeb].[All]" allUniqueName="[Plage 2].[CliSiteWeb].[All]" dimensionUniqueName="[Plage 2]" displayFolder="" count="0" memberValueDatatype="130" unbalanced="0"/>
    <cacheHierarchy uniqueName="[Plage 2].[Clidepuis]" caption="Clidepuis" attribute="1" time="1" defaultMemberUniqueName="[Plage 2].[Clidepuis].[All]" allUniqueName="[Plage 2].[Clidepuis].[All]" dimensionUniqueName="[Plage 2]" displayFolder="" count="0" memberValueDatatype="7" unbalanced="0"/>
    <cacheHierarchy uniqueName="[Plage 2].[CliRemise]" caption="CliRemise" attribute="1" defaultMemberUniqueName="[Plage 2].[CliRemise].[All]" allUniqueName="[Plage 2].[CliRemise].[All]" dimensionUniqueName="[Plage 2]" displayFolder="" count="0" memberValueDatatype="5" unbalanced="0"/>
    <cacheHierarchy uniqueName="[Plage 2].[Visite.VisNum]" caption="Visite.VisNum" attribute="1" defaultMemberUniqueName="[Plage 2].[Visite.VisNum].[All]" allUniqueName="[Plage 2].[Visite.VisNum].[All]" dimensionUniqueName="[Plage 2]" displayFolder="" count="0" memberValueDatatype="130" unbalanced="0"/>
    <cacheHierarchy uniqueName="[Plage 2].[VisAni]" caption="VisAni" attribute="1" defaultMemberUniqueName="[Plage 2].[VisAni].[All]" allUniqueName="[Plage 2].[VisAni].[All]" dimensionUniqueName="[Plage 2]" displayFolder="" count="0" memberValueDatatype="130" unbalanced="0"/>
    <cacheHierarchy uniqueName="[Plage 2].[VisDate_2024]" caption="VisDate_2024" attribute="1" time="1" defaultMemberUniqueName="[Plage 2].[VisDate_2024].[All]" allUniqueName="[Plage 2].[VisDate_2024].[All]" dimensionUniqueName="[Plage 2]" displayFolder="" count="0" memberValueDatatype="7" unbalanced="0"/>
    <cacheHierarchy uniqueName="[Plage 2].[VisSuivi]" caption="VisSuivi" attribute="1" defaultMemberUniqueName="[Plage 2].[VisSuivi].[All]" allUniqueName="[Plage 2].[VisSuivi].[All]" dimensionUniqueName="[Plage 2]" displayFolder="" count="0" memberValueDatatype="130" unbalanced="0"/>
    <cacheHierarchy uniqueName="[Plage 2].[VisDatesuivi_2024]" caption="VisDatesuivi_2024" attribute="1" time="1" defaultMemberUniqueName="[Plage 2].[VisDatesuivi_2024].[All]" allUniqueName="[Plage 2].[VisDatesuivi_2024].[All]" dimensionUniqueName="[Plage 2]" displayFolder="" count="0" memberValueDatatype="7" unbalanced="0"/>
    <cacheHierarchy uniqueName="[Plage 2].[VisTypepaie]" caption="VisTypepaie" attribute="1" defaultMemberUniqueName="[Plage 2].[VisTypepaie].[All]" allUniqueName="[Plage 2].[VisTypepaie].[All]" dimensionUniqueName="[Plage 2]" displayFolder="" count="0" memberValueDatatype="20" unbalanced="0"/>
    <cacheHierarchy uniqueName="[Plage 2].[VisDatePaiement_2024]" caption="VisDatePaiement_2024" attribute="1" time="1" defaultMemberUniqueName="[Plage 2].[VisDatePaiement_2024].[All]" allUniqueName="[Plage 2].[VisDatePaiement_2024].[All]" dimensionUniqueName="[Plage 2]" displayFolder="" count="0" memberValueDatatype="7" unbalanced="0"/>
    <cacheHierarchy uniqueName="[Plage 2].[DetailVisite.VisNum]" caption="DetailVisite.VisNum" attribute="1" defaultMemberUniqueName="[Plage 2].[DetailVisite.VisNum].[All]" allUniqueName="[Plage 2].[DetailVisite.VisNum].[All]" dimensionUniqueName="[Plage 2]" displayFolder="" count="0" memberValueDatatype="130" unbalanced="0"/>
    <cacheHierarchy uniqueName="[Plage 2].[VisLig]" caption="VisLig" attribute="1" defaultMemberUniqueName="[Plage 2].[VisLig].[All]" allUniqueName="[Plage 2].[VisLig].[All]" dimensionUniqueName="[Plage 2]" displayFolder="" count="0" memberValueDatatype="130" unbalanced="0"/>
    <cacheHierarchy uniqueName="[Plage 2].[VisType]" caption="VisType" attribute="1" defaultMemberUniqueName="[Plage 2].[VisType].[All]" allUniqueName="[Plage 2].[VisType].[All]" dimensionUniqueName="[Plage 2]" displayFolder="" count="0" memberValueDatatype="130" unbalanced="0"/>
    <cacheHierarchy uniqueName="[Plage 2].[VisTrait]" caption="VisTrait" attribute="1" defaultMemberUniqueName="[Plage 2].[VisTrait].[All]" allUniqueName="[Plage 2].[VisTrait].[All]" dimensionUniqueName="[Plage 2]" displayFolder="" count="0" memberValueDatatype="130" unbalanced="0"/>
    <cacheHierarchy uniqueName="[Plage 2].[VisMed]" caption="VisMed" attribute="1" defaultMemberUniqueName="[Plage 2].[VisMed].[All]" allUniqueName="[Plage 2].[VisMed].[All]" dimensionUniqueName="[Plage 2]" displayFolder="" count="0" memberValueDatatype="130" unbalanced="0"/>
    <cacheHierarchy uniqueName="[Plage 2].[MedCode]" caption="MedCode" attribute="1" defaultMemberUniqueName="[Plage 2].[MedCode].[All]" allUniqueName="[Plage 2].[MedCode].[All]" dimensionUniqueName="[Plage 2]" displayFolder="" count="0" memberValueDatatype="130" unbalanced="0"/>
    <cacheHierarchy uniqueName="[Plage 2].[MedNom]" caption="MedNom" attribute="1" defaultMemberUniqueName="[Plage 2].[MedNom].[All]" allUniqueName="[Plage 2].[MedNom].[All]" dimensionUniqueName="[Plage 2]" displayFolder="" count="0" memberValueDatatype="130" unbalanced="0"/>
    <cacheHierarchy uniqueName="[Plage 2].[MedPrix]" caption="MedPrix" attribute="1" defaultMemberUniqueName="[Plage 2].[MedPrix].[All]" allUniqueName="[Plage 2].[MedPrix].[All]" dimensionUniqueName="[Plage 2]" displayFolder="" count="0" memberValueDatatype="5" unbalanced="0"/>
    <cacheHierarchy uniqueName="[Plage 2].[CodeTrai]" caption="CodeTrai" attribute="1" defaultMemberUniqueName="[Plage 2].[CodeTrai].[All]" allUniqueName="[Plage 2].[CodeTrai].[All]" dimensionUniqueName="[Plage 2]" displayFolder="" count="0" memberValueDatatype="130" unbalanced="0"/>
    <cacheHierarchy uniqueName="[Plage 2].[NomTrai]" caption="NomTrai" attribute="1" defaultMemberUniqueName="[Plage 2].[NomTrai].[All]" allUniqueName="[Plage 2].[NomTrai].[All]" dimensionUniqueName="[Plage 2]" displayFolder="" count="0" memberValueDatatype="130" unbalanced="0"/>
    <cacheHierarchy uniqueName="[Plage 2].[PrixTrai]" caption="PrixTrai" attribute="1" defaultMemberUniqueName="[Plage 2].[PrixTrai].[All]" allUniqueName="[Plage 2].[PrixTrai].[All]" dimensionUniqueName="[Plage 2]" displayFolder="" count="0" memberValueDatatype="20" unbalanced="0"/>
    <cacheHierarchy uniqueName="[Plage 2].[PaiTypeCode]" caption="PaiTypeCode" attribute="1" defaultMemberUniqueName="[Plage 2].[PaiTypeCode].[All]" allUniqueName="[Plage 2].[PaiTypeCode].[All]" dimensionUniqueName="[Plage 2]" displayFolder="" count="0" memberValueDatatype="20" unbalanced="0"/>
    <cacheHierarchy uniqueName="[Plage 2].[PaiTypeLib]" caption="PaiTypeLib" attribute="1" defaultMemberUniqueName="[Plage 2].[PaiTypeLib].[All]" allUniqueName="[Plage 2].[PaiTypeLib].[All]" dimensionUniqueName="[Plage 2]" displayFolder="" count="0" memberValueDatatype="130" unbalanced="0"/>
    <cacheHierarchy uniqueName="[Plage 2].[CA]" caption="CA" attribute="1" defaultMemberUniqueName="[Plage 2].[CA].[All]" allUniqueName="[Plage 2].[CA].[All]" dimensionUniqueName="[Plage 2]" displayFolder="" count="0" memberValueDatatype="5" unbalanced="0"/>
    <cacheHierarchy uniqueName="[Plage 2].[nouveau ca]" caption="nouveau ca" attribute="1" defaultMemberUniqueName="[Plage 2].[nouveau ca].[All]" allUniqueName="[Plage 2].[nouveau ca].[All]" dimensionUniqueName="[Plage 2]" displayFolder="" count="0" memberValueDatatype="5" unbalanced="0"/>
    <cacheHierarchy uniqueName="[Plage 2].[avec ou sans detail de visite]" caption="avec ou sans detail de visite" attribute="1" defaultMemberUniqueName="[Plage 2].[avec ou sans detail de visite].[All]" allUniqueName="[Plage 2].[avec ou sans detail de visite].[All]" dimensionUniqueName="[Plage 2]" displayFolder="" count="0" memberValueDatatype="130" unbalanced="0"/>
    <cacheHierarchy uniqueName="[Plage 2].[nombre de jour d'impayés]" caption="nombre de jour d'impayés" attribute="1" defaultMemberUniqueName="[Plage 2].[nombre de jour d'impayés].[All]" allUniqueName="[Plage 2].[nombre de jour d'impayés].[All]" dimensionUniqueName="[Plage 2]" displayFolder="" count="0" memberValueDatatype="20" unbalanced="0"/>
    <cacheHierarchy uniqueName="[Plage 2].[nombre de mois]" caption="nombre de mois" attribute="1" defaultMemberUniqueName="[Plage 2].[nombre de mois].[All]" allUniqueName="[Plage 2].[nombre de mois].[All]" dimensionUniqueName="[Plage 2]" displayFolder="" count="0" memberValueDatatype="5" unbalanced="0"/>
    <cacheHierarchy uniqueName="[Plage 2].[payé ou pas]" caption="payé ou pas" attribute="1" defaultMemberUniqueName="[Plage 2].[payé ou pas].[All]" allUniqueName="[Plage 2].[payé ou pas].[All]" dimensionUniqueName="[Plage 2]" displayFolder="" count="0" memberValueDatatype="130" unbalanced="0"/>
    <cacheHierarchy uniqueName="[Plage 2].[test si la date est dans la periode du mois glissant]" caption="test si la date est dans la periode du mois glissant" attribute="1" defaultMemberUniqueName="[Plage 2].[test si la date est dans la periode du mois glissant].[All]" allUniqueName="[Plage 2].[test si la date est dans la periode du mois glissant].[All]" dimensionUniqueName="[Plage 2]" displayFolder="" count="0" memberValueDatatype="11" unbalanced="0"/>
    <cacheHierarchy uniqueName="[Plage 2].[VisDate_2024 (année)]" caption="VisDate_2024 (année)" attribute="1" defaultMemberUniqueName="[Plage 2].[VisDate_2024 (année)].[All]" allUniqueName="[Plage 2].[VisDate_2024 (année)].[All]" dimensionUniqueName="[Plage 2]" displayFolder="" count="0" memberValueDatatype="130" unbalanced="0"/>
    <cacheHierarchy uniqueName="[Plage 2].[VisDate_2024 (trimestre)]" caption="VisDate_2024 (trimestre)" attribute="1" defaultMemberUniqueName="[Plage 2].[VisDate_2024 (trimestre)].[All]" allUniqueName="[Plage 2].[VisDate_2024 (trimestre)].[All]" dimensionUniqueName="[Plage 2]" displayFolder="" count="0" memberValueDatatype="130" unbalanced="0"/>
    <cacheHierarchy uniqueName="[Plage 2].[VisDate_2024 (mois)]" caption="VisDate_2024 (mois)" attribute="1" defaultMemberUniqueName="[Plage 2].[VisDate_2024 (mois)].[All]" allUniqueName="[Plage 2].[VisDate_2024 (mois)].[All]" dimensionUniqueName="[Plage 2]" displayFolder="" count="0" memberValueDatatype="130" unbalanced="0"/>
    <cacheHierarchy uniqueName="[Plage 3].[Aniid]" caption="Aniid" attribute="1" defaultMemberUniqueName="[Plage 3].[Aniid].[All]" allUniqueName="[Plage 3].[Aniid].[All]" dimensionUniqueName="[Plage 3]" displayFolder="" count="0" memberValueDatatype="130" unbalanced="0"/>
    <cacheHierarchy uniqueName="[Plage 3].[AniCli]" caption="AniCli" attribute="1" defaultMemberUniqueName="[Plage 3].[AniCli].[All]" allUniqueName="[Plage 3].[AniCli].[All]" dimensionUniqueName="[Plage 3]" displayFolder="" count="0" memberValueDatatype="130" unbalanced="0"/>
    <cacheHierarchy uniqueName="[Plage 3].[AniNom]" caption="AniNom" attribute="1" defaultMemberUniqueName="[Plage 3].[AniNom].[All]" allUniqueName="[Plage 3].[AniNom].[All]" dimensionUniqueName="[Plage 3]" displayFolder="" count="0" memberValueDatatype="130" unbalanced="0"/>
    <cacheHierarchy uniqueName="[Plage 3].[AniType]" caption="AniType" attribute="1" defaultMemberUniqueName="[Plage 3].[AniType].[All]" allUniqueName="[Plage 3].[AniType].[All]" dimensionUniqueName="[Plage 3]" displayFolder="" count="0" memberValueDatatype="130" unbalanced="0"/>
    <cacheHierarchy uniqueName="[Plage 3].[AniRace]" caption="AniRace" attribute="1" defaultMemberUniqueName="[Plage 3].[AniRace].[All]" allUniqueName="[Plage 3].[AniRace].[All]" dimensionUniqueName="[Plage 3]" displayFolder="" count="0" memberValueDatatype="130" unbalanced="0"/>
    <cacheHierarchy uniqueName="[Plage 3].[AniDN]" caption="AniDN" attribute="1" time="1" defaultMemberUniqueName="[Plage 3].[AniDN].[All]" allUniqueName="[Plage 3].[AniDN].[All]" dimensionUniqueName="[Plage 3]" displayFolder="" count="0" memberValueDatatype="7" unbalanced="0"/>
    <cacheHierarchy uniqueName="[Plage 3].[AniSexe]" caption="AniSexe" attribute="1" defaultMemberUniqueName="[Plage 3].[AniSexe].[All]" allUniqueName="[Plage 3].[AniSexe].[All]" dimensionUniqueName="[Plage 3]" displayFolder="" count="0" memberValueDatatype="130" unbalanced="0"/>
    <cacheHierarchy uniqueName="[Plage 3].[AniCouleur]" caption="AniCouleur" attribute="1" defaultMemberUniqueName="[Plage 3].[AniCouleur].[All]" allUniqueName="[Plage 3].[AniCouleur].[All]" dimensionUniqueName="[Plage 3]" displayFolder="" count="0" memberValueDatatype="130" unbalanced="0"/>
    <cacheHierarchy uniqueName="[Plage 3].[AniSteril]" caption="AniSteril" attribute="1" defaultMemberUniqueName="[Plage 3].[AniSteril].[All]" allUniqueName="[Plage 3].[AniSteril].[All]" dimensionUniqueName="[Plage 3]" displayFolder="" count="0" memberValueDatatype="11" unbalanced="0"/>
    <cacheHierarchy uniqueName="[Plage 3].[AniTaille]" caption="AniTaille" attribute="1" defaultMemberUniqueName="[Plage 3].[AniTaille].[All]" allUniqueName="[Plage 3].[AniTaille].[All]" dimensionUniqueName="[Plage 3]" displayFolder="" count="0" memberValueDatatype="5" unbalanced="0"/>
    <cacheHierarchy uniqueName="[Plage 3].[AniPoids]" caption="AniPoids" attribute="1" defaultMemberUniqueName="[Plage 3].[AniPoids].[All]" allUniqueName="[Plage 3].[AniPoids].[All]" dimensionUniqueName="[Plage 3]" displayFolder="" count="0" memberValueDatatype="5" unbalanced="0"/>
    <cacheHierarchy uniqueName="[Plage 3].[AniDecede]" caption="AniDecede" attribute="1" defaultMemberUniqueName="[Plage 3].[AniDecede].[All]" allUniqueName="[Plage 3].[AniDecede].[All]" dimensionUniqueName="[Plage 3]" displayFolder="" count="0" memberValueDatatype="11" unbalanced="0"/>
    <cacheHierarchy uniqueName="[Plage 3].[AniCommentaires]" caption="AniCommentaires" attribute="1" defaultMemberUniqueName="[Plage 3].[AniCommentaires].[All]" allUniqueName="[Plage 3].[AniCommentaires].[All]" dimensionUniqueName="[Plage 3]" displayFolder="" count="0" memberValueDatatype="130" unbalanced="0"/>
    <cacheHierarchy uniqueName="[Plage 3].[CliNum]" caption="CliNum" attribute="1" defaultMemberUniqueName="[Plage 3].[CliNum].[All]" allUniqueName="[Plage 3].[CliNum].[All]" dimensionUniqueName="[Plage 3]" displayFolder="" count="0" memberValueDatatype="130" unbalanced="0"/>
    <cacheHierarchy uniqueName="[Plage 3].[CliType]" caption="CliType" attribute="1" defaultMemberUniqueName="[Plage 3].[CliType].[All]" allUniqueName="[Plage 3].[CliType].[All]" dimensionUniqueName="[Plage 3]" displayFolder="" count="0" memberValueDatatype="20" unbalanced="0"/>
    <cacheHierarchy uniqueName="[Plage 3].[CliNom]" caption="CliNom" attribute="1" defaultMemberUniqueName="[Plage 3].[CliNom].[All]" allUniqueName="[Plage 3].[CliNom].[All]" dimensionUniqueName="[Plage 3]" displayFolder="" count="0" memberValueDatatype="130" unbalanced="0"/>
    <cacheHierarchy uniqueName="[Plage 3].[CliRue]" caption="CliRue" attribute="1" defaultMemberUniqueName="[Plage 3].[CliRue].[All]" allUniqueName="[Plage 3].[CliRue].[All]" dimensionUniqueName="[Plage 3]" displayFolder="" count="0" memberValueDatatype="130" unbalanced="0"/>
    <cacheHierarchy uniqueName="[Plage 3].[CliLocalite]" caption="CliLocalite" attribute="1" defaultMemberUniqueName="[Plage 3].[CliLocalite].[All]" allUniqueName="[Plage 3].[CliLocalite].[All]" dimensionUniqueName="[Plage 3]" displayFolder="" count="0" memberValueDatatype="130" unbalanced="0"/>
    <cacheHierarchy uniqueName="[Plage 3].[CliDep]" caption="CliDep" attribute="1" defaultMemberUniqueName="[Plage 3].[CliDep].[All]" allUniqueName="[Plage 3].[CliDep].[All]" dimensionUniqueName="[Plage 3]" displayFolder="" count="0" memberValueDatatype="130" unbalanced="0"/>
    <cacheHierarchy uniqueName="[Plage 3].[CliCP]" caption="CliCP" attribute="1" defaultMemberUniqueName="[Plage 3].[CliCP].[All]" allUniqueName="[Plage 3].[CliCP].[All]" dimensionUniqueName="[Plage 3]" displayFolder="" count="0" memberValueDatatype="130" unbalanced="0"/>
    <cacheHierarchy uniqueName="[Plage 3].[CliTel]" caption="CliTel" attribute="1" defaultMemberUniqueName="[Plage 3].[CliTel].[All]" allUniqueName="[Plage 3].[CliTel].[All]" dimensionUniqueName="[Plage 3]" displayFolder="" count="0" memberValueDatatype="130" unbalanced="0"/>
    <cacheHierarchy uniqueName="[Plage 3].[CliSiteWeb]" caption="CliSiteWeb" attribute="1" defaultMemberUniqueName="[Plage 3].[CliSiteWeb].[All]" allUniqueName="[Plage 3].[CliSiteWeb].[All]" dimensionUniqueName="[Plage 3]" displayFolder="" count="0" memberValueDatatype="130" unbalanced="0"/>
    <cacheHierarchy uniqueName="[Plage 3].[Clidepuis]" caption="Clidepuis" attribute="1" time="1" defaultMemberUniqueName="[Plage 3].[Clidepuis].[All]" allUniqueName="[Plage 3].[Clidepuis].[All]" dimensionUniqueName="[Plage 3]" displayFolder="" count="0" memberValueDatatype="7" unbalanced="0"/>
    <cacheHierarchy uniqueName="[Plage 3].[CliRemise]" caption="CliRemise" attribute="1" defaultMemberUniqueName="[Plage 3].[CliRemise].[All]" allUniqueName="[Plage 3].[CliRemise].[All]" dimensionUniqueName="[Plage 3]" displayFolder="" count="0" memberValueDatatype="5" unbalanced="0"/>
    <cacheHierarchy uniqueName="[Plage 3].[Visite.VisNum]" caption="Visite.VisNum" attribute="1" defaultMemberUniqueName="[Plage 3].[Visite.VisNum].[All]" allUniqueName="[Plage 3].[Visite.VisNum].[All]" dimensionUniqueName="[Plage 3]" displayFolder="" count="0" memberValueDatatype="130" unbalanced="0"/>
    <cacheHierarchy uniqueName="[Plage 3].[VisAni]" caption="VisAni" attribute="1" defaultMemberUniqueName="[Plage 3].[VisAni].[All]" allUniqueName="[Plage 3].[VisAni].[All]" dimensionUniqueName="[Plage 3]" displayFolder="" count="0" memberValueDatatype="130" unbalanced="0"/>
    <cacheHierarchy uniqueName="[Plage 3].[VisDate_2024]" caption="VisDate_2024" attribute="1" time="1" defaultMemberUniqueName="[Plage 3].[VisDate_2024].[All]" allUniqueName="[Plage 3].[VisDate_2024].[All]" dimensionUniqueName="[Plage 3]" displayFolder="" count="0" memberValueDatatype="7" unbalanced="0"/>
    <cacheHierarchy uniqueName="[Plage 3].[VisSuivi]" caption="VisSuivi" attribute="1" defaultMemberUniqueName="[Plage 3].[VisSuivi].[All]" allUniqueName="[Plage 3].[VisSuivi].[All]" dimensionUniqueName="[Plage 3]" displayFolder="" count="0" memberValueDatatype="130" unbalanced="0"/>
    <cacheHierarchy uniqueName="[Plage 3].[VisDatesuivi_2024]" caption="VisDatesuivi_2024" attribute="1" time="1" defaultMemberUniqueName="[Plage 3].[VisDatesuivi_2024].[All]" allUniqueName="[Plage 3].[VisDatesuivi_2024].[All]" dimensionUniqueName="[Plage 3]" displayFolder="" count="0" memberValueDatatype="7" unbalanced="0"/>
    <cacheHierarchy uniqueName="[Plage 3].[VisTypepaie]" caption="VisTypepaie" attribute="1" defaultMemberUniqueName="[Plage 3].[VisTypepaie].[All]" allUniqueName="[Plage 3].[VisTypepaie].[All]" dimensionUniqueName="[Plage 3]" displayFolder="" count="0" memberValueDatatype="20" unbalanced="0"/>
    <cacheHierarchy uniqueName="[Plage 3].[VisDatePaiement_2024]" caption="VisDatePaiement_2024" attribute="1" time="1" defaultMemberUniqueName="[Plage 3].[VisDatePaiement_2024].[All]" allUniqueName="[Plage 3].[VisDatePaiement_2024].[All]" dimensionUniqueName="[Plage 3]" displayFolder="" count="0" memberValueDatatype="7" unbalanced="0"/>
    <cacheHierarchy uniqueName="[Plage 3].[DetailVisite.VisNum]" caption="DetailVisite.VisNum" attribute="1" defaultMemberUniqueName="[Plage 3].[DetailVisite.VisNum].[All]" allUniqueName="[Plage 3].[DetailVisite.VisNum].[All]" dimensionUniqueName="[Plage 3]" displayFolder="" count="0" memberValueDatatype="130" unbalanced="0"/>
    <cacheHierarchy uniqueName="[Plage 3].[VisLig]" caption="VisLig" attribute="1" defaultMemberUniqueName="[Plage 3].[VisLig].[All]" allUniqueName="[Plage 3].[VisLig].[All]" dimensionUniqueName="[Plage 3]" displayFolder="" count="0" memberValueDatatype="130" unbalanced="0"/>
    <cacheHierarchy uniqueName="[Plage 3].[VisType]" caption="VisType" attribute="1" defaultMemberUniqueName="[Plage 3].[VisType].[All]" allUniqueName="[Plage 3].[VisType].[All]" dimensionUniqueName="[Plage 3]" displayFolder="" count="0" memberValueDatatype="130" unbalanced="0"/>
    <cacheHierarchy uniqueName="[Plage 3].[VisTrait]" caption="VisTrait" attribute="1" defaultMemberUniqueName="[Plage 3].[VisTrait].[All]" allUniqueName="[Plage 3].[VisTrait].[All]" dimensionUniqueName="[Plage 3]" displayFolder="" count="0" memberValueDatatype="130" unbalanced="0"/>
    <cacheHierarchy uniqueName="[Plage 3].[VisMed]" caption="VisMed" attribute="1" defaultMemberUniqueName="[Plage 3].[VisMed].[All]" allUniqueName="[Plage 3].[VisMed].[All]" dimensionUniqueName="[Plage 3]" displayFolder="" count="0" memberValueDatatype="130" unbalanced="0"/>
    <cacheHierarchy uniqueName="[Plage 3].[MedCode]" caption="MedCode" attribute="1" defaultMemberUniqueName="[Plage 3].[MedCode].[All]" allUniqueName="[Plage 3].[MedCode].[All]" dimensionUniqueName="[Plage 3]" displayFolder="" count="0" memberValueDatatype="130" unbalanced="0"/>
    <cacheHierarchy uniqueName="[Plage 3].[MedNom]" caption="MedNom" attribute="1" defaultMemberUniqueName="[Plage 3].[MedNom].[All]" allUniqueName="[Plage 3].[MedNom].[All]" dimensionUniqueName="[Plage 3]" displayFolder="" count="0" memberValueDatatype="130" unbalanced="0"/>
    <cacheHierarchy uniqueName="[Plage 3].[MedPrix]" caption="MedPrix" attribute="1" defaultMemberUniqueName="[Plage 3].[MedPrix].[All]" allUniqueName="[Plage 3].[MedPrix].[All]" dimensionUniqueName="[Plage 3]" displayFolder="" count="0" memberValueDatatype="5" unbalanced="0"/>
    <cacheHierarchy uniqueName="[Plage 3].[CodeTrai]" caption="CodeTrai" attribute="1" defaultMemberUniqueName="[Plage 3].[CodeTrai].[All]" allUniqueName="[Plage 3].[CodeTrai].[All]" dimensionUniqueName="[Plage 3]" displayFolder="" count="0" memberValueDatatype="130" unbalanced="0"/>
    <cacheHierarchy uniqueName="[Plage 3].[NomTrai]" caption="NomTrai" attribute="1" defaultMemberUniqueName="[Plage 3].[NomTrai].[All]" allUniqueName="[Plage 3].[NomTrai].[All]" dimensionUniqueName="[Plage 3]" displayFolder="" count="0" memberValueDatatype="130" unbalanced="0"/>
    <cacheHierarchy uniqueName="[Plage 3].[PrixTrai]" caption="PrixTrai" attribute="1" defaultMemberUniqueName="[Plage 3].[PrixTrai].[All]" allUniqueName="[Plage 3].[PrixTrai].[All]" dimensionUniqueName="[Plage 3]" displayFolder="" count="0" memberValueDatatype="20" unbalanced="0"/>
    <cacheHierarchy uniqueName="[Plage 3].[PaiTypeCode]" caption="PaiTypeCode" attribute="1" defaultMemberUniqueName="[Plage 3].[PaiTypeCode].[All]" allUniqueName="[Plage 3].[PaiTypeCode].[All]" dimensionUniqueName="[Plage 3]" displayFolder="" count="0" memberValueDatatype="20" unbalanced="0"/>
    <cacheHierarchy uniqueName="[Plage 3].[PaiTypeLib]" caption="PaiTypeLib" attribute="1" defaultMemberUniqueName="[Plage 3].[PaiTypeLib].[All]" allUniqueName="[Plage 3].[PaiTypeLib].[All]" dimensionUniqueName="[Plage 3]" displayFolder="" count="0" memberValueDatatype="130" unbalanced="0"/>
    <cacheHierarchy uniqueName="[Plage 3].[CA]" caption="CA" attribute="1" defaultMemberUniqueName="[Plage 3].[CA].[All]" allUniqueName="[Plage 3].[CA].[All]" dimensionUniqueName="[Plage 3]" displayFolder="" count="0" memberValueDatatype="5" unbalanced="0"/>
    <cacheHierarchy uniqueName="[Plage 3].[nouveau ca]" caption="nouveau ca" attribute="1" defaultMemberUniqueName="[Plage 3].[nouveau ca].[All]" allUniqueName="[Plage 3].[nouveau ca].[All]" dimensionUniqueName="[Plage 3]" displayFolder="" count="0" memberValueDatatype="5" unbalanced="0"/>
    <cacheHierarchy uniqueName="[Plage 3].[avec ou sans detail de visite]" caption="avec ou sans detail de visite" attribute="1" defaultMemberUniqueName="[Plage 3].[avec ou sans detail de visite].[All]" allUniqueName="[Plage 3].[avec ou sans detail de visite].[All]" dimensionUniqueName="[Plage 3]" displayFolder="" count="0" memberValueDatatype="130" unbalanced="0"/>
    <cacheHierarchy uniqueName="[Plage 3].[nombre de jour d'impayés]" caption="nombre de jour d'impayés" attribute="1" defaultMemberUniqueName="[Plage 3].[nombre de jour d'impayés].[All]" allUniqueName="[Plage 3].[nombre de jour d'impayés].[All]" dimensionUniqueName="[Plage 3]" displayFolder="" count="0" memberValueDatatype="20" unbalanced="0"/>
    <cacheHierarchy uniqueName="[Plage 3].[nombre de mois]" caption="nombre de mois" attribute="1" defaultMemberUniqueName="[Plage 3].[nombre de mois].[All]" allUniqueName="[Plage 3].[nombre de mois].[All]" dimensionUniqueName="[Plage 3]" displayFolder="" count="0" memberValueDatatype="5" unbalanced="0"/>
    <cacheHierarchy uniqueName="[Plage 3].[payé ou pas]" caption="payé ou pas" attribute="1" defaultMemberUniqueName="[Plage 3].[payé ou pas].[All]" allUniqueName="[Plage 3].[payé ou pas].[All]" dimensionUniqueName="[Plage 3]" displayFolder="" count="0" memberValueDatatype="130" unbalanced="0"/>
    <cacheHierarchy uniqueName="[Plage 3].[test si la date est dans la periode du mois glissant]" caption="test si la date est dans la periode du mois glissant" attribute="1" defaultMemberUniqueName="[Plage 3].[test si la date est dans la periode du mois glissant].[All]" allUniqueName="[Plage 3].[test si la date est dans la periode du mois glissant].[All]" dimensionUniqueName="[Plage 3]" displayFolder="" count="0" memberValueDatatype="11" unbalanced="0"/>
    <cacheHierarchy uniqueName="[Plage 3].[numéro de la semaine de visite]" caption="numéro de la semaine de visite" attribute="1" defaultMemberUniqueName="[Plage 3].[numéro de la semaine de visite].[All]" allUniqueName="[Plage 3].[numéro de la semaine de visite].[All]" dimensionUniqueName="[Plage 3]" displayFolder="" count="0" memberValueDatatype="20" unbalanced="0"/>
    <cacheHierarchy uniqueName="[Plage 3].[VisDate_2024 (année)]" caption="VisDate_2024 (année)" attribute="1" defaultMemberUniqueName="[Plage 3].[VisDate_2024 (année)].[All]" allUniqueName="[Plage 3].[VisDate_2024 (année)].[All]" dimensionUniqueName="[Plage 3]" displayFolder="" count="0" memberValueDatatype="130" unbalanced="0"/>
    <cacheHierarchy uniqueName="[Plage 3].[VisDate_2024 (trimestre)]" caption="VisDate_2024 (trimestre)" attribute="1" defaultMemberUniqueName="[Plage 3].[VisDate_2024 (trimestre)].[All]" allUniqueName="[Plage 3].[VisDate_2024 (trimestre)].[All]" dimensionUniqueName="[Plage 3]" displayFolder="" count="0" memberValueDatatype="130" unbalanced="0"/>
    <cacheHierarchy uniqueName="[Plage 3].[VisDate_2024 (mois)]" caption="VisDate_2024 (mois)" attribute="1" defaultMemberUniqueName="[Plage 3].[VisDate_2024 (mois)].[All]" allUniqueName="[Plage 3].[VisDate_2024 (mois)].[All]" dimensionUniqueName="[Plage 3]" displayFolder="" count="0" memberValueDatatype="130" unbalanced="0"/>
    <cacheHierarchy uniqueName="[Tableau1].[Aniid]" caption="Aniid" attribute="1" defaultMemberUniqueName="[Tableau1].[Aniid].[All]" allUniqueName="[Tableau1].[Aniid].[All]" dimensionUniqueName="[Tableau1]" displayFolder="" count="0" memberValueDatatype="130" unbalanced="0"/>
    <cacheHierarchy uniqueName="[Tableau1].[AniCli]" caption="AniCli" attribute="1" defaultMemberUniqueName="[Tableau1].[AniCli].[All]" allUniqueName="[Tableau1].[AniCli].[All]" dimensionUniqueName="[Tableau1]" displayFolder="" count="0" memberValueDatatype="130" unbalanced="0"/>
    <cacheHierarchy uniqueName="[Tableau1].[AniNom]" caption="AniNom" attribute="1" defaultMemberUniqueName="[Tableau1].[AniNom].[All]" allUniqueName="[Tableau1].[AniNom].[All]" dimensionUniqueName="[Tableau1]" displayFolder="" count="0" memberValueDatatype="130" unbalanced="0"/>
    <cacheHierarchy uniqueName="[Tableau1].[AniType]" caption="AniType" attribute="1" defaultMemberUniqueName="[Tableau1].[AniType].[All]" allUniqueName="[Tableau1].[AniType].[All]" dimensionUniqueName="[Tableau1]" displayFolder="" count="0" memberValueDatatype="130" unbalanced="0"/>
    <cacheHierarchy uniqueName="[Tableau1].[AniRace]" caption="AniRace" attribute="1" defaultMemberUniqueName="[Tableau1].[AniRace].[All]" allUniqueName="[Tableau1].[AniRace].[All]" dimensionUniqueName="[Tableau1]" displayFolder="" count="0" memberValueDatatype="130" unbalanced="0"/>
    <cacheHierarchy uniqueName="[Tableau1].[AniDN]" caption="AniDN" attribute="1" time="1" defaultMemberUniqueName="[Tableau1].[AniDN].[All]" allUniqueName="[Tableau1].[AniDN].[All]" dimensionUniqueName="[Tableau1]" displayFolder="" count="0" memberValueDatatype="7" unbalanced="0"/>
    <cacheHierarchy uniqueName="[Tableau1].[AniSexe]" caption="AniSexe" attribute="1" defaultMemberUniqueName="[Tableau1].[AniSexe].[All]" allUniqueName="[Tableau1].[AniSexe].[All]" dimensionUniqueName="[Tableau1]" displayFolder="" count="0" memberValueDatatype="130" unbalanced="0"/>
    <cacheHierarchy uniqueName="[Tableau1].[AniCouleur]" caption="AniCouleur" attribute="1" defaultMemberUniqueName="[Tableau1].[AniCouleur].[All]" allUniqueName="[Tableau1].[AniCouleur].[All]" dimensionUniqueName="[Tableau1]" displayFolder="" count="0" memberValueDatatype="130" unbalanced="0"/>
    <cacheHierarchy uniqueName="[Tableau1].[AniSteril]" caption="AniSteril" attribute="1" defaultMemberUniqueName="[Tableau1].[AniSteril].[All]" allUniqueName="[Tableau1].[AniSteril].[All]" dimensionUniqueName="[Tableau1]" displayFolder="" count="0" memberValueDatatype="11" unbalanced="0"/>
    <cacheHierarchy uniqueName="[Tableau1].[AniTaille]" caption="AniTaille" attribute="1" defaultMemberUniqueName="[Tableau1].[AniTaille].[All]" allUniqueName="[Tableau1].[AniTaille].[All]" dimensionUniqueName="[Tableau1]" displayFolder="" count="0" memberValueDatatype="5" unbalanced="0"/>
    <cacheHierarchy uniqueName="[Tableau1].[AniPoids]" caption="AniPoids" attribute="1" defaultMemberUniqueName="[Tableau1].[AniPoids].[All]" allUniqueName="[Tableau1].[AniPoids].[All]" dimensionUniqueName="[Tableau1]" displayFolder="" count="0" memberValueDatatype="5" unbalanced="0"/>
    <cacheHierarchy uniqueName="[Tableau1].[AniDecede]" caption="AniDecede" attribute="1" defaultMemberUniqueName="[Tableau1].[AniDecede].[All]" allUniqueName="[Tableau1].[AniDecede].[All]" dimensionUniqueName="[Tableau1]" displayFolder="" count="0" memberValueDatatype="11" unbalanced="0"/>
    <cacheHierarchy uniqueName="[Tableau1].[AniCommentaires]" caption="AniCommentaires" attribute="1" defaultMemberUniqueName="[Tableau1].[AniCommentaires].[All]" allUniqueName="[Tableau1].[AniCommentaires].[All]" dimensionUniqueName="[Tableau1]" displayFolder="" count="0" memberValueDatatype="130" unbalanced="0"/>
    <cacheHierarchy uniqueName="[Tableau1].[CliNum]" caption="CliNum" attribute="1" defaultMemberUniqueName="[Tableau1].[CliNum].[All]" allUniqueName="[Tableau1].[CliNum].[All]" dimensionUniqueName="[Tableau1]" displayFolder="" count="0" memberValueDatatype="130" unbalanced="0"/>
    <cacheHierarchy uniqueName="[Tableau1].[CliType]" caption="CliType" attribute="1" defaultMemberUniqueName="[Tableau1].[CliType].[All]" allUniqueName="[Tableau1].[CliType].[All]" dimensionUniqueName="[Tableau1]" displayFolder="" count="0" memberValueDatatype="20" unbalanced="0"/>
    <cacheHierarchy uniqueName="[Tableau1].[CliNom]" caption="CliNom" attribute="1" defaultMemberUniqueName="[Tableau1].[CliNom].[All]" allUniqueName="[Tableau1].[CliNom].[All]" dimensionUniqueName="[Tableau1]" displayFolder="" count="0" memberValueDatatype="130" unbalanced="0"/>
    <cacheHierarchy uniqueName="[Tableau1].[CliRue]" caption="CliRue" attribute="1" defaultMemberUniqueName="[Tableau1].[CliRue].[All]" allUniqueName="[Tableau1].[CliRue].[All]" dimensionUniqueName="[Tableau1]" displayFolder="" count="0" memberValueDatatype="130" unbalanced="0"/>
    <cacheHierarchy uniqueName="[Tableau1].[CliLocalite]" caption="CliLocalite" attribute="1" defaultMemberUniqueName="[Tableau1].[CliLocalite].[All]" allUniqueName="[Tableau1].[CliLocalite].[All]" dimensionUniqueName="[Tableau1]" displayFolder="" count="0" memberValueDatatype="130" unbalanced="0"/>
    <cacheHierarchy uniqueName="[Tableau1].[CliDep]" caption="CliDep" attribute="1" defaultMemberUniqueName="[Tableau1].[CliDep].[All]" allUniqueName="[Tableau1].[CliDep].[All]" dimensionUniqueName="[Tableau1]" displayFolder="" count="0" memberValueDatatype="130" unbalanced="0"/>
    <cacheHierarchy uniqueName="[Tableau1].[CliCP]" caption="CliCP" attribute="1" defaultMemberUniqueName="[Tableau1].[CliCP].[All]" allUniqueName="[Tableau1].[CliCP].[All]" dimensionUniqueName="[Tableau1]" displayFolder="" count="0" memberValueDatatype="130" unbalanced="0"/>
    <cacheHierarchy uniqueName="[Tableau1].[CliTel]" caption="CliTel" attribute="1" defaultMemberUniqueName="[Tableau1].[CliTel].[All]" allUniqueName="[Tableau1].[CliTel].[All]" dimensionUniqueName="[Tableau1]" displayFolder="" count="0" memberValueDatatype="130" unbalanced="0"/>
    <cacheHierarchy uniqueName="[Tableau1].[CliSiteWeb]" caption="CliSiteWeb" attribute="1" defaultMemberUniqueName="[Tableau1].[CliSiteWeb].[All]" allUniqueName="[Tableau1].[CliSiteWeb].[All]" dimensionUniqueName="[Tableau1]" displayFolder="" count="0" memberValueDatatype="130" unbalanced="0"/>
    <cacheHierarchy uniqueName="[Tableau1].[Clidepuis]" caption="Clidepuis" attribute="1" time="1" defaultMemberUniqueName="[Tableau1].[Clidepuis].[All]" allUniqueName="[Tableau1].[Clidepuis].[All]" dimensionUniqueName="[Tableau1]" displayFolder="" count="0" memberValueDatatype="7" unbalanced="0"/>
    <cacheHierarchy uniqueName="[Tableau1].[CliRemise]" caption="CliRemise" attribute="1" defaultMemberUniqueName="[Tableau1].[CliRemise].[All]" allUniqueName="[Tableau1].[CliRemise].[All]" dimensionUniqueName="[Tableau1]" displayFolder="" count="0" memberValueDatatype="5" unbalanced="0"/>
    <cacheHierarchy uniqueName="[Tableau1].[Visite.VisNum]" caption="Visite.VisNum" attribute="1" defaultMemberUniqueName="[Tableau1].[Visite.VisNum].[All]" allUniqueName="[Tableau1].[Visite.VisNum].[All]" dimensionUniqueName="[Tableau1]" displayFolder="" count="0" memberValueDatatype="130" unbalanced="0"/>
    <cacheHierarchy uniqueName="[Tableau1].[VisAni]" caption="VisAni" attribute="1" defaultMemberUniqueName="[Tableau1].[VisAni].[All]" allUniqueName="[Tableau1].[VisAni].[All]" dimensionUniqueName="[Tableau1]" displayFolder="" count="0" memberValueDatatype="130" unbalanced="0"/>
    <cacheHierarchy uniqueName="[Tableau1].[VisDate_2024]" caption="VisDate_2024" attribute="1" time="1" defaultMemberUniqueName="[Tableau1].[VisDate_2024].[All]" allUniqueName="[Tableau1].[VisDate_2024].[All]" dimensionUniqueName="[Tableau1]" displayFolder="" count="0" memberValueDatatype="7" unbalanced="0"/>
    <cacheHierarchy uniqueName="[Tableau1].[VisSuivi]" caption="VisSuivi" attribute="1" defaultMemberUniqueName="[Tableau1].[VisSuivi].[All]" allUniqueName="[Tableau1].[VisSuivi].[All]" dimensionUniqueName="[Tableau1]" displayFolder="" count="0" memberValueDatatype="130" unbalanced="0"/>
    <cacheHierarchy uniqueName="[Tableau1].[VisDatesuivi_2024]" caption="VisDatesuivi_2024" attribute="1" time="1" defaultMemberUniqueName="[Tableau1].[VisDatesuivi_2024].[All]" allUniqueName="[Tableau1].[VisDatesuivi_2024].[All]" dimensionUniqueName="[Tableau1]" displayFolder="" count="0" memberValueDatatype="7" unbalanced="0"/>
    <cacheHierarchy uniqueName="[Tableau1].[VisTypepaie]" caption="VisTypepaie" attribute="1" defaultMemberUniqueName="[Tableau1].[VisTypepaie].[All]" allUniqueName="[Tableau1].[VisTypepaie].[All]" dimensionUniqueName="[Tableau1]" displayFolder="" count="0" memberValueDatatype="20" unbalanced="0"/>
    <cacheHierarchy uniqueName="[Tableau1].[VisDatePaiement_2024]" caption="VisDatePaiement_2024" attribute="1" time="1" defaultMemberUniqueName="[Tableau1].[VisDatePaiement_2024].[All]" allUniqueName="[Tableau1].[VisDatePaiement_2024].[All]" dimensionUniqueName="[Tableau1]" displayFolder="" count="0" memberValueDatatype="7" unbalanced="0"/>
    <cacheHierarchy uniqueName="[Tableau1].[DetailVisite.VisNum]" caption="DetailVisite.VisNum" attribute="1" defaultMemberUniqueName="[Tableau1].[DetailVisite.VisNum].[All]" allUniqueName="[Tableau1].[DetailVisite.VisNum].[All]" dimensionUniqueName="[Tableau1]" displayFolder="" count="0" memberValueDatatype="130" unbalanced="0"/>
    <cacheHierarchy uniqueName="[Tableau1].[VisLig]" caption="VisLig" attribute="1" defaultMemberUniqueName="[Tableau1].[VisLig].[All]" allUniqueName="[Tableau1].[VisLig].[All]" dimensionUniqueName="[Tableau1]" displayFolder="" count="0" memberValueDatatype="130" unbalanced="0"/>
    <cacheHierarchy uniqueName="[Tableau1].[VisType]" caption="VisType" attribute="1" defaultMemberUniqueName="[Tableau1].[VisType].[All]" allUniqueName="[Tableau1].[VisType].[All]" dimensionUniqueName="[Tableau1]" displayFolder="" count="0" memberValueDatatype="130" unbalanced="0"/>
    <cacheHierarchy uniqueName="[Tableau1].[VisTrait]" caption="VisTrait" attribute="1" defaultMemberUniqueName="[Tableau1].[VisTrait].[All]" allUniqueName="[Tableau1].[VisTrait].[All]" dimensionUniqueName="[Tableau1]" displayFolder="" count="0" memberValueDatatype="130" unbalanced="0"/>
    <cacheHierarchy uniqueName="[Tableau1].[VisMed]" caption="VisMed" attribute="1" defaultMemberUniqueName="[Tableau1].[VisMed].[All]" allUniqueName="[Tableau1].[VisMed].[All]" dimensionUniqueName="[Tableau1]" displayFolder="" count="0" memberValueDatatype="130" unbalanced="0"/>
    <cacheHierarchy uniqueName="[Tableau1].[MedCode]" caption="MedCode" attribute="1" defaultMemberUniqueName="[Tableau1].[MedCode].[All]" allUniqueName="[Tableau1].[MedCode].[All]" dimensionUniqueName="[Tableau1]" displayFolder="" count="0" memberValueDatatype="130" unbalanced="0"/>
    <cacheHierarchy uniqueName="[Tableau1].[MedNom]" caption="MedNom" attribute="1" defaultMemberUniqueName="[Tableau1].[MedNom].[All]" allUniqueName="[Tableau1].[MedNom].[All]" dimensionUniqueName="[Tableau1]" displayFolder="" count="0" memberValueDatatype="130" unbalanced="0"/>
    <cacheHierarchy uniqueName="[Tableau1].[MedPrix]" caption="MedPrix" attribute="1" defaultMemberUniqueName="[Tableau1].[MedPrix].[All]" allUniqueName="[Tableau1].[MedPrix].[All]" dimensionUniqueName="[Tableau1]" displayFolder="" count="0" memberValueDatatype="5" unbalanced="0"/>
    <cacheHierarchy uniqueName="[Tableau1].[CodeTrai]" caption="CodeTrai" attribute="1" defaultMemberUniqueName="[Tableau1].[CodeTrai].[All]" allUniqueName="[Tableau1].[CodeTrai].[All]" dimensionUniqueName="[Tableau1]" displayFolder="" count="0" memberValueDatatype="130" unbalanced="0"/>
    <cacheHierarchy uniqueName="[Tableau1].[NomTrai]" caption="NomTrai" attribute="1" defaultMemberUniqueName="[Tableau1].[NomTrai].[All]" allUniqueName="[Tableau1].[NomTrai].[All]" dimensionUniqueName="[Tableau1]" displayFolder="" count="0" memberValueDatatype="130" unbalanced="0"/>
    <cacheHierarchy uniqueName="[Tableau1].[PrixTrai]" caption="PrixTrai" attribute="1" defaultMemberUniqueName="[Tableau1].[PrixTrai].[All]" allUniqueName="[Tableau1].[PrixTrai].[All]" dimensionUniqueName="[Tableau1]" displayFolder="" count="0" memberValueDatatype="20" unbalanced="0"/>
    <cacheHierarchy uniqueName="[Tableau1].[PaiTypeCode]" caption="PaiTypeCode" attribute="1" defaultMemberUniqueName="[Tableau1].[PaiTypeCode].[All]" allUniqueName="[Tableau1].[PaiTypeCode].[All]" dimensionUniqueName="[Tableau1]" displayFolder="" count="0" memberValueDatatype="20" unbalanced="0"/>
    <cacheHierarchy uniqueName="[Tableau1].[PaiTypeLib]" caption="PaiTypeLib" attribute="1" defaultMemberUniqueName="[Tableau1].[PaiTypeLib].[All]" allUniqueName="[Tableau1].[PaiTypeLib].[All]" dimensionUniqueName="[Tableau1]" displayFolder="" count="0" memberValueDatatype="130" unbalanced="0"/>
    <cacheHierarchy uniqueName="[Tableau1].[CA]" caption="CA" attribute="1" defaultMemberUniqueName="[Tableau1].[CA].[All]" allUniqueName="[Tableau1].[CA].[All]" dimensionUniqueName="[Tableau1]" displayFolder="" count="0" memberValueDatatype="5" unbalanced="0"/>
    <cacheHierarchy uniqueName="[Tableau1].[nouveau ca]" caption="nouveau ca" attribute="1" defaultMemberUniqueName="[Tableau1].[nouveau ca].[All]" allUniqueName="[Tableau1].[nouveau ca].[All]" dimensionUniqueName="[Tableau1]" displayFolder="" count="0" memberValueDatatype="5" unbalanced="0"/>
    <cacheHierarchy uniqueName="[Tableau1].[avec ou sans detail de visite]" caption="avec ou sans detail de visite" attribute="1" defaultMemberUniqueName="[Tableau1].[avec ou sans detail de visite].[All]" allUniqueName="[Tableau1].[avec ou sans detail de visite].[All]" dimensionUniqueName="[Tableau1]" displayFolder="" count="0" memberValueDatatype="130" unbalanced="0"/>
    <cacheHierarchy uniqueName="[Tableau1].[nombre de jour d'impayés]" caption="nombre de jour d'impayés" attribute="1" defaultMemberUniqueName="[Tableau1].[nombre de jour d'impayés].[All]" allUniqueName="[Tableau1].[nombre de jour d'impayés].[All]" dimensionUniqueName="[Tableau1]" displayFolder="" count="0" memberValueDatatype="20" unbalanced="0"/>
    <cacheHierarchy uniqueName="[Tableau1].[nombre de mois]" caption="nombre de mois" attribute="1" defaultMemberUniqueName="[Tableau1].[nombre de mois].[All]" allUniqueName="[Tableau1].[nombre de mois].[All]" dimensionUniqueName="[Tableau1]" displayFolder="" count="0" memberValueDatatype="5" unbalanced="0"/>
    <cacheHierarchy uniqueName="[Tableau1].[payé ou pas]" caption="payé ou pas" attribute="1" defaultMemberUniqueName="[Tableau1].[payé ou pas].[All]" allUniqueName="[Tableau1].[payé ou pas].[All]" dimensionUniqueName="[Tableau1]" displayFolder="" count="0" memberValueDatatype="130" unbalanced="0"/>
    <cacheHierarchy uniqueName="[Tableau1].[test si la date est dans la periode du mois glissant]" caption="test si la date est dans la periode du mois glissant" attribute="1" defaultMemberUniqueName="[Tableau1].[test si la date est dans la periode du mois glissant].[All]" allUniqueName="[Tableau1].[test si la date est dans la periode du mois glissant].[All]" dimensionUniqueName="[Tableau1]" displayFolder="" count="0" memberValueDatatype="11" unbalanced="0"/>
    <cacheHierarchy uniqueName="[Tableau1].[numéro de la semaine de visite]" caption="numéro de la semaine de visite" attribute="1" defaultMemberUniqueName="[Tableau1].[numéro de la semaine de visite].[All]" allUniqueName="[Tableau1].[numéro de la semaine de visite].[All]" dimensionUniqueName="[Tableau1]" displayFolder="" count="0" memberValueDatatype="20" unbalanced="0"/>
    <cacheHierarchy uniqueName="[Plage 2].[VisDate_2024 (index des mois)]" caption="VisDate_2024 (index des mois)" attribute="1" defaultMemberUniqueName="[Plage 2].[VisDate_2024 (index des mois)].[All]" allUniqueName="[Plage 2].[VisDate_2024 (index des mois)].[All]" dimensionUniqueName="[Plage 2]" displayFolder="" count="0" memberValueDatatype="20" unbalanced="0" hidden="1"/>
    <cacheHierarchy uniqueName="[Plage 3].[VisDate_2024 (index des mois)]" caption="VisDate_2024 (index des mois)" attribute="1" defaultMemberUniqueName="[Plage 3].[VisDate_2024 (index des mois)].[All]" allUniqueName="[Plage 3].[VisDate_2024 (index des mois)].[All]" dimensionUniqueName="[Plage 3]" displayFolder="" count="0" memberValueDatatype="20" unbalanced="0" hidden="1"/>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XL_Count Plage 1]" caption="__XL_Count Plage 1" measure="1" displayFolder="" measureGroup="Plage 1" count="0" hidden="1"/>
    <cacheHierarchy uniqueName="[Measures].[__XL_Count Plage 2]" caption="__XL_Count Plage 2" measure="1" displayFolder="" measureGroup="Plage 2" count="0" hidden="1"/>
    <cacheHierarchy uniqueName="[Measures].[__XL_Count Plage 3]" caption="__XL_Count Plage 3" measure="1" displayFolder="" measureGroup="Plage 3" count="0" hidden="1"/>
    <cacheHierarchy uniqueName="[Measures].[__No measures defined]" caption="__No measures defined" measure="1" displayFolder="" count="0" hidden="1"/>
    <cacheHierarchy uniqueName="[Measures].[Nombre de AniType]" caption="Nombre de AniType" measure="1" displayFolder="" measureGroup="Plage" count="0" hidden="1">
      <extLst>
        <ext xmlns:x15="http://schemas.microsoft.com/office/spreadsheetml/2010/11/main" uri="{B97F6D7D-B522-45F9-BDA1-12C45D357490}">
          <x15:cacheHierarchy aggregatedColumn="3"/>
        </ext>
      </extLst>
    </cacheHierarchy>
    <cacheHierarchy uniqueName="[Measures].[Somme de CA]" caption="Somme de CA" measure="1" displayFolder="" measureGroup="Plage" count="0" oneField="1" hidden="1">
      <fieldsUsage count="1">
        <fieldUsage x="1"/>
      </fieldsUsage>
      <extLst>
        <ext xmlns:x15="http://schemas.microsoft.com/office/spreadsheetml/2010/11/main" uri="{B97F6D7D-B522-45F9-BDA1-12C45D357490}">
          <x15:cacheHierarchy aggregatedColumn="44"/>
        </ext>
      </extLst>
    </cacheHierarchy>
    <cacheHierarchy uniqueName="[Measures].[Total distinct de AniType]" caption="Total distinct de AniType" measure="1" displayFolder="" measureGroup="Plage" count="0" hidden="1">
      <extLst>
        <ext xmlns:x15="http://schemas.microsoft.com/office/spreadsheetml/2010/11/main" uri="{B97F6D7D-B522-45F9-BDA1-12C45D357490}">
          <x15:cacheHierarchy aggregatedColumn="3"/>
        </ext>
      </extLst>
    </cacheHierarchy>
    <cacheHierarchy uniqueName="[Measures].[Nombre de VisAni]" caption="Nombre de VisAni" measure="1" displayFolder="" measureGroup="Plage" count="0" hidden="1">
      <extLst>
        <ext xmlns:x15="http://schemas.microsoft.com/office/spreadsheetml/2010/11/main" uri="{B97F6D7D-B522-45F9-BDA1-12C45D357490}">
          <x15:cacheHierarchy aggregatedColumn="25"/>
        </ext>
      </extLst>
    </cacheHierarchy>
    <cacheHierarchy uniqueName="[Measures].[Total distinct de VisAni]" caption="Total distinct de VisAni" measure="1" displayFolder="" measureGroup="Plage" count="0" oneField="1" hidden="1">
      <fieldsUsage count="1">
        <fieldUsage x="2"/>
      </fieldsUsage>
      <extLst>
        <ext xmlns:x15="http://schemas.microsoft.com/office/spreadsheetml/2010/11/main" uri="{B97F6D7D-B522-45F9-BDA1-12C45D357490}">
          <x15:cacheHierarchy aggregatedColumn="25"/>
        </ext>
      </extLst>
    </cacheHierarchy>
    <cacheHierarchy uniqueName="[Measures].[Nombre de VisAni 2]" caption="Nombre de VisAni 2" measure="1" displayFolder="" measureGroup="Tableau1" count="0" hidden="1">
      <extLst>
        <ext xmlns:x15="http://schemas.microsoft.com/office/spreadsheetml/2010/11/main" uri="{B97F6D7D-B522-45F9-BDA1-12C45D357490}">
          <x15:cacheHierarchy aggregatedColumn="230"/>
        </ext>
      </extLst>
    </cacheHierarchy>
    <cacheHierarchy uniqueName="[Measures].[Total distinct de VisAni 2]" caption="Total distinct de VisAni 2" measure="1" displayFolder="" measureGroup="Tableau1" count="0" hidden="1">
      <extLst>
        <ext xmlns:x15="http://schemas.microsoft.com/office/spreadsheetml/2010/11/main" uri="{B97F6D7D-B522-45F9-BDA1-12C45D357490}">
          <x15:cacheHierarchy aggregatedColumn="230"/>
        </ext>
      </extLst>
    </cacheHierarchy>
    <cacheHierarchy uniqueName="[Measures].[Nombre de payé ou pas]" caption="Nombre de payé ou pas" measure="1" displayFolder="" measureGroup="Plage 1" count="0" hidden="1">
      <extLst>
        <ext xmlns:x15="http://schemas.microsoft.com/office/spreadsheetml/2010/11/main" uri="{B97F6D7D-B522-45F9-BDA1-12C45D357490}">
          <x15:cacheHierarchy aggregatedColumn="95"/>
        </ext>
      </extLst>
    </cacheHierarchy>
    <cacheHierarchy uniqueName="[Measures].[Total distinct de payé ou pas]" caption="Total distinct de payé ou pas" measure="1" displayFolder="" measureGroup="Plage 1" count="0" hidden="1">
      <extLst>
        <ext xmlns:x15="http://schemas.microsoft.com/office/spreadsheetml/2010/11/main" uri="{B97F6D7D-B522-45F9-BDA1-12C45D357490}">
          <x15:cacheHierarchy aggregatedColumn="95"/>
        </ext>
      </extLst>
    </cacheHierarchy>
    <cacheHierarchy uniqueName="[Measures].[Somme de CA 2]" caption="Somme de CA 2" measure="1" displayFolder="" measureGroup="Plage 1" count="0" hidden="1">
      <extLst>
        <ext xmlns:x15="http://schemas.microsoft.com/office/spreadsheetml/2010/11/main" uri="{B97F6D7D-B522-45F9-BDA1-12C45D357490}">
          <x15:cacheHierarchy aggregatedColumn="90"/>
        </ext>
      </extLst>
    </cacheHierarchy>
    <cacheHierarchy uniqueName="[Measures].[Somme de nouveau ca]" caption="Somme de nouveau ca" measure="1" displayFolder="" measureGroup="Plage 2" count="0" hidden="1">
      <extLst>
        <ext xmlns:x15="http://schemas.microsoft.com/office/spreadsheetml/2010/11/main" uri="{B97F6D7D-B522-45F9-BDA1-12C45D357490}">
          <x15:cacheHierarchy aggregatedColumn="141"/>
        </ext>
      </extLst>
    </cacheHierarchy>
    <cacheHierarchy uniqueName="[Measures].[Nombre de VisAni 3]" caption="Nombre de VisAni 3" measure="1" displayFolder="" measureGroup="Plage 2" count="0" hidden="1">
      <extLst>
        <ext xmlns:x15="http://schemas.microsoft.com/office/spreadsheetml/2010/11/main" uri="{B97F6D7D-B522-45F9-BDA1-12C45D357490}">
          <x15:cacheHierarchy aggregatedColumn="121"/>
        </ext>
      </extLst>
    </cacheHierarchy>
    <cacheHierarchy uniqueName="[Measures].[Total distinct de VisAni 3]" caption="Total distinct de VisAni 3" measure="1" displayFolder="" measureGroup="Plage 2" count="0" hidden="1">
      <extLst>
        <ext xmlns:x15="http://schemas.microsoft.com/office/spreadsheetml/2010/11/main" uri="{B97F6D7D-B522-45F9-BDA1-12C45D357490}">
          <x15:cacheHierarchy aggregatedColumn="121"/>
        </ext>
      </extLst>
    </cacheHierarchy>
    <cacheHierarchy uniqueName="[Measures].[Nombre de DetailVisite.VisNum]" caption="Nombre de DetailVisite.VisNum" measure="1" displayFolder="" measureGroup="Plage 2" count="0" hidden="1">
      <extLst>
        <ext xmlns:x15="http://schemas.microsoft.com/office/spreadsheetml/2010/11/main" uri="{B97F6D7D-B522-45F9-BDA1-12C45D357490}">
          <x15:cacheHierarchy aggregatedColumn="127"/>
        </ext>
      </extLst>
    </cacheHierarchy>
    <cacheHierarchy uniqueName="[Measures].[Somme de nouveau ca 2]" caption="Somme de nouveau ca 2" measure="1" displayFolder="" measureGroup="Plage 3" count="0" hidden="1">
      <extLst>
        <ext xmlns:x15="http://schemas.microsoft.com/office/spreadsheetml/2010/11/main" uri="{B97F6D7D-B522-45F9-BDA1-12C45D357490}">
          <x15:cacheHierarchy aggregatedColumn="195"/>
        </ext>
      </extLst>
    </cacheHierarchy>
    <cacheHierarchy uniqueName="[Measures].[Nombre de DetailVisite.VisNum 2]" caption="Nombre de DetailVisite.VisNum 2" measure="1" displayFolder="" measureGroup="Plage 3" count="0" hidden="1">
      <extLst>
        <ext xmlns:x15="http://schemas.microsoft.com/office/spreadsheetml/2010/11/main" uri="{B97F6D7D-B522-45F9-BDA1-12C45D357490}">
          <x15:cacheHierarchy aggregatedColumn="181"/>
        </ext>
      </extLst>
    </cacheHierarchy>
  </cacheHierarchies>
  <kpis count="0"/>
  <dimensions count="6">
    <dimension measure="1" name="Measures" uniqueName="[Measures]" caption="Measures"/>
    <dimension name="Plage" uniqueName="[Plage]" caption="Plage"/>
    <dimension name="Plage 1" uniqueName="[Plage 1]" caption="Plage 1"/>
    <dimension name="Plage 2" uniqueName="[Plage 2]" caption="Plage 2"/>
    <dimension name="Plage 3" uniqueName="[Plage 3]" caption="Plage 3"/>
    <dimension name="Tableau1" uniqueName="[Tableau1]" caption="Tableau1"/>
  </dimensions>
  <measureGroups count="5">
    <measureGroup name="Plage" caption="Plage"/>
    <measureGroup name="Plage 1" caption="Plage 1"/>
    <measureGroup name="Plage 2" caption="Plage 2"/>
    <measureGroup name="Plage 3" caption="Plage 3"/>
    <measureGroup name="Tableau1" caption="Tableau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a Devas" refreshedDate="45659.529976273145" backgroundQuery="1" createdVersion="8" refreshedVersion="8" minRefreshableVersion="3" recordCount="0" supportSubquery="1" supportAdvancedDrill="1" xr:uid="{B0FA283C-3C34-4B74-BA48-B790B737657E}">
  <cacheSource type="external" connectionId="1"/>
  <cacheFields count="4">
    <cacheField name="[Plage].[CliRemise].[CliRemise]" caption="CliRemise" numFmtId="0" hierarchy="23" level="1">
      <sharedItems containsString="0" containsBlank="1" containsNumber="1" minValue="0" maxValue="0.5" count="6">
        <m/>
        <n v="0"/>
        <n v="0.05"/>
        <n v="0.1"/>
        <n v="0.2"/>
        <n v="0.5"/>
      </sharedItems>
    </cacheField>
    <cacheField name="[Measures].[Somme de CA]" caption="Somme de CA" numFmtId="0" hierarchy="266" level="32767"/>
    <cacheField name="[Measures].[Total distinct de VisAni]" caption="Total distinct de VisAni" numFmtId="0" hierarchy="269" level="32767"/>
    <cacheField name="[Plage].[VisType].[VisType]" caption="VisType" numFmtId="0" hierarchy="33" level="1">
      <sharedItems containsSemiMixedTypes="0" containsNonDate="0" containsString="0"/>
    </cacheField>
  </cacheFields>
  <cacheHierarchies count="281">
    <cacheHierarchy uniqueName="[Plage].[Aniid1]" caption="Aniid1" attribute="1" defaultMemberUniqueName="[Plage].[Aniid1].[All]" allUniqueName="[Plage].[Aniid1].[All]" dimensionUniqueName="[Plage]" displayFolder="" count="0" memberValueDatatype="130" unbalanced="0"/>
    <cacheHierarchy uniqueName="[Plage].[AniCli]" caption="AniCli" attribute="1" defaultMemberUniqueName="[Plage].[AniCli].[All]" allUniqueName="[Plage].[AniCli].[All]" dimensionUniqueName="[Plage]" displayFolder="" count="0" memberValueDatatype="130" unbalanced="0"/>
    <cacheHierarchy uniqueName="[Plage].[AniNom]" caption="AniNom" attribute="1" defaultMemberUniqueName="[Plage].[AniNom].[All]" allUniqueName="[Plage].[AniNom].[All]" dimensionUniqueName="[Plage]" displayFolder="" count="0" memberValueDatatype="130" unbalanced="0"/>
    <cacheHierarchy uniqueName="[Plage].[AniType]" caption="AniType" attribute="1" defaultMemberUniqueName="[Plage].[AniType].[All]" allUniqueName="[Plage].[AniType].[All]" dimensionUniqueName="[Plage]" displayFolder="" count="2" memberValueDatatype="130" unbalanced="0"/>
    <cacheHierarchy uniqueName="[Plage].[AniRace]" caption="AniRace" attribute="1" defaultMemberUniqueName="[Plage].[AniRace].[All]" allUniqueName="[Plage].[AniRace].[All]" dimensionUniqueName="[Plage]" displayFolder="" count="0" memberValueDatatype="130" unbalanced="0"/>
    <cacheHierarchy uniqueName="[Plage].[AniDN]" caption="AniDN" attribute="1" time="1" defaultMemberUniqueName="[Plage].[AniDN].[All]" allUniqueName="[Plage].[AniDN].[All]" dimensionUniqueName="[Plage]" displayFolder="" count="0" memberValueDatatype="7" unbalanced="0"/>
    <cacheHierarchy uniqueName="[Plage].[AniSexe]" caption="AniSexe" attribute="1" defaultMemberUniqueName="[Plage].[AniSexe].[All]" allUniqueName="[Plage].[AniSexe].[All]" dimensionUniqueName="[Plage]" displayFolder="" count="0" memberValueDatatype="130" unbalanced="0"/>
    <cacheHierarchy uniqueName="[Plage].[AniCouleur]" caption="AniCouleur" attribute="1" defaultMemberUniqueName="[Plage].[AniCouleur].[All]" allUniqueName="[Plage].[AniCouleur].[All]" dimensionUniqueName="[Plage]" displayFolder="" count="0" memberValueDatatype="130" unbalanced="0"/>
    <cacheHierarchy uniqueName="[Plage].[AniSteril]" caption="AniSteril" attribute="1" defaultMemberUniqueName="[Plage].[AniSteril].[All]" allUniqueName="[Plage].[AniSteril].[All]" dimensionUniqueName="[Plage]" displayFolder="" count="0" memberValueDatatype="11" unbalanced="0"/>
    <cacheHierarchy uniqueName="[Plage].[AniTaille]" caption="AniTaille" attribute="1" defaultMemberUniqueName="[Plage].[AniTaille].[All]" allUniqueName="[Plage].[AniTaille].[All]" dimensionUniqueName="[Plage]" displayFolder="" count="0" memberValueDatatype="5" unbalanced="0"/>
    <cacheHierarchy uniqueName="[Plage].[AniPoids]" caption="AniPoids" attribute="1" defaultMemberUniqueName="[Plage].[AniPoids].[All]" allUniqueName="[Plage].[AniPoids].[All]" dimensionUniqueName="[Plage]" displayFolder="" count="0" memberValueDatatype="5" unbalanced="0"/>
    <cacheHierarchy uniqueName="[Plage].[AniDecede]" caption="AniDecede" attribute="1" defaultMemberUniqueName="[Plage].[AniDecede].[All]" allUniqueName="[Plage].[AniDecede].[All]" dimensionUniqueName="[Plage]" displayFolder="" count="0" memberValueDatatype="11" unbalanced="0"/>
    <cacheHierarchy uniqueName="[Plage].[AniCommentaires]" caption="AniCommentaires" attribute="1" defaultMemberUniqueName="[Plage].[AniCommentaires].[All]" allUniqueName="[Plage].[AniCommentaires].[All]" dimensionUniqueName="[Plage]" displayFolder="" count="0" memberValueDatatype="130" unbalanced="0"/>
    <cacheHierarchy uniqueName="[Plage].[CliNum]" caption="CliNum" attribute="1" defaultMemberUniqueName="[Plage].[CliNum].[All]" allUniqueName="[Plage].[CliNum].[All]" dimensionUniqueName="[Plage]" displayFolder="" count="0" memberValueDatatype="130" unbalanced="0"/>
    <cacheHierarchy uniqueName="[Plage].[CliType]" caption="CliType" attribute="1" defaultMemberUniqueName="[Plage].[CliType].[All]" allUniqueName="[Plage].[CliType].[All]" dimensionUniqueName="[Plage]" displayFolder="" count="0" memberValueDatatype="20" unbalanced="0"/>
    <cacheHierarchy uniqueName="[Plage].[CliNom]" caption="CliNom" attribute="1" defaultMemberUniqueName="[Plage].[CliNom].[All]" allUniqueName="[Plage].[CliNom].[All]" dimensionUniqueName="[Plage]" displayFolder="" count="2" memberValueDatatype="130" unbalanced="0"/>
    <cacheHierarchy uniqueName="[Plage].[CliRue]" caption="CliRue" attribute="1" defaultMemberUniqueName="[Plage].[CliRue].[All]" allUniqueName="[Plage].[CliRue].[All]" dimensionUniqueName="[Plage]" displayFolder="" count="0" memberValueDatatype="130" unbalanced="0"/>
    <cacheHierarchy uniqueName="[Plage].[CliLocalite]" caption="CliLocalite" attribute="1" defaultMemberUniqueName="[Plage].[CliLocalite].[All]" allUniqueName="[Plage].[CliLocalite].[All]" dimensionUniqueName="[Plage]" displayFolder="" count="0" memberValueDatatype="130" unbalanced="0"/>
    <cacheHierarchy uniqueName="[Plage].[CliDep]" caption="CliDep" attribute="1" defaultMemberUniqueName="[Plage].[CliDep].[All]" allUniqueName="[Plage].[CliDep].[All]" dimensionUniqueName="[Plage]" displayFolder="" count="0" memberValueDatatype="130" unbalanced="0"/>
    <cacheHierarchy uniqueName="[Plage].[CliCP]" caption="CliCP" attribute="1" defaultMemberUniqueName="[Plage].[CliCP].[All]" allUniqueName="[Plage].[CliCP].[All]" dimensionUniqueName="[Plage]" displayFolder="" count="0" memberValueDatatype="130" unbalanced="0"/>
    <cacheHierarchy uniqueName="[Plage].[CliTel]" caption="CliTel" attribute="1" defaultMemberUniqueName="[Plage].[CliTel].[All]" allUniqueName="[Plage].[CliTel].[All]" dimensionUniqueName="[Plage]" displayFolder="" count="0" memberValueDatatype="130" unbalanced="0"/>
    <cacheHierarchy uniqueName="[Plage].[CliSiteWeb]" caption="CliSiteWeb" attribute="1" defaultMemberUniqueName="[Plage].[CliSiteWeb].[All]" allUniqueName="[Plage].[CliSiteWeb].[All]" dimensionUniqueName="[Plage]" displayFolder="" count="0" memberValueDatatype="130" unbalanced="0"/>
    <cacheHierarchy uniqueName="[Plage].[Clidepuis]" caption="Clidepuis" attribute="1" time="1" defaultMemberUniqueName="[Plage].[Clidepuis].[All]" allUniqueName="[Plage].[Clidepuis].[All]" dimensionUniqueName="[Plage]" displayFolder="" count="0" memberValueDatatype="7" unbalanced="0"/>
    <cacheHierarchy uniqueName="[Plage].[CliRemise]" caption="CliRemise" attribute="1" defaultMemberUniqueName="[Plage].[CliRemise].[All]" allUniqueName="[Plage].[CliRemise].[All]" dimensionUniqueName="[Plage]" displayFolder="" count="2" memberValueDatatype="5" unbalanced="0">
      <fieldsUsage count="2">
        <fieldUsage x="-1"/>
        <fieldUsage x="0"/>
      </fieldsUsage>
    </cacheHierarchy>
    <cacheHierarchy uniqueName="[Plage].[Visite.VisNum]" caption="Visite.VisNum" attribute="1" defaultMemberUniqueName="[Plage].[Visite.VisNum].[All]" allUniqueName="[Plage].[Visite.VisNum].[All]" dimensionUniqueName="[Plage]" displayFolder="" count="0" memberValueDatatype="130" unbalanced="0"/>
    <cacheHierarchy uniqueName="[Plage].[VisAni]" caption="VisAni" attribute="1" defaultMemberUniqueName="[Plage].[VisAni].[All]" allUniqueName="[Plage].[VisAni].[All]" dimensionUniqueName="[Plage]" displayFolder="" count="0" memberValueDatatype="130" unbalanced="0"/>
    <cacheHierarchy uniqueName="[Plage].[VisDate_2024]" caption="VisDate_2024" attribute="1" time="1" defaultMemberUniqueName="[Plage].[VisDate_2024].[All]" allUniqueName="[Plage].[VisDate_2024].[All]" dimensionUniqueName="[Plage]" displayFolder="" count="2" memberValueDatatype="7" unbalanced="0"/>
    <cacheHierarchy uniqueName="[Plage].[VisSuivi]" caption="VisSuivi" attribute="1" defaultMemberUniqueName="[Plage].[VisSuivi].[All]" allUniqueName="[Plage].[VisSuivi].[All]" dimensionUniqueName="[Plage]" displayFolder="" count="0" memberValueDatatype="130" unbalanced="0"/>
    <cacheHierarchy uniqueName="[Plage].[VisDatesuivi_2024]" caption="VisDatesuivi_2024" attribute="1" time="1" defaultMemberUniqueName="[Plage].[VisDatesuivi_2024].[All]" allUniqueName="[Plage].[VisDatesuivi_2024].[All]" dimensionUniqueName="[Plage]" displayFolder="" count="0" memberValueDatatype="7" unbalanced="0"/>
    <cacheHierarchy uniqueName="[Plage].[VisTypepaie]" caption="VisTypepaie" attribute="1" defaultMemberUniqueName="[Plage].[VisTypepaie].[All]" allUniqueName="[Plage].[VisTypepaie].[All]" dimensionUniqueName="[Plage]" displayFolder="" count="0" memberValueDatatype="20" unbalanced="0"/>
    <cacheHierarchy uniqueName="[Plage].[VisDatePaiement_2024]" caption="VisDatePaiement_2024" attribute="1" time="1" defaultMemberUniqueName="[Plage].[VisDatePaiement_2024].[All]" allUniqueName="[Plage].[VisDatePaiement_2024].[All]" dimensionUniqueName="[Plage]" displayFolder="" count="0" memberValueDatatype="7" unbalanced="0"/>
    <cacheHierarchy uniqueName="[Plage].[DetailVisite.VisNum]" caption="DetailVisite.VisNum" attribute="1" defaultMemberUniqueName="[Plage].[DetailVisite.VisNum].[All]" allUniqueName="[Plage].[DetailVisite.VisNum].[All]" dimensionUniqueName="[Plage]" displayFolder="" count="0" memberValueDatatype="130" unbalanced="0"/>
    <cacheHierarchy uniqueName="[Plage].[VisLig]" caption="VisLig" attribute="1" defaultMemberUniqueName="[Plage].[VisLig].[All]" allUniqueName="[Plage].[VisLig].[All]" dimensionUniqueName="[Plage]" displayFolder="" count="0" memberValueDatatype="130" unbalanced="0"/>
    <cacheHierarchy uniqueName="[Plage].[VisType]" caption="VisType" attribute="1" defaultMemberUniqueName="[Plage].[VisType].[All]" allUniqueName="[Plage].[VisType].[All]" dimensionUniqueName="[Plage]" displayFolder="" count="2" memberValueDatatype="130" unbalanced="0">
      <fieldsUsage count="2">
        <fieldUsage x="-1"/>
        <fieldUsage x="3"/>
      </fieldsUsage>
    </cacheHierarchy>
    <cacheHierarchy uniqueName="[Plage].[VisTrait]" caption="VisTrait" attribute="1" defaultMemberUniqueName="[Plage].[VisTrait].[All]" allUniqueName="[Plage].[VisTrait].[All]" dimensionUniqueName="[Plage]" displayFolder="" count="0" memberValueDatatype="130" unbalanced="0"/>
    <cacheHierarchy uniqueName="[Plage].[VisMed]" caption="VisMed" attribute="1" defaultMemberUniqueName="[Plage].[VisMed].[All]" allUniqueName="[Plage].[VisMed].[All]" dimensionUniqueName="[Plage]" displayFolder="" count="0" memberValueDatatype="130" unbalanced="0"/>
    <cacheHierarchy uniqueName="[Plage].[MedCode]" caption="MedCode" attribute="1" defaultMemberUniqueName="[Plage].[MedCode].[All]" allUniqueName="[Plage].[MedCode].[All]" dimensionUniqueName="[Plage]" displayFolder="" count="0" memberValueDatatype="130" unbalanced="0"/>
    <cacheHierarchy uniqueName="[Plage].[MedNom]" caption="MedNom" attribute="1" defaultMemberUniqueName="[Plage].[MedNom].[All]" allUniqueName="[Plage].[MedNom].[All]" dimensionUniqueName="[Plage]" displayFolder="" count="0" memberValueDatatype="130" unbalanced="0"/>
    <cacheHierarchy uniqueName="[Plage].[MedPrix]" caption="MedPrix" attribute="1" defaultMemberUniqueName="[Plage].[MedPrix].[All]" allUniqueName="[Plage].[MedPrix].[All]" dimensionUniqueName="[Plage]" displayFolder="" count="0" memberValueDatatype="5" unbalanced="0"/>
    <cacheHierarchy uniqueName="[Plage].[CodeTrai]" caption="CodeTrai" attribute="1" defaultMemberUniqueName="[Plage].[CodeTrai].[All]" allUniqueName="[Plage].[CodeTrai].[All]" dimensionUniqueName="[Plage]" displayFolder="" count="0" memberValueDatatype="130" unbalanced="0"/>
    <cacheHierarchy uniqueName="[Plage].[NomTrai]" caption="NomTrai" attribute="1" defaultMemberUniqueName="[Plage].[NomTrai].[All]" allUniqueName="[Plage].[NomTrai].[All]" dimensionUniqueName="[Plage]" displayFolder="" count="0" memberValueDatatype="130" unbalanced="0"/>
    <cacheHierarchy uniqueName="[Plage].[PrixTrai]" caption="PrixTrai" attribute="1" defaultMemberUniqueName="[Plage].[PrixTrai].[All]" allUniqueName="[Plage].[PrixTrai].[All]" dimensionUniqueName="[Plage]" displayFolder="" count="0" memberValueDatatype="20" unbalanced="0"/>
    <cacheHierarchy uniqueName="[Plage].[PaiTypeCode]" caption="PaiTypeCode" attribute="1" defaultMemberUniqueName="[Plage].[PaiTypeCode].[All]" allUniqueName="[Plage].[PaiTypeCode].[All]" dimensionUniqueName="[Plage]" displayFolder="" count="0" memberValueDatatype="20" unbalanced="0"/>
    <cacheHierarchy uniqueName="[Plage].[PaiTypeLib]" caption="PaiTypeLib" attribute="1" defaultMemberUniqueName="[Plage].[PaiTypeLib].[All]" allUniqueName="[Plage].[PaiTypeLib].[All]" dimensionUniqueName="[Plage]" displayFolder="" count="0" memberValueDatatype="130" unbalanced="0"/>
    <cacheHierarchy uniqueName="[Plage].[CA]" caption="CA" attribute="1" defaultMemberUniqueName="[Plage].[CA].[All]" allUniqueName="[Plage].[CA].[All]" dimensionUniqueName="[Plage]" displayFolder="" count="0" memberValueDatatype="5" unbalanced="0"/>
    <cacheHierarchy uniqueName="[Plage].[AniId]" caption="AniId" attribute="1" defaultMemberUniqueName="[Plage].[AniId].[All]" allUniqueName="[Plage].[AniId].[All]" dimensionUniqueName="[Plage]" displayFolder="" count="0" memberValueDatatype="130" unbalanced="0"/>
    <cacheHierarchy uniqueName="[Plage 1].[Aniid]" caption="Aniid" attribute="1" defaultMemberUniqueName="[Plage 1].[Aniid].[All]" allUniqueName="[Plage 1].[Aniid].[All]" dimensionUniqueName="[Plage 1]" displayFolder="" count="0" memberValueDatatype="130" unbalanced="0"/>
    <cacheHierarchy uniqueName="[Plage 1].[AniCli]" caption="AniCli" attribute="1" defaultMemberUniqueName="[Plage 1].[AniCli].[All]" allUniqueName="[Plage 1].[AniCli].[All]" dimensionUniqueName="[Plage 1]" displayFolder="" count="0" memberValueDatatype="130" unbalanced="0"/>
    <cacheHierarchy uniqueName="[Plage 1].[AniNom]" caption="AniNom" attribute="1" defaultMemberUniqueName="[Plage 1].[AniNom].[All]" allUniqueName="[Plage 1].[AniNom].[All]" dimensionUniqueName="[Plage 1]" displayFolder="" count="0" memberValueDatatype="130" unbalanced="0"/>
    <cacheHierarchy uniqueName="[Plage 1].[AniType]" caption="AniType" attribute="1" defaultMemberUniqueName="[Plage 1].[AniType].[All]" allUniqueName="[Plage 1].[AniType].[All]" dimensionUniqueName="[Plage 1]" displayFolder="" count="0" memberValueDatatype="130" unbalanced="0"/>
    <cacheHierarchy uniqueName="[Plage 1].[AniRace]" caption="AniRace" attribute="1" defaultMemberUniqueName="[Plage 1].[AniRace].[All]" allUniqueName="[Plage 1].[AniRace].[All]" dimensionUniqueName="[Plage 1]" displayFolder="" count="0" memberValueDatatype="130" unbalanced="0"/>
    <cacheHierarchy uniqueName="[Plage 1].[AniDN]" caption="AniDN" attribute="1" time="1" defaultMemberUniqueName="[Plage 1].[AniDN].[All]" allUniqueName="[Plage 1].[AniDN].[All]" dimensionUniqueName="[Plage 1]" displayFolder="" count="0" memberValueDatatype="7" unbalanced="0"/>
    <cacheHierarchy uniqueName="[Plage 1].[AniSexe]" caption="AniSexe" attribute="1" defaultMemberUniqueName="[Plage 1].[AniSexe].[All]" allUniqueName="[Plage 1].[AniSexe].[All]" dimensionUniqueName="[Plage 1]" displayFolder="" count="0" memberValueDatatype="130" unbalanced="0"/>
    <cacheHierarchy uniqueName="[Plage 1].[AniCouleur]" caption="AniCouleur" attribute="1" defaultMemberUniqueName="[Plage 1].[AniCouleur].[All]" allUniqueName="[Plage 1].[AniCouleur].[All]" dimensionUniqueName="[Plage 1]" displayFolder="" count="0" memberValueDatatype="130" unbalanced="0"/>
    <cacheHierarchy uniqueName="[Plage 1].[AniSteril]" caption="AniSteril" attribute="1" defaultMemberUniqueName="[Plage 1].[AniSteril].[All]" allUniqueName="[Plage 1].[AniSteril].[All]" dimensionUniqueName="[Plage 1]" displayFolder="" count="0" memberValueDatatype="11" unbalanced="0"/>
    <cacheHierarchy uniqueName="[Plage 1].[AniTaille]" caption="AniTaille" attribute="1" defaultMemberUniqueName="[Plage 1].[AniTaille].[All]" allUniqueName="[Plage 1].[AniTaille].[All]" dimensionUniqueName="[Plage 1]" displayFolder="" count="0" memberValueDatatype="5" unbalanced="0"/>
    <cacheHierarchy uniqueName="[Plage 1].[AniPoids]" caption="AniPoids" attribute="1" defaultMemberUniqueName="[Plage 1].[AniPoids].[All]" allUniqueName="[Plage 1].[AniPoids].[All]" dimensionUniqueName="[Plage 1]" displayFolder="" count="0" memberValueDatatype="5" unbalanced="0"/>
    <cacheHierarchy uniqueName="[Plage 1].[AniDecede]" caption="AniDecede" attribute="1" defaultMemberUniqueName="[Plage 1].[AniDecede].[All]" allUniqueName="[Plage 1].[AniDecede].[All]" dimensionUniqueName="[Plage 1]" displayFolder="" count="0" memberValueDatatype="11" unbalanced="0"/>
    <cacheHierarchy uniqueName="[Plage 1].[AniCommentaires]" caption="AniCommentaires" attribute="1" defaultMemberUniqueName="[Plage 1].[AniCommentaires].[All]" allUniqueName="[Plage 1].[AniCommentaires].[All]" dimensionUniqueName="[Plage 1]" displayFolder="" count="0" memberValueDatatype="130" unbalanced="0"/>
    <cacheHierarchy uniqueName="[Plage 1].[CliNum]" caption="CliNum" attribute="1" defaultMemberUniqueName="[Plage 1].[CliNum].[All]" allUniqueName="[Plage 1].[CliNum].[All]" dimensionUniqueName="[Plage 1]" displayFolder="" count="0" memberValueDatatype="130" unbalanced="0"/>
    <cacheHierarchy uniqueName="[Plage 1].[CliType]" caption="CliType" attribute="1" defaultMemberUniqueName="[Plage 1].[CliType].[All]" allUniqueName="[Plage 1].[CliType].[All]" dimensionUniqueName="[Plage 1]" displayFolder="" count="0" memberValueDatatype="20" unbalanced="0"/>
    <cacheHierarchy uniqueName="[Plage 1].[CliNom]" caption="CliNom" attribute="1" defaultMemberUniqueName="[Plage 1].[CliNom].[All]" allUniqueName="[Plage 1].[CliNom].[All]" dimensionUniqueName="[Plage 1]" displayFolder="" count="0" memberValueDatatype="130" unbalanced="0"/>
    <cacheHierarchy uniqueName="[Plage 1].[CliRue]" caption="CliRue" attribute="1" defaultMemberUniqueName="[Plage 1].[CliRue].[All]" allUniqueName="[Plage 1].[CliRue].[All]" dimensionUniqueName="[Plage 1]" displayFolder="" count="0" memberValueDatatype="130" unbalanced="0"/>
    <cacheHierarchy uniqueName="[Plage 1].[CliLocalite]" caption="CliLocalite" attribute="1" defaultMemberUniqueName="[Plage 1].[CliLocalite].[All]" allUniqueName="[Plage 1].[CliLocalite].[All]" dimensionUniqueName="[Plage 1]" displayFolder="" count="0" memberValueDatatype="130" unbalanced="0"/>
    <cacheHierarchy uniqueName="[Plage 1].[CliDep]" caption="CliDep" attribute="1" defaultMemberUniqueName="[Plage 1].[CliDep].[All]" allUniqueName="[Plage 1].[CliDep].[All]" dimensionUniqueName="[Plage 1]" displayFolder="" count="0" memberValueDatatype="130" unbalanced="0"/>
    <cacheHierarchy uniqueName="[Plage 1].[CliCP]" caption="CliCP" attribute="1" defaultMemberUniqueName="[Plage 1].[CliCP].[All]" allUniqueName="[Plage 1].[CliCP].[All]" dimensionUniqueName="[Plage 1]" displayFolder="" count="0" memberValueDatatype="130" unbalanced="0"/>
    <cacheHierarchy uniqueName="[Plage 1].[CliTel]" caption="CliTel" attribute="1" defaultMemberUniqueName="[Plage 1].[CliTel].[All]" allUniqueName="[Plage 1].[CliTel].[All]" dimensionUniqueName="[Plage 1]" displayFolder="" count="0" memberValueDatatype="130" unbalanced="0"/>
    <cacheHierarchy uniqueName="[Plage 1].[CliSiteWeb]" caption="CliSiteWeb" attribute="1" defaultMemberUniqueName="[Plage 1].[CliSiteWeb].[All]" allUniqueName="[Plage 1].[CliSiteWeb].[All]" dimensionUniqueName="[Plage 1]" displayFolder="" count="0" memberValueDatatype="130" unbalanced="0"/>
    <cacheHierarchy uniqueName="[Plage 1].[Clidepuis]" caption="Clidepuis" attribute="1" time="1" defaultMemberUniqueName="[Plage 1].[Clidepuis].[All]" allUniqueName="[Plage 1].[Clidepuis].[All]" dimensionUniqueName="[Plage 1]" displayFolder="" count="0" memberValueDatatype="7" unbalanced="0"/>
    <cacheHierarchy uniqueName="[Plage 1].[CliRemise]" caption="CliRemise" attribute="1" defaultMemberUniqueName="[Plage 1].[CliRemise].[All]" allUniqueName="[Plage 1].[CliRemise].[All]" dimensionUniqueName="[Plage 1]" displayFolder="" count="0" memberValueDatatype="5" unbalanced="0"/>
    <cacheHierarchy uniqueName="[Plage 1].[Visite.VisNum]" caption="Visite.VisNum" attribute="1" defaultMemberUniqueName="[Plage 1].[Visite.VisNum].[All]" allUniqueName="[Plage 1].[Visite.VisNum].[All]" dimensionUniqueName="[Plage 1]" displayFolder="" count="0" memberValueDatatype="130" unbalanced="0"/>
    <cacheHierarchy uniqueName="[Plage 1].[VisAni]" caption="VisAni" attribute="1" defaultMemberUniqueName="[Plage 1].[VisAni].[All]" allUniqueName="[Plage 1].[VisAni].[All]" dimensionUniqueName="[Plage 1]" displayFolder="" count="0" memberValueDatatype="130" unbalanced="0"/>
    <cacheHierarchy uniqueName="[Plage 1].[VisDate_2024]" caption="VisDate_2024" attribute="1" time="1" defaultMemberUniqueName="[Plage 1].[VisDate_2024].[All]" allUniqueName="[Plage 1].[VisDate_2024].[All]" dimensionUniqueName="[Plage 1]" displayFolder="" count="0" memberValueDatatype="7" unbalanced="0"/>
    <cacheHierarchy uniqueName="[Plage 1].[VisSuivi]" caption="VisSuivi" attribute="1" defaultMemberUniqueName="[Plage 1].[VisSuivi].[All]" allUniqueName="[Plage 1].[VisSuivi].[All]" dimensionUniqueName="[Plage 1]" displayFolder="" count="0" memberValueDatatype="130" unbalanced="0"/>
    <cacheHierarchy uniqueName="[Plage 1].[VisDatesuivi_2024]" caption="VisDatesuivi_2024" attribute="1" time="1" defaultMemberUniqueName="[Plage 1].[VisDatesuivi_2024].[All]" allUniqueName="[Plage 1].[VisDatesuivi_2024].[All]" dimensionUniqueName="[Plage 1]" displayFolder="" count="0" memberValueDatatype="7" unbalanced="0"/>
    <cacheHierarchy uniqueName="[Plage 1].[VisTypepaie]" caption="VisTypepaie" attribute="1" defaultMemberUniqueName="[Plage 1].[VisTypepaie].[All]" allUniqueName="[Plage 1].[VisTypepaie].[All]" dimensionUniqueName="[Plage 1]" displayFolder="" count="0" memberValueDatatype="20" unbalanced="0"/>
    <cacheHierarchy uniqueName="[Plage 1].[VisDatePaiement_2024]" caption="VisDatePaiement_2024" attribute="1" time="1" defaultMemberUniqueName="[Plage 1].[VisDatePaiement_2024].[All]" allUniqueName="[Plage 1].[VisDatePaiement_2024].[All]" dimensionUniqueName="[Plage 1]" displayFolder="" count="0" memberValueDatatype="7" unbalanced="0"/>
    <cacheHierarchy uniqueName="[Plage 1].[DetailVisite.VisNum]" caption="DetailVisite.VisNum" attribute="1" defaultMemberUniqueName="[Plage 1].[DetailVisite.VisNum].[All]" allUniqueName="[Plage 1].[DetailVisite.VisNum].[All]" dimensionUniqueName="[Plage 1]" displayFolder="" count="0" memberValueDatatype="130" unbalanced="0"/>
    <cacheHierarchy uniqueName="[Plage 1].[VisLig]" caption="VisLig" attribute="1" defaultMemberUniqueName="[Plage 1].[VisLig].[All]" allUniqueName="[Plage 1].[VisLig].[All]" dimensionUniqueName="[Plage 1]" displayFolder="" count="0" memberValueDatatype="130" unbalanced="0"/>
    <cacheHierarchy uniqueName="[Plage 1].[VisType]" caption="VisType" attribute="1" defaultMemberUniqueName="[Plage 1].[VisType].[All]" allUniqueName="[Plage 1].[VisType].[All]" dimensionUniqueName="[Plage 1]" displayFolder="" count="0" memberValueDatatype="130" unbalanced="0"/>
    <cacheHierarchy uniqueName="[Plage 1].[VisTrait]" caption="VisTrait" attribute="1" defaultMemberUniqueName="[Plage 1].[VisTrait].[All]" allUniqueName="[Plage 1].[VisTrait].[All]" dimensionUniqueName="[Plage 1]" displayFolder="" count="0" memberValueDatatype="130" unbalanced="0"/>
    <cacheHierarchy uniqueName="[Plage 1].[VisMed]" caption="VisMed" attribute="1" defaultMemberUniqueName="[Plage 1].[VisMed].[All]" allUniqueName="[Plage 1].[VisMed].[All]" dimensionUniqueName="[Plage 1]" displayFolder="" count="0" memberValueDatatype="130" unbalanced="0"/>
    <cacheHierarchy uniqueName="[Plage 1].[MedCode]" caption="MedCode" attribute="1" defaultMemberUniqueName="[Plage 1].[MedCode].[All]" allUniqueName="[Plage 1].[MedCode].[All]" dimensionUniqueName="[Plage 1]" displayFolder="" count="0" memberValueDatatype="130" unbalanced="0"/>
    <cacheHierarchy uniqueName="[Plage 1].[MedNom]" caption="MedNom" attribute="1" defaultMemberUniqueName="[Plage 1].[MedNom].[All]" allUniqueName="[Plage 1].[MedNom].[All]" dimensionUniqueName="[Plage 1]" displayFolder="" count="0" memberValueDatatype="130" unbalanced="0"/>
    <cacheHierarchy uniqueName="[Plage 1].[MedPrix]" caption="MedPrix" attribute="1" defaultMemberUniqueName="[Plage 1].[MedPrix].[All]" allUniqueName="[Plage 1].[MedPrix].[All]" dimensionUniqueName="[Plage 1]" displayFolder="" count="0" memberValueDatatype="5" unbalanced="0"/>
    <cacheHierarchy uniqueName="[Plage 1].[CodeTrai]" caption="CodeTrai" attribute="1" defaultMemberUniqueName="[Plage 1].[CodeTrai].[All]" allUniqueName="[Plage 1].[CodeTrai].[All]" dimensionUniqueName="[Plage 1]" displayFolder="" count="0" memberValueDatatype="130" unbalanced="0"/>
    <cacheHierarchy uniqueName="[Plage 1].[NomTrai]" caption="NomTrai" attribute="1" defaultMemberUniqueName="[Plage 1].[NomTrai].[All]" allUniqueName="[Plage 1].[NomTrai].[All]" dimensionUniqueName="[Plage 1]" displayFolder="" count="0" memberValueDatatype="130" unbalanced="0"/>
    <cacheHierarchy uniqueName="[Plage 1].[PrixTrai]" caption="PrixTrai" attribute="1" defaultMemberUniqueName="[Plage 1].[PrixTrai].[All]" allUniqueName="[Plage 1].[PrixTrai].[All]" dimensionUniqueName="[Plage 1]" displayFolder="" count="0" memberValueDatatype="20" unbalanced="0"/>
    <cacheHierarchy uniqueName="[Plage 1].[PaiTypeCode]" caption="PaiTypeCode" attribute="1" defaultMemberUniqueName="[Plage 1].[PaiTypeCode].[All]" allUniqueName="[Plage 1].[PaiTypeCode].[All]" dimensionUniqueName="[Plage 1]" displayFolder="" count="0" memberValueDatatype="20" unbalanced="0"/>
    <cacheHierarchy uniqueName="[Plage 1].[PaiTypeLib]" caption="PaiTypeLib" attribute="1" defaultMemberUniqueName="[Plage 1].[PaiTypeLib].[All]" allUniqueName="[Plage 1].[PaiTypeLib].[All]" dimensionUniqueName="[Plage 1]" displayFolder="" count="0" memberValueDatatype="130" unbalanced="0"/>
    <cacheHierarchy uniqueName="[Plage 1].[CA]" caption="CA" attribute="1" defaultMemberUniqueName="[Plage 1].[CA].[All]" allUniqueName="[Plage 1].[CA].[All]" dimensionUniqueName="[Plage 1]" displayFolder="" count="0" memberValueDatatype="5" unbalanced="0"/>
    <cacheHierarchy uniqueName="[Plage 1].[nouveau ca]" caption="nouveau ca" attribute="1" defaultMemberUniqueName="[Plage 1].[nouveau ca].[All]" allUniqueName="[Plage 1].[nouveau ca].[All]" dimensionUniqueName="[Plage 1]" displayFolder="" count="0" memberValueDatatype="5" unbalanced="0"/>
    <cacheHierarchy uniqueName="[Plage 1].[avec ou sans detail de visite]" caption="avec ou sans detail de visite" attribute="1" defaultMemberUniqueName="[Plage 1].[avec ou sans detail de visite].[All]" allUniqueName="[Plage 1].[avec ou sans detail de visite].[All]" dimensionUniqueName="[Plage 1]" displayFolder="" count="0" memberValueDatatype="130" unbalanced="0"/>
    <cacheHierarchy uniqueName="[Plage 1].[nombre de jour d'impayés]" caption="nombre de jour d'impayés" attribute="1" defaultMemberUniqueName="[Plage 1].[nombre de jour d'impayés].[All]" allUniqueName="[Plage 1].[nombre de jour d'impayés].[All]" dimensionUniqueName="[Plage 1]" displayFolder="" count="0" memberValueDatatype="20" unbalanced="0"/>
    <cacheHierarchy uniqueName="[Plage 1].[nombre de mois]" caption="nombre de mois" attribute="1" defaultMemberUniqueName="[Plage 1].[nombre de mois].[All]" allUniqueName="[Plage 1].[nombre de mois].[All]" dimensionUniqueName="[Plage 1]" displayFolder="" count="0" memberValueDatatype="5" unbalanced="0"/>
    <cacheHierarchy uniqueName="[Plage 1].[payé ou pas]" caption="payé ou pas" attribute="1" defaultMemberUniqueName="[Plage 1].[payé ou pas].[All]" allUniqueName="[Plage 1].[payé ou pas].[All]" dimensionUniqueName="[Plage 1]" displayFolder="" count="0" memberValueDatatype="130" unbalanced="0"/>
    <cacheHierarchy uniqueName="[Plage 2].[Aniid]" caption="Aniid" attribute="1" defaultMemberUniqueName="[Plage 2].[Aniid].[All]" allUniqueName="[Plage 2].[Aniid].[All]" dimensionUniqueName="[Plage 2]" displayFolder="" count="0" memberValueDatatype="130" unbalanced="0"/>
    <cacheHierarchy uniqueName="[Plage 2].[AniCli]" caption="AniCli" attribute="1" defaultMemberUniqueName="[Plage 2].[AniCli].[All]" allUniqueName="[Plage 2].[AniCli].[All]" dimensionUniqueName="[Plage 2]" displayFolder="" count="0" memberValueDatatype="130" unbalanced="0"/>
    <cacheHierarchy uniqueName="[Plage 2].[AniNom]" caption="AniNom" attribute="1" defaultMemberUniqueName="[Plage 2].[AniNom].[All]" allUniqueName="[Plage 2].[AniNom].[All]" dimensionUniqueName="[Plage 2]" displayFolder="" count="0" memberValueDatatype="130" unbalanced="0"/>
    <cacheHierarchy uniqueName="[Plage 2].[AniType]" caption="AniType" attribute="1" defaultMemberUniqueName="[Plage 2].[AniType].[All]" allUniqueName="[Plage 2].[AniType].[All]" dimensionUniqueName="[Plage 2]" displayFolder="" count="0" memberValueDatatype="130" unbalanced="0"/>
    <cacheHierarchy uniqueName="[Plage 2].[AniRace]" caption="AniRace" attribute="1" defaultMemberUniqueName="[Plage 2].[AniRace].[All]" allUniqueName="[Plage 2].[AniRace].[All]" dimensionUniqueName="[Plage 2]" displayFolder="" count="0" memberValueDatatype="130" unbalanced="0"/>
    <cacheHierarchy uniqueName="[Plage 2].[AniDN]" caption="AniDN" attribute="1" time="1" defaultMemberUniqueName="[Plage 2].[AniDN].[All]" allUniqueName="[Plage 2].[AniDN].[All]" dimensionUniqueName="[Plage 2]" displayFolder="" count="0" memberValueDatatype="7" unbalanced="0"/>
    <cacheHierarchy uniqueName="[Plage 2].[AniSexe]" caption="AniSexe" attribute="1" defaultMemberUniqueName="[Plage 2].[AniSexe].[All]" allUniqueName="[Plage 2].[AniSexe].[All]" dimensionUniqueName="[Plage 2]" displayFolder="" count="0" memberValueDatatype="130" unbalanced="0"/>
    <cacheHierarchy uniqueName="[Plage 2].[AniCouleur]" caption="AniCouleur" attribute="1" defaultMemberUniqueName="[Plage 2].[AniCouleur].[All]" allUniqueName="[Plage 2].[AniCouleur].[All]" dimensionUniqueName="[Plage 2]" displayFolder="" count="0" memberValueDatatype="130" unbalanced="0"/>
    <cacheHierarchy uniqueName="[Plage 2].[AniSteril]" caption="AniSteril" attribute="1" defaultMemberUniqueName="[Plage 2].[AniSteril].[All]" allUniqueName="[Plage 2].[AniSteril].[All]" dimensionUniqueName="[Plage 2]" displayFolder="" count="0" memberValueDatatype="11" unbalanced="0"/>
    <cacheHierarchy uniqueName="[Plage 2].[AniTaille]" caption="AniTaille" attribute="1" defaultMemberUniqueName="[Plage 2].[AniTaille].[All]" allUniqueName="[Plage 2].[AniTaille].[All]" dimensionUniqueName="[Plage 2]" displayFolder="" count="0" memberValueDatatype="5" unbalanced="0"/>
    <cacheHierarchy uniqueName="[Plage 2].[AniPoids]" caption="AniPoids" attribute="1" defaultMemberUniqueName="[Plage 2].[AniPoids].[All]" allUniqueName="[Plage 2].[AniPoids].[All]" dimensionUniqueName="[Plage 2]" displayFolder="" count="0" memberValueDatatype="5" unbalanced="0"/>
    <cacheHierarchy uniqueName="[Plage 2].[AniDecede]" caption="AniDecede" attribute="1" defaultMemberUniqueName="[Plage 2].[AniDecede].[All]" allUniqueName="[Plage 2].[AniDecede].[All]" dimensionUniqueName="[Plage 2]" displayFolder="" count="0" memberValueDatatype="11" unbalanced="0"/>
    <cacheHierarchy uniqueName="[Plage 2].[AniCommentaires]" caption="AniCommentaires" attribute="1" defaultMemberUniqueName="[Plage 2].[AniCommentaires].[All]" allUniqueName="[Plage 2].[AniCommentaires].[All]" dimensionUniqueName="[Plage 2]" displayFolder="" count="0" memberValueDatatype="130" unbalanced="0"/>
    <cacheHierarchy uniqueName="[Plage 2].[CliNum]" caption="CliNum" attribute="1" defaultMemberUniqueName="[Plage 2].[CliNum].[All]" allUniqueName="[Plage 2].[CliNum].[All]" dimensionUniqueName="[Plage 2]" displayFolder="" count="0" memberValueDatatype="130" unbalanced="0"/>
    <cacheHierarchy uniqueName="[Plage 2].[CliType]" caption="CliType" attribute="1" defaultMemberUniqueName="[Plage 2].[CliType].[All]" allUniqueName="[Plage 2].[CliType].[All]" dimensionUniqueName="[Plage 2]" displayFolder="" count="0" memberValueDatatype="20" unbalanced="0"/>
    <cacheHierarchy uniqueName="[Plage 2].[CliNom]" caption="CliNom" attribute="1" defaultMemberUniqueName="[Plage 2].[CliNom].[All]" allUniqueName="[Plage 2].[CliNom].[All]" dimensionUniqueName="[Plage 2]" displayFolder="" count="0" memberValueDatatype="130" unbalanced="0"/>
    <cacheHierarchy uniqueName="[Plage 2].[CliRue]" caption="CliRue" attribute="1" defaultMemberUniqueName="[Plage 2].[CliRue].[All]" allUniqueName="[Plage 2].[CliRue].[All]" dimensionUniqueName="[Plage 2]" displayFolder="" count="0" memberValueDatatype="130" unbalanced="0"/>
    <cacheHierarchy uniqueName="[Plage 2].[CliLocalite]" caption="CliLocalite" attribute="1" defaultMemberUniqueName="[Plage 2].[CliLocalite].[All]" allUniqueName="[Plage 2].[CliLocalite].[All]" dimensionUniqueName="[Plage 2]" displayFolder="" count="0" memberValueDatatype="130" unbalanced="0"/>
    <cacheHierarchy uniqueName="[Plage 2].[CliDep]" caption="CliDep" attribute="1" defaultMemberUniqueName="[Plage 2].[CliDep].[All]" allUniqueName="[Plage 2].[CliDep].[All]" dimensionUniqueName="[Plage 2]" displayFolder="" count="0" memberValueDatatype="130" unbalanced="0"/>
    <cacheHierarchy uniqueName="[Plage 2].[CliCP]" caption="CliCP" attribute="1" defaultMemberUniqueName="[Plage 2].[CliCP].[All]" allUniqueName="[Plage 2].[CliCP].[All]" dimensionUniqueName="[Plage 2]" displayFolder="" count="0" memberValueDatatype="130" unbalanced="0"/>
    <cacheHierarchy uniqueName="[Plage 2].[CliTel]" caption="CliTel" attribute="1" defaultMemberUniqueName="[Plage 2].[CliTel].[All]" allUniqueName="[Plage 2].[CliTel].[All]" dimensionUniqueName="[Plage 2]" displayFolder="" count="0" memberValueDatatype="130" unbalanced="0"/>
    <cacheHierarchy uniqueName="[Plage 2].[CliSiteWeb]" caption="CliSiteWeb" attribute="1" defaultMemberUniqueName="[Plage 2].[CliSiteWeb].[All]" allUniqueName="[Plage 2].[CliSiteWeb].[All]" dimensionUniqueName="[Plage 2]" displayFolder="" count="0" memberValueDatatype="130" unbalanced="0"/>
    <cacheHierarchy uniqueName="[Plage 2].[Clidepuis]" caption="Clidepuis" attribute="1" time="1" defaultMemberUniqueName="[Plage 2].[Clidepuis].[All]" allUniqueName="[Plage 2].[Clidepuis].[All]" dimensionUniqueName="[Plage 2]" displayFolder="" count="0" memberValueDatatype="7" unbalanced="0"/>
    <cacheHierarchy uniqueName="[Plage 2].[CliRemise]" caption="CliRemise" attribute="1" defaultMemberUniqueName="[Plage 2].[CliRemise].[All]" allUniqueName="[Plage 2].[CliRemise].[All]" dimensionUniqueName="[Plage 2]" displayFolder="" count="0" memberValueDatatype="5" unbalanced="0"/>
    <cacheHierarchy uniqueName="[Plage 2].[Visite.VisNum]" caption="Visite.VisNum" attribute="1" defaultMemberUniqueName="[Plage 2].[Visite.VisNum].[All]" allUniqueName="[Plage 2].[Visite.VisNum].[All]" dimensionUniqueName="[Plage 2]" displayFolder="" count="0" memberValueDatatype="130" unbalanced="0"/>
    <cacheHierarchy uniqueName="[Plage 2].[VisAni]" caption="VisAni" attribute="1" defaultMemberUniqueName="[Plage 2].[VisAni].[All]" allUniqueName="[Plage 2].[VisAni].[All]" dimensionUniqueName="[Plage 2]" displayFolder="" count="0" memberValueDatatype="130" unbalanced="0"/>
    <cacheHierarchy uniqueName="[Plage 2].[VisDate_2024]" caption="VisDate_2024" attribute="1" time="1" defaultMemberUniqueName="[Plage 2].[VisDate_2024].[All]" allUniqueName="[Plage 2].[VisDate_2024].[All]" dimensionUniqueName="[Plage 2]" displayFolder="" count="0" memberValueDatatype="7" unbalanced="0"/>
    <cacheHierarchy uniqueName="[Plage 2].[VisSuivi]" caption="VisSuivi" attribute="1" defaultMemberUniqueName="[Plage 2].[VisSuivi].[All]" allUniqueName="[Plage 2].[VisSuivi].[All]" dimensionUniqueName="[Plage 2]" displayFolder="" count="0" memberValueDatatype="130" unbalanced="0"/>
    <cacheHierarchy uniqueName="[Plage 2].[VisDatesuivi_2024]" caption="VisDatesuivi_2024" attribute="1" time="1" defaultMemberUniqueName="[Plage 2].[VisDatesuivi_2024].[All]" allUniqueName="[Plage 2].[VisDatesuivi_2024].[All]" dimensionUniqueName="[Plage 2]" displayFolder="" count="0" memberValueDatatype="7" unbalanced="0"/>
    <cacheHierarchy uniqueName="[Plage 2].[VisTypepaie]" caption="VisTypepaie" attribute="1" defaultMemberUniqueName="[Plage 2].[VisTypepaie].[All]" allUniqueName="[Plage 2].[VisTypepaie].[All]" dimensionUniqueName="[Plage 2]" displayFolder="" count="0" memberValueDatatype="20" unbalanced="0"/>
    <cacheHierarchy uniqueName="[Plage 2].[VisDatePaiement_2024]" caption="VisDatePaiement_2024" attribute="1" time="1" defaultMemberUniqueName="[Plage 2].[VisDatePaiement_2024].[All]" allUniqueName="[Plage 2].[VisDatePaiement_2024].[All]" dimensionUniqueName="[Plage 2]" displayFolder="" count="0" memberValueDatatype="7" unbalanced="0"/>
    <cacheHierarchy uniqueName="[Plage 2].[DetailVisite.VisNum]" caption="DetailVisite.VisNum" attribute="1" defaultMemberUniqueName="[Plage 2].[DetailVisite.VisNum].[All]" allUniqueName="[Plage 2].[DetailVisite.VisNum].[All]" dimensionUniqueName="[Plage 2]" displayFolder="" count="0" memberValueDatatype="130" unbalanced="0"/>
    <cacheHierarchy uniqueName="[Plage 2].[VisLig]" caption="VisLig" attribute="1" defaultMemberUniqueName="[Plage 2].[VisLig].[All]" allUniqueName="[Plage 2].[VisLig].[All]" dimensionUniqueName="[Plage 2]" displayFolder="" count="0" memberValueDatatype="130" unbalanced="0"/>
    <cacheHierarchy uniqueName="[Plage 2].[VisType]" caption="VisType" attribute="1" defaultMemberUniqueName="[Plage 2].[VisType].[All]" allUniqueName="[Plage 2].[VisType].[All]" dimensionUniqueName="[Plage 2]" displayFolder="" count="0" memberValueDatatype="130" unbalanced="0"/>
    <cacheHierarchy uniqueName="[Plage 2].[VisTrait]" caption="VisTrait" attribute="1" defaultMemberUniqueName="[Plage 2].[VisTrait].[All]" allUniqueName="[Plage 2].[VisTrait].[All]" dimensionUniqueName="[Plage 2]" displayFolder="" count="0" memberValueDatatype="130" unbalanced="0"/>
    <cacheHierarchy uniqueName="[Plage 2].[VisMed]" caption="VisMed" attribute="1" defaultMemberUniqueName="[Plage 2].[VisMed].[All]" allUniqueName="[Plage 2].[VisMed].[All]" dimensionUniqueName="[Plage 2]" displayFolder="" count="0" memberValueDatatype="130" unbalanced="0"/>
    <cacheHierarchy uniqueName="[Plage 2].[MedCode]" caption="MedCode" attribute="1" defaultMemberUniqueName="[Plage 2].[MedCode].[All]" allUniqueName="[Plage 2].[MedCode].[All]" dimensionUniqueName="[Plage 2]" displayFolder="" count="0" memberValueDatatype="130" unbalanced="0"/>
    <cacheHierarchy uniqueName="[Plage 2].[MedNom]" caption="MedNom" attribute="1" defaultMemberUniqueName="[Plage 2].[MedNom].[All]" allUniqueName="[Plage 2].[MedNom].[All]" dimensionUniqueName="[Plage 2]" displayFolder="" count="0" memberValueDatatype="130" unbalanced="0"/>
    <cacheHierarchy uniqueName="[Plage 2].[MedPrix]" caption="MedPrix" attribute="1" defaultMemberUniqueName="[Plage 2].[MedPrix].[All]" allUniqueName="[Plage 2].[MedPrix].[All]" dimensionUniqueName="[Plage 2]" displayFolder="" count="0" memberValueDatatype="5" unbalanced="0"/>
    <cacheHierarchy uniqueName="[Plage 2].[CodeTrai]" caption="CodeTrai" attribute="1" defaultMemberUniqueName="[Plage 2].[CodeTrai].[All]" allUniqueName="[Plage 2].[CodeTrai].[All]" dimensionUniqueName="[Plage 2]" displayFolder="" count="0" memberValueDatatype="130" unbalanced="0"/>
    <cacheHierarchy uniqueName="[Plage 2].[NomTrai]" caption="NomTrai" attribute="1" defaultMemberUniqueName="[Plage 2].[NomTrai].[All]" allUniqueName="[Plage 2].[NomTrai].[All]" dimensionUniqueName="[Plage 2]" displayFolder="" count="0" memberValueDatatype="130" unbalanced="0"/>
    <cacheHierarchy uniqueName="[Plage 2].[PrixTrai]" caption="PrixTrai" attribute="1" defaultMemberUniqueName="[Plage 2].[PrixTrai].[All]" allUniqueName="[Plage 2].[PrixTrai].[All]" dimensionUniqueName="[Plage 2]" displayFolder="" count="0" memberValueDatatype="20" unbalanced="0"/>
    <cacheHierarchy uniqueName="[Plage 2].[PaiTypeCode]" caption="PaiTypeCode" attribute="1" defaultMemberUniqueName="[Plage 2].[PaiTypeCode].[All]" allUniqueName="[Plage 2].[PaiTypeCode].[All]" dimensionUniqueName="[Plage 2]" displayFolder="" count="0" memberValueDatatype="20" unbalanced="0"/>
    <cacheHierarchy uniqueName="[Plage 2].[PaiTypeLib]" caption="PaiTypeLib" attribute="1" defaultMemberUniqueName="[Plage 2].[PaiTypeLib].[All]" allUniqueName="[Plage 2].[PaiTypeLib].[All]" dimensionUniqueName="[Plage 2]" displayFolder="" count="0" memberValueDatatype="130" unbalanced="0"/>
    <cacheHierarchy uniqueName="[Plage 2].[CA]" caption="CA" attribute="1" defaultMemberUniqueName="[Plage 2].[CA].[All]" allUniqueName="[Plage 2].[CA].[All]" dimensionUniqueName="[Plage 2]" displayFolder="" count="0" memberValueDatatype="5" unbalanced="0"/>
    <cacheHierarchy uniqueName="[Plage 2].[nouveau ca]" caption="nouveau ca" attribute="1" defaultMemberUniqueName="[Plage 2].[nouveau ca].[All]" allUniqueName="[Plage 2].[nouveau ca].[All]" dimensionUniqueName="[Plage 2]" displayFolder="" count="0" memberValueDatatype="5" unbalanced="0"/>
    <cacheHierarchy uniqueName="[Plage 2].[avec ou sans detail de visite]" caption="avec ou sans detail de visite" attribute="1" defaultMemberUniqueName="[Plage 2].[avec ou sans detail de visite].[All]" allUniqueName="[Plage 2].[avec ou sans detail de visite].[All]" dimensionUniqueName="[Plage 2]" displayFolder="" count="0" memberValueDatatype="130" unbalanced="0"/>
    <cacheHierarchy uniqueName="[Plage 2].[nombre de jour d'impayés]" caption="nombre de jour d'impayés" attribute="1" defaultMemberUniqueName="[Plage 2].[nombre de jour d'impayés].[All]" allUniqueName="[Plage 2].[nombre de jour d'impayés].[All]" dimensionUniqueName="[Plage 2]" displayFolder="" count="0" memberValueDatatype="20" unbalanced="0"/>
    <cacheHierarchy uniqueName="[Plage 2].[nombre de mois]" caption="nombre de mois" attribute="1" defaultMemberUniqueName="[Plage 2].[nombre de mois].[All]" allUniqueName="[Plage 2].[nombre de mois].[All]" dimensionUniqueName="[Plage 2]" displayFolder="" count="0" memberValueDatatype="5" unbalanced="0"/>
    <cacheHierarchy uniqueName="[Plage 2].[payé ou pas]" caption="payé ou pas" attribute="1" defaultMemberUniqueName="[Plage 2].[payé ou pas].[All]" allUniqueName="[Plage 2].[payé ou pas].[All]" dimensionUniqueName="[Plage 2]" displayFolder="" count="0" memberValueDatatype="130" unbalanced="0"/>
    <cacheHierarchy uniqueName="[Plage 2].[test si la date est dans la periode du mois glissant]" caption="test si la date est dans la periode du mois glissant" attribute="1" defaultMemberUniqueName="[Plage 2].[test si la date est dans la periode du mois glissant].[All]" allUniqueName="[Plage 2].[test si la date est dans la periode du mois glissant].[All]" dimensionUniqueName="[Plage 2]" displayFolder="" count="0" memberValueDatatype="11" unbalanced="0"/>
    <cacheHierarchy uniqueName="[Plage 2].[VisDate_2024 (année)]" caption="VisDate_2024 (année)" attribute="1" defaultMemberUniqueName="[Plage 2].[VisDate_2024 (année)].[All]" allUniqueName="[Plage 2].[VisDate_2024 (année)].[All]" dimensionUniqueName="[Plage 2]" displayFolder="" count="0" memberValueDatatype="130" unbalanced="0"/>
    <cacheHierarchy uniqueName="[Plage 2].[VisDate_2024 (trimestre)]" caption="VisDate_2024 (trimestre)" attribute="1" defaultMemberUniqueName="[Plage 2].[VisDate_2024 (trimestre)].[All]" allUniqueName="[Plage 2].[VisDate_2024 (trimestre)].[All]" dimensionUniqueName="[Plage 2]" displayFolder="" count="0" memberValueDatatype="130" unbalanced="0"/>
    <cacheHierarchy uniqueName="[Plage 2].[VisDate_2024 (mois)]" caption="VisDate_2024 (mois)" attribute="1" defaultMemberUniqueName="[Plage 2].[VisDate_2024 (mois)].[All]" allUniqueName="[Plage 2].[VisDate_2024 (mois)].[All]" dimensionUniqueName="[Plage 2]" displayFolder="" count="0" memberValueDatatype="130" unbalanced="0"/>
    <cacheHierarchy uniqueName="[Plage 3].[Aniid]" caption="Aniid" attribute="1" defaultMemberUniqueName="[Plage 3].[Aniid].[All]" allUniqueName="[Plage 3].[Aniid].[All]" dimensionUniqueName="[Plage 3]" displayFolder="" count="0" memberValueDatatype="130" unbalanced="0"/>
    <cacheHierarchy uniqueName="[Plage 3].[AniCli]" caption="AniCli" attribute="1" defaultMemberUniqueName="[Plage 3].[AniCli].[All]" allUniqueName="[Plage 3].[AniCli].[All]" dimensionUniqueName="[Plage 3]" displayFolder="" count="0" memberValueDatatype="130" unbalanced="0"/>
    <cacheHierarchy uniqueName="[Plage 3].[AniNom]" caption="AniNom" attribute="1" defaultMemberUniqueName="[Plage 3].[AniNom].[All]" allUniqueName="[Plage 3].[AniNom].[All]" dimensionUniqueName="[Plage 3]" displayFolder="" count="0" memberValueDatatype="130" unbalanced="0"/>
    <cacheHierarchy uniqueName="[Plage 3].[AniType]" caption="AniType" attribute="1" defaultMemberUniqueName="[Plage 3].[AniType].[All]" allUniqueName="[Plage 3].[AniType].[All]" dimensionUniqueName="[Plage 3]" displayFolder="" count="0" memberValueDatatype="130" unbalanced="0"/>
    <cacheHierarchy uniqueName="[Plage 3].[AniRace]" caption="AniRace" attribute="1" defaultMemberUniqueName="[Plage 3].[AniRace].[All]" allUniqueName="[Plage 3].[AniRace].[All]" dimensionUniqueName="[Plage 3]" displayFolder="" count="0" memberValueDatatype="130" unbalanced="0"/>
    <cacheHierarchy uniqueName="[Plage 3].[AniDN]" caption="AniDN" attribute="1" time="1" defaultMemberUniqueName="[Plage 3].[AniDN].[All]" allUniqueName="[Plage 3].[AniDN].[All]" dimensionUniqueName="[Plage 3]" displayFolder="" count="0" memberValueDatatype="7" unbalanced="0"/>
    <cacheHierarchy uniqueName="[Plage 3].[AniSexe]" caption="AniSexe" attribute="1" defaultMemberUniqueName="[Plage 3].[AniSexe].[All]" allUniqueName="[Plage 3].[AniSexe].[All]" dimensionUniqueName="[Plage 3]" displayFolder="" count="0" memberValueDatatype="130" unbalanced="0"/>
    <cacheHierarchy uniqueName="[Plage 3].[AniCouleur]" caption="AniCouleur" attribute="1" defaultMemberUniqueName="[Plage 3].[AniCouleur].[All]" allUniqueName="[Plage 3].[AniCouleur].[All]" dimensionUniqueName="[Plage 3]" displayFolder="" count="0" memberValueDatatype="130" unbalanced="0"/>
    <cacheHierarchy uniqueName="[Plage 3].[AniSteril]" caption="AniSteril" attribute="1" defaultMemberUniqueName="[Plage 3].[AniSteril].[All]" allUniqueName="[Plage 3].[AniSteril].[All]" dimensionUniqueName="[Plage 3]" displayFolder="" count="0" memberValueDatatype="11" unbalanced="0"/>
    <cacheHierarchy uniqueName="[Plage 3].[AniTaille]" caption="AniTaille" attribute="1" defaultMemberUniqueName="[Plage 3].[AniTaille].[All]" allUniqueName="[Plage 3].[AniTaille].[All]" dimensionUniqueName="[Plage 3]" displayFolder="" count="0" memberValueDatatype="5" unbalanced="0"/>
    <cacheHierarchy uniqueName="[Plage 3].[AniPoids]" caption="AniPoids" attribute="1" defaultMemberUniqueName="[Plage 3].[AniPoids].[All]" allUniqueName="[Plage 3].[AniPoids].[All]" dimensionUniqueName="[Plage 3]" displayFolder="" count="0" memberValueDatatype="5" unbalanced="0"/>
    <cacheHierarchy uniqueName="[Plage 3].[AniDecede]" caption="AniDecede" attribute="1" defaultMemberUniqueName="[Plage 3].[AniDecede].[All]" allUniqueName="[Plage 3].[AniDecede].[All]" dimensionUniqueName="[Plage 3]" displayFolder="" count="0" memberValueDatatype="11" unbalanced="0"/>
    <cacheHierarchy uniqueName="[Plage 3].[AniCommentaires]" caption="AniCommentaires" attribute="1" defaultMemberUniqueName="[Plage 3].[AniCommentaires].[All]" allUniqueName="[Plage 3].[AniCommentaires].[All]" dimensionUniqueName="[Plage 3]" displayFolder="" count="0" memberValueDatatype="130" unbalanced="0"/>
    <cacheHierarchy uniqueName="[Plage 3].[CliNum]" caption="CliNum" attribute="1" defaultMemberUniqueName="[Plage 3].[CliNum].[All]" allUniqueName="[Plage 3].[CliNum].[All]" dimensionUniqueName="[Plage 3]" displayFolder="" count="0" memberValueDatatype="130" unbalanced="0"/>
    <cacheHierarchy uniqueName="[Plage 3].[CliType]" caption="CliType" attribute="1" defaultMemberUniqueName="[Plage 3].[CliType].[All]" allUniqueName="[Plage 3].[CliType].[All]" dimensionUniqueName="[Plage 3]" displayFolder="" count="0" memberValueDatatype="20" unbalanced="0"/>
    <cacheHierarchy uniqueName="[Plage 3].[CliNom]" caption="CliNom" attribute="1" defaultMemberUniqueName="[Plage 3].[CliNom].[All]" allUniqueName="[Plage 3].[CliNom].[All]" dimensionUniqueName="[Plage 3]" displayFolder="" count="0" memberValueDatatype="130" unbalanced="0"/>
    <cacheHierarchy uniqueName="[Plage 3].[CliRue]" caption="CliRue" attribute="1" defaultMemberUniqueName="[Plage 3].[CliRue].[All]" allUniqueName="[Plage 3].[CliRue].[All]" dimensionUniqueName="[Plage 3]" displayFolder="" count="0" memberValueDatatype="130" unbalanced="0"/>
    <cacheHierarchy uniqueName="[Plage 3].[CliLocalite]" caption="CliLocalite" attribute="1" defaultMemberUniqueName="[Plage 3].[CliLocalite].[All]" allUniqueName="[Plage 3].[CliLocalite].[All]" dimensionUniqueName="[Plage 3]" displayFolder="" count="0" memberValueDatatype="130" unbalanced="0"/>
    <cacheHierarchy uniqueName="[Plage 3].[CliDep]" caption="CliDep" attribute="1" defaultMemberUniqueName="[Plage 3].[CliDep].[All]" allUniqueName="[Plage 3].[CliDep].[All]" dimensionUniqueName="[Plage 3]" displayFolder="" count="0" memberValueDatatype="130" unbalanced="0"/>
    <cacheHierarchy uniqueName="[Plage 3].[CliCP]" caption="CliCP" attribute="1" defaultMemberUniqueName="[Plage 3].[CliCP].[All]" allUniqueName="[Plage 3].[CliCP].[All]" dimensionUniqueName="[Plage 3]" displayFolder="" count="0" memberValueDatatype="130" unbalanced="0"/>
    <cacheHierarchy uniqueName="[Plage 3].[CliTel]" caption="CliTel" attribute="1" defaultMemberUniqueName="[Plage 3].[CliTel].[All]" allUniqueName="[Plage 3].[CliTel].[All]" dimensionUniqueName="[Plage 3]" displayFolder="" count="0" memberValueDatatype="130" unbalanced="0"/>
    <cacheHierarchy uniqueName="[Plage 3].[CliSiteWeb]" caption="CliSiteWeb" attribute="1" defaultMemberUniqueName="[Plage 3].[CliSiteWeb].[All]" allUniqueName="[Plage 3].[CliSiteWeb].[All]" dimensionUniqueName="[Plage 3]" displayFolder="" count="0" memberValueDatatype="130" unbalanced="0"/>
    <cacheHierarchy uniqueName="[Plage 3].[Clidepuis]" caption="Clidepuis" attribute="1" time="1" defaultMemberUniqueName="[Plage 3].[Clidepuis].[All]" allUniqueName="[Plage 3].[Clidepuis].[All]" dimensionUniqueName="[Plage 3]" displayFolder="" count="0" memberValueDatatype="7" unbalanced="0"/>
    <cacheHierarchy uniqueName="[Plage 3].[CliRemise]" caption="CliRemise" attribute="1" defaultMemberUniqueName="[Plage 3].[CliRemise].[All]" allUniqueName="[Plage 3].[CliRemise].[All]" dimensionUniqueName="[Plage 3]" displayFolder="" count="0" memberValueDatatype="5" unbalanced="0"/>
    <cacheHierarchy uniqueName="[Plage 3].[Visite.VisNum]" caption="Visite.VisNum" attribute="1" defaultMemberUniqueName="[Plage 3].[Visite.VisNum].[All]" allUniqueName="[Plage 3].[Visite.VisNum].[All]" dimensionUniqueName="[Plage 3]" displayFolder="" count="0" memberValueDatatype="130" unbalanced="0"/>
    <cacheHierarchy uniqueName="[Plage 3].[VisAni]" caption="VisAni" attribute="1" defaultMemberUniqueName="[Plage 3].[VisAni].[All]" allUniqueName="[Plage 3].[VisAni].[All]" dimensionUniqueName="[Plage 3]" displayFolder="" count="0" memberValueDatatype="130" unbalanced="0"/>
    <cacheHierarchy uniqueName="[Plage 3].[VisDate_2024]" caption="VisDate_2024" attribute="1" time="1" defaultMemberUniqueName="[Plage 3].[VisDate_2024].[All]" allUniqueName="[Plage 3].[VisDate_2024].[All]" dimensionUniqueName="[Plage 3]" displayFolder="" count="0" memberValueDatatype="7" unbalanced="0"/>
    <cacheHierarchy uniqueName="[Plage 3].[VisSuivi]" caption="VisSuivi" attribute="1" defaultMemberUniqueName="[Plage 3].[VisSuivi].[All]" allUniqueName="[Plage 3].[VisSuivi].[All]" dimensionUniqueName="[Plage 3]" displayFolder="" count="0" memberValueDatatype="130" unbalanced="0"/>
    <cacheHierarchy uniqueName="[Plage 3].[VisDatesuivi_2024]" caption="VisDatesuivi_2024" attribute="1" time="1" defaultMemberUniqueName="[Plage 3].[VisDatesuivi_2024].[All]" allUniqueName="[Plage 3].[VisDatesuivi_2024].[All]" dimensionUniqueName="[Plage 3]" displayFolder="" count="0" memberValueDatatype="7" unbalanced="0"/>
    <cacheHierarchy uniqueName="[Plage 3].[VisTypepaie]" caption="VisTypepaie" attribute="1" defaultMemberUniqueName="[Plage 3].[VisTypepaie].[All]" allUniqueName="[Plage 3].[VisTypepaie].[All]" dimensionUniqueName="[Plage 3]" displayFolder="" count="0" memberValueDatatype="20" unbalanced="0"/>
    <cacheHierarchy uniqueName="[Plage 3].[VisDatePaiement_2024]" caption="VisDatePaiement_2024" attribute="1" time="1" defaultMemberUniqueName="[Plage 3].[VisDatePaiement_2024].[All]" allUniqueName="[Plage 3].[VisDatePaiement_2024].[All]" dimensionUniqueName="[Plage 3]" displayFolder="" count="0" memberValueDatatype="7" unbalanced="0"/>
    <cacheHierarchy uniqueName="[Plage 3].[DetailVisite.VisNum]" caption="DetailVisite.VisNum" attribute="1" defaultMemberUniqueName="[Plage 3].[DetailVisite.VisNum].[All]" allUniqueName="[Plage 3].[DetailVisite.VisNum].[All]" dimensionUniqueName="[Plage 3]" displayFolder="" count="0" memberValueDatatype="130" unbalanced="0"/>
    <cacheHierarchy uniqueName="[Plage 3].[VisLig]" caption="VisLig" attribute="1" defaultMemberUniqueName="[Plage 3].[VisLig].[All]" allUniqueName="[Plage 3].[VisLig].[All]" dimensionUniqueName="[Plage 3]" displayFolder="" count="0" memberValueDatatype="130" unbalanced="0"/>
    <cacheHierarchy uniqueName="[Plage 3].[VisType]" caption="VisType" attribute="1" defaultMemberUniqueName="[Plage 3].[VisType].[All]" allUniqueName="[Plage 3].[VisType].[All]" dimensionUniqueName="[Plage 3]" displayFolder="" count="0" memberValueDatatype="130" unbalanced="0"/>
    <cacheHierarchy uniqueName="[Plage 3].[VisTrait]" caption="VisTrait" attribute="1" defaultMemberUniqueName="[Plage 3].[VisTrait].[All]" allUniqueName="[Plage 3].[VisTrait].[All]" dimensionUniqueName="[Plage 3]" displayFolder="" count="0" memberValueDatatype="130" unbalanced="0"/>
    <cacheHierarchy uniqueName="[Plage 3].[VisMed]" caption="VisMed" attribute="1" defaultMemberUniqueName="[Plage 3].[VisMed].[All]" allUniqueName="[Plage 3].[VisMed].[All]" dimensionUniqueName="[Plage 3]" displayFolder="" count="0" memberValueDatatype="130" unbalanced="0"/>
    <cacheHierarchy uniqueName="[Plage 3].[MedCode]" caption="MedCode" attribute="1" defaultMemberUniqueName="[Plage 3].[MedCode].[All]" allUniqueName="[Plage 3].[MedCode].[All]" dimensionUniqueName="[Plage 3]" displayFolder="" count="0" memberValueDatatype="130" unbalanced="0"/>
    <cacheHierarchy uniqueName="[Plage 3].[MedNom]" caption="MedNom" attribute="1" defaultMemberUniqueName="[Plage 3].[MedNom].[All]" allUniqueName="[Plage 3].[MedNom].[All]" dimensionUniqueName="[Plage 3]" displayFolder="" count="0" memberValueDatatype="130" unbalanced="0"/>
    <cacheHierarchy uniqueName="[Plage 3].[MedPrix]" caption="MedPrix" attribute="1" defaultMemberUniqueName="[Plage 3].[MedPrix].[All]" allUniqueName="[Plage 3].[MedPrix].[All]" dimensionUniqueName="[Plage 3]" displayFolder="" count="0" memberValueDatatype="5" unbalanced="0"/>
    <cacheHierarchy uniqueName="[Plage 3].[CodeTrai]" caption="CodeTrai" attribute="1" defaultMemberUniqueName="[Plage 3].[CodeTrai].[All]" allUniqueName="[Plage 3].[CodeTrai].[All]" dimensionUniqueName="[Plage 3]" displayFolder="" count="0" memberValueDatatype="130" unbalanced="0"/>
    <cacheHierarchy uniqueName="[Plage 3].[NomTrai]" caption="NomTrai" attribute="1" defaultMemberUniqueName="[Plage 3].[NomTrai].[All]" allUniqueName="[Plage 3].[NomTrai].[All]" dimensionUniqueName="[Plage 3]" displayFolder="" count="0" memberValueDatatype="130" unbalanced="0"/>
    <cacheHierarchy uniqueName="[Plage 3].[PrixTrai]" caption="PrixTrai" attribute="1" defaultMemberUniqueName="[Plage 3].[PrixTrai].[All]" allUniqueName="[Plage 3].[PrixTrai].[All]" dimensionUniqueName="[Plage 3]" displayFolder="" count="0" memberValueDatatype="20" unbalanced="0"/>
    <cacheHierarchy uniqueName="[Plage 3].[PaiTypeCode]" caption="PaiTypeCode" attribute="1" defaultMemberUniqueName="[Plage 3].[PaiTypeCode].[All]" allUniqueName="[Plage 3].[PaiTypeCode].[All]" dimensionUniqueName="[Plage 3]" displayFolder="" count="0" memberValueDatatype="20" unbalanced="0"/>
    <cacheHierarchy uniqueName="[Plage 3].[PaiTypeLib]" caption="PaiTypeLib" attribute="1" defaultMemberUniqueName="[Plage 3].[PaiTypeLib].[All]" allUniqueName="[Plage 3].[PaiTypeLib].[All]" dimensionUniqueName="[Plage 3]" displayFolder="" count="0" memberValueDatatype="130" unbalanced="0"/>
    <cacheHierarchy uniqueName="[Plage 3].[CA]" caption="CA" attribute="1" defaultMemberUniqueName="[Plage 3].[CA].[All]" allUniqueName="[Plage 3].[CA].[All]" dimensionUniqueName="[Plage 3]" displayFolder="" count="0" memberValueDatatype="5" unbalanced="0"/>
    <cacheHierarchy uniqueName="[Plage 3].[nouveau ca]" caption="nouveau ca" attribute="1" defaultMemberUniqueName="[Plage 3].[nouveau ca].[All]" allUniqueName="[Plage 3].[nouveau ca].[All]" dimensionUniqueName="[Plage 3]" displayFolder="" count="0" memberValueDatatype="5" unbalanced="0"/>
    <cacheHierarchy uniqueName="[Plage 3].[avec ou sans detail de visite]" caption="avec ou sans detail de visite" attribute="1" defaultMemberUniqueName="[Plage 3].[avec ou sans detail de visite].[All]" allUniqueName="[Plage 3].[avec ou sans detail de visite].[All]" dimensionUniqueName="[Plage 3]" displayFolder="" count="0" memberValueDatatype="130" unbalanced="0"/>
    <cacheHierarchy uniqueName="[Plage 3].[nombre de jour d'impayés]" caption="nombre de jour d'impayés" attribute="1" defaultMemberUniqueName="[Plage 3].[nombre de jour d'impayés].[All]" allUniqueName="[Plage 3].[nombre de jour d'impayés].[All]" dimensionUniqueName="[Plage 3]" displayFolder="" count="0" memberValueDatatype="20" unbalanced="0"/>
    <cacheHierarchy uniqueName="[Plage 3].[nombre de mois]" caption="nombre de mois" attribute="1" defaultMemberUniqueName="[Plage 3].[nombre de mois].[All]" allUniqueName="[Plage 3].[nombre de mois].[All]" dimensionUniqueName="[Plage 3]" displayFolder="" count="0" memberValueDatatype="5" unbalanced="0"/>
    <cacheHierarchy uniqueName="[Plage 3].[payé ou pas]" caption="payé ou pas" attribute="1" defaultMemberUniqueName="[Plage 3].[payé ou pas].[All]" allUniqueName="[Plage 3].[payé ou pas].[All]" dimensionUniqueName="[Plage 3]" displayFolder="" count="0" memberValueDatatype="130" unbalanced="0"/>
    <cacheHierarchy uniqueName="[Plage 3].[test si la date est dans la periode du mois glissant]" caption="test si la date est dans la periode du mois glissant" attribute="1" defaultMemberUniqueName="[Plage 3].[test si la date est dans la periode du mois glissant].[All]" allUniqueName="[Plage 3].[test si la date est dans la periode du mois glissant].[All]" dimensionUniqueName="[Plage 3]" displayFolder="" count="0" memberValueDatatype="11" unbalanced="0"/>
    <cacheHierarchy uniqueName="[Plage 3].[numéro de la semaine de visite]" caption="numéro de la semaine de visite" attribute="1" defaultMemberUniqueName="[Plage 3].[numéro de la semaine de visite].[All]" allUniqueName="[Plage 3].[numéro de la semaine de visite].[All]" dimensionUniqueName="[Plage 3]" displayFolder="" count="0" memberValueDatatype="20" unbalanced="0"/>
    <cacheHierarchy uniqueName="[Plage 3].[VisDate_2024 (année)]" caption="VisDate_2024 (année)" attribute="1" defaultMemberUniqueName="[Plage 3].[VisDate_2024 (année)].[All]" allUniqueName="[Plage 3].[VisDate_2024 (année)].[All]" dimensionUniqueName="[Plage 3]" displayFolder="" count="0" memberValueDatatype="130" unbalanced="0"/>
    <cacheHierarchy uniqueName="[Plage 3].[VisDate_2024 (trimestre)]" caption="VisDate_2024 (trimestre)" attribute="1" defaultMemberUniqueName="[Plage 3].[VisDate_2024 (trimestre)].[All]" allUniqueName="[Plage 3].[VisDate_2024 (trimestre)].[All]" dimensionUniqueName="[Plage 3]" displayFolder="" count="0" memberValueDatatype="130" unbalanced="0"/>
    <cacheHierarchy uniqueName="[Plage 3].[VisDate_2024 (mois)]" caption="VisDate_2024 (mois)" attribute="1" defaultMemberUniqueName="[Plage 3].[VisDate_2024 (mois)].[All]" allUniqueName="[Plage 3].[VisDate_2024 (mois)].[All]" dimensionUniqueName="[Plage 3]" displayFolder="" count="0" memberValueDatatype="130" unbalanced="0"/>
    <cacheHierarchy uniqueName="[Tableau1].[Aniid]" caption="Aniid" attribute="1" defaultMemberUniqueName="[Tableau1].[Aniid].[All]" allUniqueName="[Tableau1].[Aniid].[All]" dimensionUniqueName="[Tableau1]" displayFolder="" count="0" memberValueDatatype="130" unbalanced="0"/>
    <cacheHierarchy uniqueName="[Tableau1].[AniCli]" caption="AniCli" attribute="1" defaultMemberUniqueName="[Tableau1].[AniCli].[All]" allUniqueName="[Tableau1].[AniCli].[All]" dimensionUniqueName="[Tableau1]" displayFolder="" count="0" memberValueDatatype="130" unbalanced="0"/>
    <cacheHierarchy uniqueName="[Tableau1].[AniNom]" caption="AniNom" attribute="1" defaultMemberUniqueName="[Tableau1].[AniNom].[All]" allUniqueName="[Tableau1].[AniNom].[All]" dimensionUniqueName="[Tableau1]" displayFolder="" count="0" memberValueDatatype="130" unbalanced="0"/>
    <cacheHierarchy uniqueName="[Tableau1].[AniType]" caption="AniType" attribute="1" defaultMemberUniqueName="[Tableau1].[AniType].[All]" allUniqueName="[Tableau1].[AniType].[All]" dimensionUniqueName="[Tableau1]" displayFolder="" count="0" memberValueDatatype="130" unbalanced="0"/>
    <cacheHierarchy uniqueName="[Tableau1].[AniRace]" caption="AniRace" attribute="1" defaultMemberUniqueName="[Tableau1].[AniRace].[All]" allUniqueName="[Tableau1].[AniRace].[All]" dimensionUniqueName="[Tableau1]" displayFolder="" count="0" memberValueDatatype="130" unbalanced="0"/>
    <cacheHierarchy uniqueName="[Tableau1].[AniDN]" caption="AniDN" attribute="1" time="1" defaultMemberUniqueName="[Tableau1].[AniDN].[All]" allUniqueName="[Tableau1].[AniDN].[All]" dimensionUniqueName="[Tableau1]" displayFolder="" count="0" memberValueDatatype="7" unbalanced="0"/>
    <cacheHierarchy uniqueName="[Tableau1].[AniSexe]" caption="AniSexe" attribute="1" defaultMemberUniqueName="[Tableau1].[AniSexe].[All]" allUniqueName="[Tableau1].[AniSexe].[All]" dimensionUniqueName="[Tableau1]" displayFolder="" count="0" memberValueDatatype="130" unbalanced="0"/>
    <cacheHierarchy uniqueName="[Tableau1].[AniCouleur]" caption="AniCouleur" attribute="1" defaultMemberUniqueName="[Tableau1].[AniCouleur].[All]" allUniqueName="[Tableau1].[AniCouleur].[All]" dimensionUniqueName="[Tableau1]" displayFolder="" count="0" memberValueDatatype="130" unbalanced="0"/>
    <cacheHierarchy uniqueName="[Tableau1].[AniSteril]" caption="AniSteril" attribute="1" defaultMemberUniqueName="[Tableau1].[AniSteril].[All]" allUniqueName="[Tableau1].[AniSteril].[All]" dimensionUniqueName="[Tableau1]" displayFolder="" count="0" memberValueDatatype="11" unbalanced="0"/>
    <cacheHierarchy uniqueName="[Tableau1].[AniTaille]" caption="AniTaille" attribute="1" defaultMemberUniqueName="[Tableau1].[AniTaille].[All]" allUniqueName="[Tableau1].[AniTaille].[All]" dimensionUniqueName="[Tableau1]" displayFolder="" count="0" memberValueDatatype="5" unbalanced="0"/>
    <cacheHierarchy uniqueName="[Tableau1].[AniPoids]" caption="AniPoids" attribute="1" defaultMemberUniqueName="[Tableau1].[AniPoids].[All]" allUniqueName="[Tableau1].[AniPoids].[All]" dimensionUniqueName="[Tableau1]" displayFolder="" count="0" memberValueDatatype="5" unbalanced="0"/>
    <cacheHierarchy uniqueName="[Tableau1].[AniDecede]" caption="AniDecede" attribute="1" defaultMemberUniqueName="[Tableau1].[AniDecede].[All]" allUniqueName="[Tableau1].[AniDecede].[All]" dimensionUniqueName="[Tableau1]" displayFolder="" count="0" memberValueDatatype="11" unbalanced="0"/>
    <cacheHierarchy uniqueName="[Tableau1].[AniCommentaires]" caption="AniCommentaires" attribute="1" defaultMemberUniqueName="[Tableau1].[AniCommentaires].[All]" allUniqueName="[Tableau1].[AniCommentaires].[All]" dimensionUniqueName="[Tableau1]" displayFolder="" count="0" memberValueDatatype="130" unbalanced="0"/>
    <cacheHierarchy uniqueName="[Tableau1].[CliNum]" caption="CliNum" attribute="1" defaultMemberUniqueName="[Tableau1].[CliNum].[All]" allUniqueName="[Tableau1].[CliNum].[All]" dimensionUniqueName="[Tableau1]" displayFolder="" count="0" memberValueDatatype="130" unbalanced="0"/>
    <cacheHierarchy uniqueName="[Tableau1].[CliType]" caption="CliType" attribute="1" defaultMemberUniqueName="[Tableau1].[CliType].[All]" allUniqueName="[Tableau1].[CliType].[All]" dimensionUniqueName="[Tableau1]" displayFolder="" count="0" memberValueDatatype="20" unbalanced="0"/>
    <cacheHierarchy uniqueName="[Tableau1].[CliNom]" caption="CliNom" attribute="1" defaultMemberUniqueName="[Tableau1].[CliNom].[All]" allUniqueName="[Tableau1].[CliNom].[All]" dimensionUniqueName="[Tableau1]" displayFolder="" count="0" memberValueDatatype="130" unbalanced="0"/>
    <cacheHierarchy uniqueName="[Tableau1].[CliRue]" caption="CliRue" attribute="1" defaultMemberUniqueName="[Tableau1].[CliRue].[All]" allUniqueName="[Tableau1].[CliRue].[All]" dimensionUniqueName="[Tableau1]" displayFolder="" count="0" memberValueDatatype="130" unbalanced="0"/>
    <cacheHierarchy uniqueName="[Tableau1].[CliLocalite]" caption="CliLocalite" attribute="1" defaultMemberUniqueName="[Tableau1].[CliLocalite].[All]" allUniqueName="[Tableau1].[CliLocalite].[All]" dimensionUniqueName="[Tableau1]" displayFolder="" count="0" memberValueDatatype="130" unbalanced="0"/>
    <cacheHierarchy uniqueName="[Tableau1].[CliDep]" caption="CliDep" attribute="1" defaultMemberUniqueName="[Tableau1].[CliDep].[All]" allUniqueName="[Tableau1].[CliDep].[All]" dimensionUniqueName="[Tableau1]" displayFolder="" count="0" memberValueDatatype="130" unbalanced="0"/>
    <cacheHierarchy uniqueName="[Tableau1].[CliCP]" caption="CliCP" attribute="1" defaultMemberUniqueName="[Tableau1].[CliCP].[All]" allUniqueName="[Tableau1].[CliCP].[All]" dimensionUniqueName="[Tableau1]" displayFolder="" count="0" memberValueDatatype="130" unbalanced="0"/>
    <cacheHierarchy uniqueName="[Tableau1].[CliTel]" caption="CliTel" attribute="1" defaultMemberUniqueName="[Tableau1].[CliTel].[All]" allUniqueName="[Tableau1].[CliTel].[All]" dimensionUniqueName="[Tableau1]" displayFolder="" count="0" memberValueDatatype="130" unbalanced="0"/>
    <cacheHierarchy uniqueName="[Tableau1].[CliSiteWeb]" caption="CliSiteWeb" attribute="1" defaultMemberUniqueName="[Tableau1].[CliSiteWeb].[All]" allUniqueName="[Tableau1].[CliSiteWeb].[All]" dimensionUniqueName="[Tableau1]" displayFolder="" count="0" memberValueDatatype="130" unbalanced="0"/>
    <cacheHierarchy uniqueName="[Tableau1].[Clidepuis]" caption="Clidepuis" attribute="1" time="1" defaultMemberUniqueName="[Tableau1].[Clidepuis].[All]" allUniqueName="[Tableau1].[Clidepuis].[All]" dimensionUniqueName="[Tableau1]" displayFolder="" count="0" memberValueDatatype="7" unbalanced="0"/>
    <cacheHierarchy uniqueName="[Tableau1].[CliRemise]" caption="CliRemise" attribute="1" defaultMemberUniqueName="[Tableau1].[CliRemise].[All]" allUniqueName="[Tableau1].[CliRemise].[All]" dimensionUniqueName="[Tableau1]" displayFolder="" count="0" memberValueDatatype="5" unbalanced="0"/>
    <cacheHierarchy uniqueName="[Tableau1].[Visite.VisNum]" caption="Visite.VisNum" attribute="1" defaultMemberUniqueName="[Tableau1].[Visite.VisNum].[All]" allUniqueName="[Tableau1].[Visite.VisNum].[All]" dimensionUniqueName="[Tableau1]" displayFolder="" count="0" memberValueDatatype="130" unbalanced="0"/>
    <cacheHierarchy uniqueName="[Tableau1].[VisAni]" caption="VisAni" attribute="1" defaultMemberUniqueName="[Tableau1].[VisAni].[All]" allUniqueName="[Tableau1].[VisAni].[All]" dimensionUniqueName="[Tableau1]" displayFolder="" count="0" memberValueDatatype="130" unbalanced="0"/>
    <cacheHierarchy uniqueName="[Tableau1].[VisDate_2024]" caption="VisDate_2024" attribute="1" time="1" defaultMemberUniqueName="[Tableau1].[VisDate_2024].[All]" allUniqueName="[Tableau1].[VisDate_2024].[All]" dimensionUniqueName="[Tableau1]" displayFolder="" count="0" memberValueDatatype="7" unbalanced="0"/>
    <cacheHierarchy uniqueName="[Tableau1].[VisSuivi]" caption="VisSuivi" attribute="1" defaultMemberUniqueName="[Tableau1].[VisSuivi].[All]" allUniqueName="[Tableau1].[VisSuivi].[All]" dimensionUniqueName="[Tableau1]" displayFolder="" count="0" memberValueDatatype="130" unbalanced="0"/>
    <cacheHierarchy uniqueName="[Tableau1].[VisDatesuivi_2024]" caption="VisDatesuivi_2024" attribute="1" time="1" defaultMemberUniqueName="[Tableau1].[VisDatesuivi_2024].[All]" allUniqueName="[Tableau1].[VisDatesuivi_2024].[All]" dimensionUniqueName="[Tableau1]" displayFolder="" count="0" memberValueDatatype="7" unbalanced="0"/>
    <cacheHierarchy uniqueName="[Tableau1].[VisTypepaie]" caption="VisTypepaie" attribute="1" defaultMemberUniqueName="[Tableau1].[VisTypepaie].[All]" allUniqueName="[Tableau1].[VisTypepaie].[All]" dimensionUniqueName="[Tableau1]" displayFolder="" count="0" memberValueDatatype="20" unbalanced="0"/>
    <cacheHierarchy uniqueName="[Tableau1].[VisDatePaiement_2024]" caption="VisDatePaiement_2024" attribute="1" time="1" defaultMemberUniqueName="[Tableau1].[VisDatePaiement_2024].[All]" allUniqueName="[Tableau1].[VisDatePaiement_2024].[All]" dimensionUniqueName="[Tableau1]" displayFolder="" count="0" memberValueDatatype="7" unbalanced="0"/>
    <cacheHierarchy uniqueName="[Tableau1].[DetailVisite.VisNum]" caption="DetailVisite.VisNum" attribute="1" defaultMemberUniqueName="[Tableau1].[DetailVisite.VisNum].[All]" allUniqueName="[Tableau1].[DetailVisite.VisNum].[All]" dimensionUniqueName="[Tableau1]" displayFolder="" count="0" memberValueDatatype="130" unbalanced="0"/>
    <cacheHierarchy uniqueName="[Tableau1].[VisLig]" caption="VisLig" attribute="1" defaultMemberUniqueName="[Tableau1].[VisLig].[All]" allUniqueName="[Tableau1].[VisLig].[All]" dimensionUniqueName="[Tableau1]" displayFolder="" count="0" memberValueDatatype="130" unbalanced="0"/>
    <cacheHierarchy uniqueName="[Tableau1].[VisType]" caption="VisType" attribute="1" defaultMemberUniqueName="[Tableau1].[VisType].[All]" allUniqueName="[Tableau1].[VisType].[All]" dimensionUniqueName="[Tableau1]" displayFolder="" count="0" memberValueDatatype="130" unbalanced="0"/>
    <cacheHierarchy uniqueName="[Tableau1].[VisTrait]" caption="VisTrait" attribute="1" defaultMemberUniqueName="[Tableau1].[VisTrait].[All]" allUniqueName="[Tableau1].[VisTrait].[All]" dimensionUniqueName="[Tableau1]" displayFolder="" count="0" memberValueDatatype="130" unbalanced="0"/>
    <cacheHierarchy uniqueName="[Tableau1].[VisMed]" caption="VisMed" attribute="1" defaultMemberUniqueName="[Tableau1].[VisMed].[All]" allUniqueName="[Tableau1].[VisMed].[All]" dimensionUniqueName="[Tableau1]" displayFolder="" count="0" memberValueDatatype="130" unbalanced="0"/>
    <cacheHierarchy uniqueName="[Tableau1].[MedCode]" caption="MedCode" attribute="1" defaultMemberUniqueName="[Tableau1].[MedCode].[All]" allUniqueName="[Tableau1].[MedCode].[All]" dimensionUniqueName="[Tableau1]" displayFolder="" count="0" memberValueDatatype="130" unbalanced="0"/>
    <cacheHierarchy uniqueName="[Tableau1].[MedNom]" caption="MedNom" attribute="1" defaultMemberUniqueName="[Tableau1].[MedNom].[All]" allUniqueName="[Tableau1].[MedNom].[All]" dimensionUniqueName="[Tableau1]" displayFolder="" count="0" memberValueDatatype="130" unbalanced="0"/>
    <cacheHierarchy uniqueName="[Tableau1].[MedPrix]" caption="MedPrix" attribute="1" defaultMemberUniqueName="[Tableau1].[MedPrix].[All]" allUniqueName="[Tableau1].[MedPrix].[All]" dimensionUniqueName="[Tableau1]" displayFolder="" count="0" memberValueDatatype="5" unbalanced="0"/>
    <cacheHierarchy uniqueName="[Tableau1].[CodeTrai]" caption="CodeTrai" attribute="1" defaultMemberUniqueName="[Tableau1].[CodeTrai].[All]" allUniqueName="[Tableau1].[CodeTrai].[All]" dimensionUniqueName="[Tableau1]" displayFolder="" count="0" memberValueDatatype="130" unbalanced="0"/>
    <cacheHierarchy uniqueName="[Tableau1].[NomTrai]" caption="NomTrai" attribute="1" defaultMemberUniqueName="[Tableau1].[NomTrai].[All]" allUniqueName="[Tableau1].[NomTrai].[All]" dimensionUniqueName="[Tableau1]" displayFolder="" count="0" memberValueDatatype="130" unbalanced="0"/>
    <cacheHierarchy uniqueName="[Tableau1].[PrixTrai]" caption="PrixTrai" attribute="1" defaultMemberUniqueName="[Tableau1].[PrixTrai].[All]" allUniqueName="[Tableau1].[PrixTrai].[All]" dimensionUniqueName="[Tableau1]" displayFolder="" count="0" memberValueDatatype="20" unbalanced="0"/>
    <cacheHierarchy uniqueName="[Tableau1].[PaiTypeCode]" caption="PaiTypeCode" attribute="1" defaultMemberUniqueName="[Tableau1].[PaiTypeCode].[All]" allUniqueName="[Tableau1].[PaiTypeCode].[All]" dimensionUniqueName="[Tableau1]" displayFolder="" count="0" memberValueDatatype="20" unbalanced="0"/>
    <cacheHierarchy uniqueName="[Tableau1].[PaiTypeLib]" caption="PaiTypeLib" attribute="1" defaultMemberUniqueName="[Tableau1].[PaiTypeLib].[All]" allUniqueName="[Tableau1].[PaiTypeLib].[All]" dimensionUniqueName="[Tableau1]" displayFolder="" count="0" memberValueDatatype="130" unbalanced="0"/>
    <cacheHierarchy uniqueName="[Tableau1].[CA]" caption="CA" attribute="1" defaultMemberUniqueName="[Tableau1].[CA].[All]" allUniqueName="[Tableau1].[CA].[All]" dimensionUniqueName="[Tableau1]" displayFolder="" count="0" memberValueDatatype="5" unbalanced="0"/>
    <cacheHierarchy uniqueName="[Tableau1].[nouveau ca]" caption="nouveau ca" attribute="1" defaultMemberUniqueName="[Tableau1].[nouveau ca].[All]" allUniqueName="[Tableau1].[nouveau ca].[All]" dimensionUniqueName="[Tableau1]" displayFolder="" count="0" memberValueDatatype="5" unbalanced="0"/>
    <cacheHierarchy uniqueName="[Tableau1].[avec ou sans detail de visite]" caption="avec ou sans detail de visite" attribute="1" defaultMemberUniqueName="[Tableau1].[avec ou sans detail de visite].[All]" allUniqueName="[Tableau1].[avec ou sans detail de visite].[All]" dimensionUniqueName="[Tableau1]" displayFolder="" count="0" memberValueDatatype="130" unbalanced="0"/>
    <cacheHierarchy uniqueName="[Tableau1].[nombre de jour d'impayés]" caption="nombre de jour d'impayés" attribute="1" defaultMemberUniqueName="[Tableau1].[nombre de jour d'impayés].[All]" allUniqueName="[Tableau1].[nombre de jour d'impayés].[All]" dimensionUniqueName="[Tableau1]" displayFolder="" count="0" memberValueDatatype="20" unbalanced="0"/>
    <cacheHierarchy uniqueName="[Tableau1].[nombre de mois]" caption="nombre de mois" attribute="1" defaultMemberUniqueName="[Tableau1].[nombre de mois].[All]" allUniqueName="[Tableau1].[nombre de mois].[All]" dimensionUniqueName="[Tableau1]" displayFolder="" count="0" memberValueDatatype="5" unbalanced="0"/>
    <cacheHierarchy uniqueName="[Tableau1].[payé ou pas]" caption="payé ou pas" attribute="1" defaultMemberUniqueName="[Tableau1].[payé ou pas].[All]" allUniqueName="[Tableau1].[payé ou pas].[All]" dimensionUniqueName="[Tableau1]" displayFolder="" count="0" memberValueDatatype="130" unbalanced="0"/>
    <cacheHierarchy uniqueName="[Tableau1].[test si la date est dans la periode du mois glissant]" caption="test si la date est dans la periode du mois glissant" attribute="1" defaultMemberUniqueName="[Tableau1].[test si la date est dans la periode du mois glissant].[All]" allUniqueName="[Tableau1].[test si la date est dans la periode du mois glissant].[All]" dimensionUniqueName="[Tableau1]" displayFolder="" count="0" memberValueDatatype="11" unbalanced="0"/>
    <cacheHierarchy uniqueName="[Tableau1].[numéro de la semaine de visite]" caption="numéro de la semaine de visite" attribute="1" defaultMemberUniqueName="[Tableau1].[numéro de la semaine de visite].[All]" allUniqueName="[Tableau1].[numéro de la semaine de visite].[All]" dimensionUniqueName="[Tableau1]" displayFolder="" count="0" memberValueDatatype="20" unbalanced="0"/>
    <cacheHierarchy uniqueName="[Plage 2].[VisDate_2024 (index des mois)]" caption="VisDate_2024 (index des mois)" attribute="1" defaultMemberUniqueName="[Plage 2].[VisDate_2024 (index des mois)].[All]" allUniqueName="[Plage 2].[VisDate_2024 (index des mois)].[All]" dimensionUniqueName="[Plage 2]" displayFolder="" count="0" memberValueDatatype="20" unbalanced="0" hidden="1"/>
    <cacheHierarchy uniqueName="[Plage 3].[VisDate_2024 (index des mois)]" caption="VisDate_2024 (index des mois)" attribute="1" defaultMemberUniqueName="[Plage 3].[VisDate_2024 (index des mois)].[All]" allUniqueName="[Plage 3].[VisDate_2024 (index des mois)].[All]" dimensionUniqueName="[Plage 3]" displayFolder="" count="0" memberValueDatatype="20" unbalanced="0" hidden="1"/>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XL_Count Plage 1]" caption="__XL_Count Plage 1" measure="1" displayFolder="" measureGroup="Plage 1" count="0" hidden="1"/>
    <cacheHierarchy uniqueName="[Measures].[__XL_Count Plage 2]" caption="__XL_Count Plage 2" measure="1" displayFolder="" measureGroup="Plage 2" count="0" hidden="1"/>
    <cacheHierarchy uniqueName="[Measures].[__XL_Count Plage 3]" caption="__XL_Count Plage 3" measure="1" displayFolder="" measureGroup="Plage 3" count="0" hidden="1"/>
    <cacheHierarchy uniqueName="[Measures].[__No measures defined]" caption="__No measures defined" measure="1" displayFolder="" count="0" hidden="1"/>
    <cacheHierarchy uniqueName="[Measures].[Nombre de AniType]" caption="Nombre de AniType" measure="1" displayFolder="" measureGroup="Plage" count="0" hidden="1">
      <extLst>
        <ext xmlns:x15="http://schemas.microsoft.com/office/spreadsheetml/2010/11/main" uri="{B97F6D7D-B522-45F9-BDA1-12C45D357490}">
          <x15:cacheHierarchy aggregatedColumn="3"/>
        </ext>
      </extLst>
    </cacheHierarchy>
    <cacheHierarchy uniqueName="[Measures].[Somme de CA]" caption="Somme de CA" measure="1" displayFolder="" measureGroup="Plage" count="0" oneField="1" hidden="1">
      <fieldsUsage count="1">
        <fieldUsage x="1"/>
      </fieldsUsage>
      <extLst>
        <ext xmlns:x15="http://schemas.microsoft.com/office/spreadsheetml/2010/11/main" uri="{B97F6D7D-B522-45F9-BDA1-12C45D357490}">
          <x15:cacheHierarchy aggregatedColumn="44"/>
        </ext>
      </extLst>
    </cacheHierarchy>
    <cacheHierarchy uniqueName="[Measures].[Total distinct de AniType]" caption="Total distinct de AniType" measure="1" displayFolder="" measureGroup="Plage" count="0" hidden="1">
      <extLst>
        <ext xmlns:x15="http://schemas.microsoft.com/office/spreadsheetml/2010/11/main" uri="{B97F6D7D-B522-45F9-BDA1-12C45D357490}">
          <x15:cacheHierarchy aggregatedColumn="3"/>
        </ext>
      </extLst>
    </cacheHierarchy>
    <cacheHierarchy uniqueName="[Measures].[Nombre de VisAni]" caption="Nombre de VisAni" measure="1" displayFolder="" measureGroup="Plage" count="0" hidden="1">
      <extLst>
        <ext xmlns:x15="http://schemas.microsoft.com/office/spreadsheetml/2010/11/main" uri="{B97F6D7D-B522-45F9-BDA1-12C45D357490}">
          <x15:cacheHierarchy aggregatedColumn="25"/>
        </ext>
      </extLst>
    </cacheHierarchy>
    <cacheHierarchy uniqueName="[Measures].[Total distinct de VisAni]" caption="Total distinct de VisAni" measure="1" displayFolder="" measureGroup="Plage" count="0" oneField="1" hidden="1">
      <fieldsUsage count="1">
        <fieldUsage x="2"/>
      </fieldsUsage>
      <extLst>
        <ext xmlns:x15="http://schemas.microsoft.com/office/spreadsheetml/2010/11/main" uri="{B97F6D7D-B522-45F9-BDA1-12C45D357490}">
          <x15:cacheHierarchy aggregatedColumn="25"/>
        </ext>
      </extLst>
    </cacheHierarchy>
    <cacheHierarchy uniqueName="[Measures].[Nombre de VisAni 2]" caption="Nombre de VisAni 2" measure="1" displayFolder="" measureGroup="Tableau1" count="0" hidden="1">
      <extLst>
        <ext xmlns:x15="http://schemas.microsoft.com/office/spreadsheetml/2010/11/main" uri="{B97F6D7D-B522-45F9-BDA1-12C45D357490}">
          <x15:cacheHierarchy aggregatedColumn="230"/>
        </ext>
      </extLst>
    </cacheHierarchy>
    <cacheHierarchy uniqueName="[Measures].[Total distinct de VisAni 2]" caption="Total distinct de VisAni 2" measure="1" displayFolder="" measureGroup="Tableau1" count="0" hidden="1">
      <extLst>
        <ext xmlns:x15="http://schemas.microsoft.com/office/spreadsheetml/2010/11/main" uri="{B97F6D7D-B522-45F9-BDA1-12C45D357490}">
          <x15:cacheHierarchy aggregatedColumn="230"/>
        </ext>
      </extLst>
    </cacheHierarchy>
    <cacheHierarchy uniqueName="[Measures].[Nombre de payé ou pas]" caption="Nombre de payé ou pas" measure="1" displayFolder="" measureGroup="Plage 1" count="0" hidden="1">
      <extLst>
        <ext xmlns:x15="http://schemas.microsoft.com/office/spreadsheetml/2010/11/main" uri="{B97F6D7D-B522-45F9-BDA1-12C45D357490}">
          <x15:cacheHierarchy aggregatedColumn="95"/>
        </ext>
      </extLst>
    </cacheHierarchy>
    <cacheHierarchy uniqueName="[Measures].[Total distinct de payé ou pas]" caption="Total distinct de payé ou pas" measure="1" displayFolder="" measureGroup="Plage 1" count="0" hidden="1">
      <extLst>
        <ext xmlns:x15="http://schemas.microsoft.com/office/spreadsheetml/2010/11/main" uri="{B97F6D7D-B522-45F9-BDA1-12C45D357490}">
          <x15:cacheHierarchy aggregatedColumn="95"/>
        </ext>
      </extLst>
    </cacheHierarchy>
    <cacheHierarchy uniqueName="[Measures].[Somme de CA 2]" caption="Somme de CA 2" measure="1" displayFolder="" measureGroup="Plage 1" count="0" hidden="1">
      <extLst>
        <ext xmlns:x15="http://schemas.microsoft.com/office/spreadsheetml/2010/11/main" uri="{B97F6D7D-B522-45F9-BDA1-12C45D357490}">
          <x15:cacheHierarchy aggregatedColumn="90"/>
        </ext>
      </extLst>
    </cacheHierarchy>
    <cacheHierarchy uniqueName="[Measures].[Somme de nouveau ca]" caption="Somme de nouveau ca" measure="1" displayFolder="" measureGroup="Plage 2" count="0" hidden="1">
      <extLst>
        <ext xmlns:x15="http://schemas.microsoft.com/office/spreadsheetml/2010/11/main" uri="{B97F6D7D-B522-45F9-BDA1-12C45D357490}">
          <x15:cacheHierarchy aggregatedColumn="141"/>
        </ext>
      </extLst>
    </cacheHierarchy>
    <cacheHierarchy uniqueName="[Measures].[Nombre de VisAni 3]" caption="Nombre de VisAni 3" measure="1" displayFolder="" measureGroup="Plage 2" count="0" hidden="1">
      <extLst>
        <ext xmlns:x15="http://schemas.microsoft.com/office/spreadsheetml/2010/11/main" uri="{B97F6D7D-B522-45F9-BDA1-12C45D357490}">
          <x15:cacheHierarchy aggregatedColumn="121"/>
        </ext>
      </extLst>
    </cacheHierarchy>
    <cacheHierarchy uniqueName="[Measures].[Total distinct de VisAni 3]" caption="Total distinct de VisAni 3" measure="1" displayFolder="" measureGroup="Plage 2" count="0" hidden="1">
      <extLst>
        <ext xmlns:x15="http://schemas.microsoft.com/office/spreadsheetml/2010/11/main" uri="{B97F6D7D-B522-45F9-BDA1-12C45D357490}">
          <x15:cacheHierarchy aggregatedColumn="121"/>
        </ext>
      </extLst>
    </cacheHierarchy>
    <cacheHierarchy uniqueName="[Measures].[Nombre de DetailVisite.VisNum]" caption="Nombre de DetailVisite.VisNum" measure="1" displayFolder="" measureGroup="Plage 2" count="0" hidden="1">
      <extLst>
        <ext xmlns:x15="http://schemas.microsoft.com/office/spreadsheetml/2010/11/main" uri="{B97F6D7D-B522-45F9-BDA1-12C45D357490}">
          <x15:cacheHierarchy aggregatedColumn="127"/>
        </ext>
      </extLst>
    </cacheHierarchy>
    <cacheHierarchy uniqueName="[Measures].[Somme de nouveau ca 2]" caption="Somme de nouveau ca 2" measure="1" displayFolder="" measureGroup="Plage 3" count="0" hidden="1">
      <extLst>
        <ext xmlns:x15="http://schemas.microsoft.com/office/spreadsheetml/2010/11/main" uri="{B97F6D7D-B522-45F9-BDA1-12C45D357490}">
          <x15:cacheHierarchy aggregatedColumn="195"/>
        </ext>
      </extLst>
    </cacheHierarchy>
    <cacheHierarchy uniqueName="[Measures].[Nombre de DetailVisite.VisNum 2]" caption="Nombre de DetailVisite.VisNum 2" measure="1" displayFolder="" measureGroup="Plage 3" count="0" hidden="1">
      <extLst>
        <ext xmlns:x15="http://schemas.microsoft.com/office/spreadsheetml/2010/11/main" uri="{B97F6D7D-B522-45F9-BDA1-12C45D357490}">
          <x15:cacheHierarchy aggregatedColumn="181"/>
        </ext>
      </extLst>
    </cacheHierarchy>
  </cacheHierarchies>
  <kpis count="0"/>
  <dimensions count="6">
    <dimension measure="1" name="Measures" uniqueName="[Measures]" caption="Measures"/>
    <dimension name="Plage" uniqueName="[Plage]" caption="Plage"/>
    <dimension name="Plage 1" uniqueName="[Plage 1]" caption="Plage 1"/>
    <dimension name="Plage 2" uniqueName="[Plage 2]" caption="Plage 2"/>
    <dimension name="Plage 3" uniqueName="[Plage 3]" caption="Plage 3"/>
    <dimension name="Tableau1" uniqueName="[Tableau1]" caption="Tableau1"/>
  </dimensions>
  <measureGroups count="5">
    <measureGroup name="Plage" caption="Plage"/>
    <measureGroup name="Plage 1" caption="Plage 1"/>
    <measureGroup name="Plage 2" caption="Plage 2"/>
    <measureGroup name="Plage 3" caption="Plage 3"/>
    <measureGroup name="Tableau1" caption="Tableau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a Devas" refreshedDate="45659.529976967591" backgroundQuery="1" createdVersion="8" refreshedVersion="8" minRefreshableVersion="3" recordCount="0" supportSubquery="1" supportAdvancedDrill="1" xr:uid="{33496DA0-B5A8-4ECF-8224-FDF676B6187F}">
  <cacheSource type="external" connectionId="1"/>
  <cacheFields count="5">
    <cacheField name="[Measures].[Somme de nouveau ca]" caption="Somme de nouveau ca" numFmtId="0" hierarchy="275" level="32767"/>
    <cacheField name="[Plage 2].[NomTrai].[NomTrai]" caption="NomTrai" numFmtId="0" hierarchy="136" level="1">
      <sharedItems count="31">
        <s v=""/>
        <s v="Ablation grosseur externe"/>
        <s v="Amputation d'un membre"/>
        <s v="Anesthesie"/>
        <s v="Arthrimus (injection)"/>
        <s v="Aseptisation"/>
        <s v="Autopsie"/>
        <s v="Bain"/>
        <s v="Brossage"/>
        <s v="Bulbinous (injection)"/>
        <s v="Carconite (injection)"/>
        <s v="Crupo (injection)"/>
        <s v="Délimitation zone affectée"/>
        <s v="Examen général"/>
        <s v="Examen respiratoire"/>
        <s v="Examen Yeux/Oreilles"/>
        <s v="Exploration interne"/>
        <s v="Exploration rectale"/>
        <s v="Labo : Analyse de sang"/>
        <s v="Labo : divers"/>
        <s v="Labo : Electrolytes"/>
        <s v="Labo : Sérologie"/>
        <s v="Necropsie"/>
        <s v="Nettoyage"/>
        <s v="Rabonius (injection)"/>
        <s v="Réduction entorse"/>
        <s v="Réduction fractures multiples"/>
        <s v="Stérilisation"/>
        <s v="Tetrinious (injection)"/>
        <s v="Tonte"/>
        <s v="Traitement insecticide"/>
      </sharedItems>
    </cacheField>
    <cacheField name="[Measures].[Nombre de DetailVisite.VisNum]" caption="Nombre de DetailVisite.VisNum" numFmtId="0" hierarchy="278" level="32767"/>
    <cacheField name="[Plage 2].[VisDate_2024 (mois)].[VisDate_2024 (mois)]" caption="VisDate_2024 (mois)" numFmtId="0" hierarchy="149" level="1">
      <sharedItems count="13">
        <s v=""/>
        <s v="janv"/>
        <s v="févr"/>
        <s v="août"/>
        <s v="sept"/>
        <s v="oct"/>
        <s v="nov"/>
        <s v="mars"/>
        <s v="avr"/>
        <s v="déc"/>
        <s v="mai"/>
        <s v="juin"/>
        <s v="juil"/>
      </sharedItems>
    </cacheField>
    <cacheField name="[Plage].[VisType].[VisType]" caption="VisType" numFmtId="0" hierarchy="33" level="1">
      <sharedItems containsSemiMixedTypes="0" containsNonDate="0" containsString="0"/>
    </cacheField>
  </cacheFields>
  <cacheHierarchies count="281">
    <cacheHierarchy uniqueName="[Plage].[Aniid1]" caption="Aniid1" attribute="1" defaultMemberUniqueName="[Plage].[Aniid1].[All]" allUniqueName="[Plage].[Aniid1].[All]" dimensionUniqueName="[Plage]" displayFolder="" count="0" memberValueDatatype="130" unbalanced="0"/>
    <cacheHierarchy uniqueName="[Plage].[AniCli]" caption="AniCli" attribute="1" defaultMemberUniqueName="[Plage].[AniCli].[All]" allUniqueName="[Plage].[AniCli].[All]" dimensionUniqueName="[Plage]" displayFolder="" count="0" memberValueDatatype="130" unbalanced="0"/>
    <cacheHierarchy uniqueName="[Plage].[AniNom]" caption="AniNom" attribute="1" defaultMemberUniqueName="[Plage].[AniNom].[All]" allUniqueName="[Plage].[AniNom].[All]" dimensionUniqueName="[Plage]" displayFolder="" count="0" memberValueDatatype="130" unbalanced="0"/>
    <cacheHierarchy uniqueName="[Plage].[AniType]" caption="AniType" attribute="1" defaultMemberUniqueName="[Plage].[AniType].[All]" allUniqueName="[Plage].[AniType].[All]" dimensionUniqueName="[Plage]" displayFolder="" count="2" memberValueDatatype="130" unbalanced="0"/>
    <cacheHierarchy uniqueName="[Plage].[AniRace]" caption="AniRace" attribute="1" defaultMemberUniqueName="[Plage].[AniRace].[All]" allUniqueName="[Plage].[AniRace].[All]" dimensionUniqueName="[Plage]" displayFolder="" count="0" memberValueDatatype="130" unbalanced="0"/>
    <cacheHierarchy uniqueName="[Plage].[AniDN]" caption="AniDN" attribute="1" time="1" defaultMemberUniqueName="[Plage].[AniDN].[All]" allUniqueName="[Plage].[AniDN].[All]" dimensionUniqueName="[Plage]" displayFolder="" count="0" memberValueDatatype="7" unbalanced="0"/>
    <cacheHierarchy uniqueName="[Plage].[AniSexe]" caption="AniSexe" attribute="1" defaultMemberUniqueName="[Plage].[AniSexe].[All]" allUniqueName="[Plage].[AniSexe].[All]" dimensionUniqueName="[Plage]" displayFolder="" count="0" memberValueDatatype="130" unbalanced="0"/>
    <cacheHierarchy uniqueName="[Plage].[AniCouleur]" caption="AniCouleur" attribute="1" defaultMemberUniqueName="[Plage].[AniCouleur].[All]" allUniqueName="[Plage].[AniCouleur].[All]" dimensionUniqueName="[Plage]" displayFolder="" count="0" memberValueDatatype="130" unbalanced="0"/>
    <cacheHierarchy uniqueName="[Plage].[AniSteril]" caption="AniSteril" attribute="1" defaultMemberUniqueName="[Plage].[AniSteril].[All]" allUniqueName="[Plage].[AniSteril].[All]" dimensionUniqueName="[Plage]" displayFolder="" count="0" memberValueDatatype="11" unbalanced="0"/>
    <cacheHierarchy uniqueName="[Plage].[AniTaille]" caption="AniTaille" attribute="1" defaultMemberUniqueName="[Plage].[AniTaille].[All]" allUniqueName="[Plage].[AniTaille].[All]" dimensionUniqueName="[Plage]" displayFolder="" count="0" memberValueDatatype="5" unbalanced="0"/>
    <cacheHierarchy uniqueName="[Plage].[AniPoids]" caption="AniPoids" attribute="1" defaultMemberUniqueName="[Plage].[AniPoids].[All]" allUniqueName="[Plage].[AniPoids].[All]" dimensionUniqueName="[Plage]" displayFolder="" count="0" memberValueDatatype="5" unbalanced="0"/>
    <cacheHierarchy uniqueName="[Plage].[AniDecede]" caption="AniDecede" attribute="1" defaultMemberUniqueName="[Plage].[AniDecede].[All]" allUniqueName="[Plage].[AniDecede].[All]" dimensionUniqueName="[Plage]" displayFolder="" count="0" memberValueDatatype="11" unbalanced="0"/>
    <cacheHierarchy uniqueName="[Plage].[AniCommentaires]" caption="AniCommentaires" attribute="1" defaultMemberUniqueName="[Plage].[AniCommentaires].[All]" allUniqueName="[Plage].[AniCommentaires].[All]" dimensionUniqueName="[Plage]" displayFolder="" count="0" memberValueDatatype="130" unbalanced="0"/>
    <cacheHierarchy uniqueName="[Plage].[CliNum]" caption="CliNum" attribute="1" defaultMemberUniqueName="[Plage].[CliNum].[All]" allUniqueName="[Plage].[CliNum].[All]" dimensionUniqueName="[Plage]" displayFolder="" count="0" memberValueDatatype="130" unbalanced="0"/>
    <cacheHierarchy uniqueName="[Plage].[CliType]" caption="CliType" attribute="1" defaultMemberUniqueName="[Plage].[CliType].[All]" allUniqueName="[Plage].[CliType].[All]" dimensionUniqueName="[Plage]" displayFolder="" count="0" memberValueDatatype="20" unbalanced="0"/>
    <cacheHierarchy uniqueName="[Plage].[CliNom]" caption="CliNom" attribute="1" defaultMemberUniqueName="[Plage].[CliNom].[All]" allUniqueName="[Plage].[CliNom].[All]" dimensionUniqueName="[Plage]" displayFolder="" count="2" memberValueDatatype="130" unbalanced="0"/>
    <cacheHierarchy uniqueName="[Plage].[CliRue]" caption="CliRue" attribute="1" defaultMemberUniqueName="[Plage].[CliRue].[All]" allUniqueName="[Plage].[CliRue].[All]" dimensionUniqueName="[Plage]" displayFolder="" count="0" memberValueDatatype="130" unbalanced="0"/>
    <cacheHierarchy uniqueName="[Plage].[CliLocalite]" caption="CliLocalite" attribute="1" defaultMemberUniqueName="[Plage].[CliLocalite].[All]" allUniqueName="[Plage].[CliLocalite].[All]" dimensionUniqueName="[Plage]" displayFolder="" count="0" memberValueDatatype="130" unbalanced="0"/>
    <cacheHierarchy uniqueName="[Plage].[CliDep]" caption="CliDep" attribute="1" defaultMemberUniqueName="[Plage].[CliDep].[All]" allUniqueName="[Plage].[CliDep].[All]" dimensionUniqueName="[Plage]" displayFolder="" count="0" memberValueDatatype="130" unbalanced="0"/>
    <cacheHierarchy uniqueName="[Plage].[CliCP]" caption="CliCP" attribute="1" defaultMemberUniqueName="[Plage].[CliCP].[All]" allUniqueName="[Plage].[CliCP].[All]" dimensionUniqueName="[Plage]" displayFolder="" count="0" memberValueDatatype="130" unbalanced="0"/>
    <cacheHierarchy uniqueName="[Plage].[CliTel]" caption="CliTel" attribute="1" defaultMemberUniqueName="[Plage].[CliTel].[All]" allUniqueName="[Plage].[CliTel].[All]" dimensionUniqueName="[Plage]" displayFolder="" count="0" memberValueDatatype="130" unbalanced="0"/>
    <cacheHierarchy uniqueName="[Plage].[CliSiteWeb]" caption="CliSiteWeb" attribute="1" defaultMemberUniqueName="[Plage].[CliSiteWeb].[All]" allUniqueName="[Plage].[CliSiteWeb].[All]" dimensionUniqueName="[Plage]" displayFolder="" count="0" memberValueDatatype="130" unbalanced="0"/>
    <cacheHierarchy uniqueName="[Plage].[Clidepuis]" caption="Clidepuis" attribute="1" time="1" defaultMemberUniqueName="[Plage].[Clidepuis].[All]" allUniqueName="[Plage].[Clidepuis].[All]" dimensionUniqueName="[Plage]" displayFolder="" count="0" memberValueDatatype="7" unbalanced="0"/>
    <cacheHierarchy uniqueName="[Plage].[CliRemise]" caption="CliRemise" attribute="1" defaultMemberUniqueName="[Plage].[CliRemise].[All]" allUniqueName="[Plage].[CliRemise].[All]" dimensionUniqueName="[Plage]" displayFolder="" count="2" memberValueDatatype="5" unbalanced="0"/>
    <cacheHierarchy uniqueName="[Plage].[Visite.VisNum]" caption="Visite.VisNum" attribute="1" defaultMemberUniqueName="[Plage].[Visite.VisNum].[All]" allUniqueName="[Plage].[Visite.VisNum].[All]" dimensionUniqueName="[Plage]" displayFolder="" count="0" memberValueDatatype="130" unbalanced="0"/>
    <cacheHierarchy uniqueName="[Plage].[VisAni]" caption="VisAni" attribute="1" defaultMemberUniqueName="[Plage].[VisAni].[All]" allUniqueName="[Plage].[VisAni].[All]" dimensionUniqueName="[Plage]" displayFolder="" count="0" memberValueDatatype="130" unbalanced="0"/>
    <cacheHierarchy uniqueName="[Plage].[VisDate_2024]" caption="VisDate_2024" attribute="1" time="1" defaultMemberUniqueName="[Plage].[VisDate_2024].[All]" allUniqueName="[Plage].[VisDate_2024].[All]" dimensionUniqueName="[Plage]" displayFolder="" count="2" memberValueDatatype="7" unbalanced="0"/>
    <cacheHierarchy uniqueName="[Plage].[VisSuivi]" caption="VisSuivi" attribute="1" defaultMemberUniqueName="[Plage].[VisSuivi].[All]" allUniqueName="[Plage].[VisSuivi].[All]" dimensionUniqueName="[Plage]" displayFolder="" count="0" memberValueDatatype="130" unbalanced="0"/>
    <cacheHierarchy uniqueName="[Plage].[VisDatesuivi_2024]" caption="VisDatesuivi_2024" attribute="1" time="1" defaultMemberUniqueName="[Plage].[VisDatesuivi_2024].[All]" allUniqueName="[Plage].[VisDatesuivi_2024].[All]" dimensionUniqueName="[Plage]" displayFolder="" count="0" memberValueDatatype="7" unbalanced="0"/>
    <cacheHierarchy uniqueName="[Plage].[VisTypepaie]" caption="VisTypepaie" attribute="1" defaultMemberUniqueName="[Plage].[VisTypepaie].[All]" allUniqueName="[Plage].[VisTypepaie].[All]" dimensionUniqueName="[Plage]" displayFolder="" count="0" memberValueDatatype="20" unbalanced="0"/>
    <cacheHierarchy uniqueName="[Plage].[VisDatePaiement_2024]" caption="VisDatePaiement_2024" attribute="1" time="1" defaultMemberUniqueName="[Plage].[VisDatePaiement_2024].[All]" allUniqueName="[Plage].[VisDatePaiement_2024].[All]" dimensionUniqueName="[Plage]" displayFolder="" count="0" memberValueDatatype="7" unbalanced="0"/>
    <cacheHierarchy uniqueName="[Plage].[DetailVisite.VisNum]" caption="DetailVisite.VisNum" attribute="1" defaultMemberUniqueName="[Plage].[DetailVisite.VisNum].[All]" allUniqueName="[Plage].[DetailVisite.VisNum].[All]" dimensionUniqueName="[Plage]" displayFolder="" count="0" memberValueDatatype="130" unbalanced="0"/>
    <cacheHierarchy uniqueName="[Plage].[VisLig]" caption="VisLig" attribute="1" defaultMemberUniqueName="[Plage].[VisLig].[All]" allUniqueName="[Plage].[VisLig].[All]" dimensionUniqueName="[Plage]" displayFolder="" count="0" memberValueDatatype="130" unbalanced="0"/>
    <cacheHierarchy uniqueName="[Plage].[VisType]" caption="VisType" attribute="1" defaultMemberUniqueName="[Plage].[VisType].[All]" allUniqueName="[Plage].[VisType].[All]" dimensionUniqueName="[Plage]" displayFolder="" count="2" memberValueDatatype="130" unbalanced="0">
      <fieldsUsage count="2">
        <fieldUsage x="-1"/>
        <fieldUsage x="4"/>
      </fieldsUsage>
    </cacheHierarchy>
    <cacheHierarchy uniqueName="[Plage].[VisTrait]" caption="VisTrait" attribute="1" defaultMemberUniqueName="[Plage].[VisTrait].[All]" allUniqueName="[Plage].[VisTrait].[All]" dimensionUniqueName="[Plage]" displayFolder="" count="0" memberValueDatatype="130" unbalanced="0"/>
    <cacheHierarchy uniqueName="[Plage].[VisMed]" caption="VisMed" attribute="1" defaultMemberUniqueName="[Plage].[VisMed].[All]" allUniqueName="[Plage].[VisMed].[All]" dimensionUniqueName="[Plage]" displayFolder="" count="0" memberValueDatatype="130" unbalanced="0"/>
    <cacheHierarchy uniqueName="[Plage].[MedCode]" caption="MedCode" attribute="1" defaultMemberUniqueName="[Plage].[MedCode].[All]" allUniqueName="[Plage].[MedCode].[All]" dimensionUniqueName="[Plage]" displayFolder="" count="0" memberValueDatatype="130" unbalanced="0"/>
    <cacheHierarchy uniqueName="[Plage].[MedNom]" caption="MedNom" attribute="1" defaultMemberUniqueName="[Plage].[MedNom].[All]" allUniqueName="[Plage].[MedNom].[All]" dimensionUniqueName="[Plage]" displayFolder="" count="0" memberValueDatatype="130" unbalanced="0"/>
    <cacheHierarchy uniqueName="[Plage].[MedPrix]" caption="MedPrix" attribute="1" defaultMemberUniqueName="[Plage].[MedPrix].[All]" allUniqueName="[Plage].[MedPrix].[All]" dimensionUniqueName="[Plage]" displayFolder="" count="0" memberValueDatatype="5" unbalanced="0"/>
    <cacheHierarchy uniqueName="[Plage].[CodeTrai]" caption="CodeTrai" attribute="1" defaultMemberUniqueName="[Plage].[CodeTrai].[All]" allUniqueName="[Plage].[CodeTrai].[All]" dimensionUniqueName="[Plage]" displayFolder="" count="0" memberValueDatatype="130" unbalanced="0"/>
    <cacheHierarchy uniqueName="[Plage].[NomTrai]" caption="NomTrai" attribute="1" defaultMemberUniqueName="[Plage].[NomTrai].[All]" allUniqueName="[Plage].[NomTrai].[All]" dimensionUniqueName="[Plage]" displayFolder="" count="0" memberValueDatatype="130" unbalanced="0"/>
    <cacheHierarchy uniqueName="[Plage].[PrixTrai]" caption="PrixTrai" attribute="1" defaultMemberUniqueName="[Plage].[PrixTrai].[All]" allUniqueName="[Plage].[PrixTrai].[All]" dimensionUniqueName="[Plage]" displayFolder="" count="0" memberValueDatatype="20" unbalanced="0"/>
    <cacheHierarchy uniqueName="[Plage].[PaiTypeCode]" caption="PaiTypeCode" attribute="1" defaultMemberUniqueName="[Plage].[PaiTypeCode].[All]" allUniqueName="[Plage].[PaiTypeCode].[All]" dimensionUniqueName="[Plage]" displayFolder="" count="0" memberValueDatatype="20" unbalanced="0"/>
    <cacheHierarchy uniqueName="[Plage].[PaiTypeLib]" caption="PaiTypeLib" attribute="1" defaultMemberUniqueName="[Plage].[PaiTypeLib].[All]" allUniqueName="[Plage].[PaiTypeLib].[All]" dimensionUniqueName="[Plage]" displayFolder="" count="0" memberValueDatatype="130" unbalanced="0"/>
    <cacheHierarchy uniqueName="[Plage].[CA]" caption="CA" attribute="1" defaultMemberUniqueName="[Plage].[CA].[All]" allUniqueName="[Plage].[CA].[All]" dimensionUniqueName="[Plage]" displayFolder="" count="0" memberValueDatatype="5" unbalanced="0"/>
    <cacheHierarchy uniqueName="[Plage].[AniId]" caption="AniId" attribute="1" defaultMemberUniqueName="[Plage].[AniId].[All]" allUniqueName="[Plage].[AniId].[All]" dimensionUniqueName="[Plage]" displayFolder="" count="0" memberValueDatatype="130" unbalanced="0"/>
    <cacheHierarchy uniqueName="[Plage 1].[Aniid]" caption="Aniid" attribute="1" defaultMemberUniqueName="[Plage 1].[Aniid].[All]" allUniqueName="[Plage 1].[Aniid].[All]" dimensionUniqueName="[Plage 1]" displayFolder="" count="0" memberValueDatatype="130" unbalanced="0"/>
    <cacheHierarchy uniqueName="[Plage 1].[AniCli]" caption="AniCli" attribute="1" defaultMemberUniqueName="[Plage 1].[AniCli].[All]" allUniqueName="[Plage 1].[AniCli].[All]" dimensionUniqueName="[Plage 1]" displayFolder="" count="0" memberValueDatatype="130" unbalanced="0"/>
    <cacheHierarchy uniqueName="[Plage 1].[AniNom]" caption="AniNom" attribute="1" defaultMemberUniqueName="[Plage 1].[AniNom].[All]" allUniqueName="[Plage 1].[AniNom].[All]" dimensionUniqueName="[Plage 1]" displayFolder="" count="0" memberValueDatatype="130" unbalanced="0"/>
    <cacheHierarchy uniqueName="[Plage 1].[AniType]" caption="AniType" attribute="1" defaultMemberUniqueName="[Plage 1].[AniType].[All]" allUniqueName="[Plage 1].[AniType].[All]" dimensionUniqueName="[Plage 1]" displayFolder="" count="0" memberValueDatatype="130" unbalanced="0"/>
    <cacheHierarchy uniqueName="[Plage 1].[AniRace]" caption="AniRace" attribute="1" defaultMemberUniqueName="[Plage 1].[AniRace].[All]" allUniqueName="[Plage 1].[AniRace].[All]" dimensionUniqueName="[Plage 1]" displayFolder="" count="0" memberValueDatatype="130" unbalanced="0"/>
    <cacheHierarchy uniqueName="[Plage 1].[AniDN]" caption="AniDN" attribute="1" time="1" defaultMemberUniqueName="[Plage 1].[AniDN].[All]" allUniqueName="[Plage 1].[AniDN].[All]" dimensionUniqueName="[Plage 1]" displayFolder="" count="0" memberValueDatatype="7" unbalanced="0"/>
    <cacheHierarchy uniqueName="[Plage 1].[AniSexe]" caption="AniSexe" attribute="1" defaultMemberUniqueName="[Plage 1].[AniSexe].[All]" allUniqueName="[Plage 1].[AniSexe].[All]" dimensionUniqueName="[Plage 1]" displayFolder="" count="0" memberValueDatatype="130" unbalanced="0"/>
    <cacheHierarchy uniqueName="[Plage 1].[AniCouleur]" caption="AniCouleur" attribute="1" defaultMemberUniqueName="[Plage 1].[AniCouleur].[All]" allUniqueName="[Plage 1].[AniCouleur].[All]" dimensionUniqueName="[Plage 1]" displayFolder="" count="0" memberValueDatatype="130" unbalanced="0"/>
    <cacheHierarchy uniqueName="[Plage 1].[AniSteril]" caption="AniSteril" attribute="1" defaultMemberUniqueName="[Plage 1].[AniSteril].[All]" allUniqueName="[Plage 1].[AniSteril].[All]" dimensionUniqueName="[Plage 1]" displayFolder="" count="0" memberValueDatatype="11" unbalanced="0"/>
    <cacheHierarchy uniqueName="[Plage 1].[AniTaille]" caption="AniTaille" attribute="1" defaultMemberUniqueName="[Plage 1].[AniTaille].[All]" allUniqueName="[Plage 1].[AniTaille].[All]" dimensionUniqueName="[Plage 1]" displayFolder="" count="0" memberValueDatatype="5" unbalanced="0"/>
    <cacheHierarchy uniqueName="[Plage 1].[AniPoids]" caption="AniPoids" attribute="1" defaultMemberUniqueName="[Plage 1].[AniPoids].[All]" allUniqueName="[Plage 1].[AniPoids].[All]" dimensionUniqueName="[Plage 1]" displayFolder="" count="0" memberValueDatatype="5" unbalanced="0"/>
    <cacheHierarchy uniqueName="[Plage 1].[AniDecede]" caption="AniDecede" attribute="1" defaultMemberUniqueName="[Plage 1].[AniDecede].[All]" allUniqueName="[Plage 1].[AniDecede].[All]" dimensionUniqueName="[Plage 1]" displayFolder="" count="0" memberValueDatatype="11" unbalanced="0"/>
    <cacheHierarchy uniqueName="[Plage 1].[AniCommentaires]" caption="AniCommentaires" attribute="1" defaultMemberUniqueName="[Plage 1].[AniCommentaires].[All]" allUniqueName="[Plage 1].[AniCommentaires].[All]" dimensionUniqueName="[Plage 1]" displayFolder="" count="0" memberValueDatatype="130" unbalanced="0"/>
    <cacheHierarchy uniqueName="[Plage 1].[CliNum]" caption="CliNum" attribute="1" defaultMemberUniqueName="[Plage 1].[CliNum].[All]" allUniqueName="[Plage 1].[CliNum].[All]" dimensionUniqueName="[Plage 1]" displayFolder="" count="0" memberValueDatatype="130" unbalanced="0"/>
    <cacheHierarchy uniqueName="[Plage 1].[CliType]" caption="CliType" attribute="1" defaultMemberUniqueName="[Plage 1].[CliType].[All]" allUniqueName="[Plage 1].[CliType].[All]" dimensionUniqueName="[Plage 1]" displayFolder="" count="0" memberValueDatatype="20" unbalanced="0"/>
    <cacheHierarchy uniqueName="[Plage 1].[CliNom]" caption="CliNom" attribute="1" defaultMemberUniqueName="[Plage 1].[CliNom].[All]" allUniqueName="[Plage 1].[CliNom].[All]" dimensionUniqueName="[Plage 1]" displayFolder="" count="0" memberValueDatatype="130" unbalanced="0"/>
    <cacheHierarchy uniqueName="[Plage 1].[CliRue]" caption="CliRue" attribute="1" defaultMemberUniqueName="[Plage 1].[CliRue].[All]" allUniqueName="[Plage 1].[CliRue].[All]" dimensionUniqueName="[Plage 1]" displayFolder="" count="0" memberValueDatatype="130" unbalanced="0"/>
    <cacheHierarchy uniqueName="[Plage 1].[CliLocalite]" caption="CliLocalite" attribute="1" defaultMemberUniqueName="[Plage 1].[CliLocalite].[All]" allUniqueName="[Plage 1].[CliLocalite].[All]" dimensionUniqueName="[Plage 1]" displayFolder="" count="0" memberValueDatatype="130" unbalanced="0"/>
    <cacheHierarchy uniqueName="[Plage 1].[CliDep]" caption="CliDep" attribute="1" defaultMemberUniqueName="[Plage 1].[CliDep].[All]" allUniqueName="[Plage 1].[CliDep].[All]" dimensionUniqueName="[Plage 1]" displayFolder="" count="0" memberValueDatatype="130" unbalanced="0"/>
    <cacheHierarchy uniqueName="[Plage 1].[CliCP]" caption="CliCP" attribute="1" defaultMemberUniqueName="[Plage 1].[CliCP].[All]" allUniqueName="[Plage 1].[CliCP].[All]" dimensionUniqueName="[Plage 1]" displayFolder="" count="0" memberValueDatatype="130" unbalanced="0"/>
    <cacheHierarchy uniqueName="[Plage 1].[CliTel]" caption="CliTel" attribute="1" defaultMemberUniqueName="[Plage 1].[CliTel].[All]" allUniqueName="[Plage 1].[CliTel].[All]" dimensionUniqueName="[Plage 1]" displayFolder="" count="0" memberValueDatatype="130" unbalanced="0"/>
    <cacheHierarchy uniqueName="[Plage 1].[CliSiteWeb]" caption="CliSiteWeb" attribute="1" defaultMemberUniqueName="[Plage 1].[CliSiteWeb].[All]" allUniqueName="[Plage 1].[CliSiteWeb].[All]" dimensionUniqueName="[Plage 1]" displayFolder="" count="0" memberValueDatatype="130" unbalanced="0"/>
    <cacheHierarchy uniqueName="[Plage 1].[Clidepuis]" caption="Clidepuis" attribute="1" time="1" defaultMemberUniqueName="[Plage 1].[Clidepuis].[All]" allUniqueName="[Plage 1].[Clidepuis].[All]" dimensionUniqueName="[Plage 1]" displayFolder="" count="0" memberValueDatatype="7" unbalanced="0"/>
    <cacheHierarchy uniqueName="[Plage 1].[CliRemise]" caption="CliRemise" attribute="1" defaultMemberUniqueName="[Plage 1].[CliRemise].[All]" allUniqueName="[Plage 1].[CliRemise].[All]" dimensionUniqueName="[Plage 1]" displayFolder="" count="0" memberValueDatatype="5" unbalanced="0"/>
    <cacheHierarchy uniqueName="[Plage 1].[Visite.VisNum]" caption="Visite.VisNum" attribute="1" defaultMemberUniqueName="[Plage 1].[Visite.VisNum].[All]" allUniqueName="[Plage 1].[Visite.VisNum].[All]" dimensionUniqueName="[Plage 1]" displayFolder="" count="0" memberValueDatatype="130" unbalanced="0"/>
    <cacheHierarchy uniqueName="[Plage 1].[VisAni]" caption="VisAni" attribute="1" defaultMemberUniqueName="[Plage 1].[VisAni].[All]" allUniqueName="[Plage 1].[VisAni].[All]" dimensionUniqueName="[Plage 1]" displayFolder="" count="0" memberValueDatatype="130" unbalanced="0"/>
    <cacheHierarchy uniqueName="[Plage 1].[VisDate_2024]" caption="VisDate_2024" attribute="1" time="1" defaultMemberUniqueName="[Plage 1].[VisDate_2024].[All]" allUniqueName="[Plage 1].[VisDate_2024].[All]" dimensionUniqueName="[Plage 1]" displayFolder="" count="0" memberValueDatatype="7" unbalanced="0"/>
    <cacheHierarchy uniqueName="[Plage 1].[VisSuivi]" caption="VisSuivi" attribute="1" defaultMemberUniqueName="[Plage 1].[VisSuivi].[All]" allUniqueName="[Plage 1].[VisSuivi].[All]" dimensionUniqueName="[Plage 1]" displayFolder="" count="0" memberValueDatatype="130" unbalanced="0"/>
    <cacheHierarchy uniqueName="[Plage 1].[VisDatesuivi_2024]" caption="VisDatesuivi_2024" attribute="1" time="1" defaultMemberUniqueName="[Plage 1].[VisDatesuivi_2024].[All]" allUniqueName="[Plage 1].[VisDatesuivi_2024].[All]" dimensionUniqueName="[Plage 1]" displayFolder="" count="0" memberValueDatatype="7" unbalanced="0"/>
    <cacheHierarchy uniqueName="[Plage 1].[VisTypepaie]" caption="VisTypepaie" attribute="1" defaultMemberUniqueName="[Plage 1].[VisTypepaie].[All]" allUniqueName="[Plage 1].[VisTypepaie].[All]" dimensionUniqueName="[Plage 1]" displayFolder="" count="0" memberValueDatatype="20" unbalanced="0"/>
    <cacheHierarchy uniqueName="[Plage 1].[VisDatePaiement_2024]" caption="VisDatePaiement_2024" attribute="1" time="1" defaultMemberUniqueName="[Plage 1].[VisDatePaiement_2024].[All]" allUniqueName="[Plage 1].[VisDatePaiement_2024].[All]" dimensionUniqueName="[Plage 1]" displayFolder="" count="0" memberValueDatatype="7" unbalanced="0"/>
    <cacheHierarchy uniqueName="[Plage 1].[DetailVisite.VisNum]" caption="DetailVisite.VisNum" attribute="1" defaultMemberUniqueName="[Plage 1].[DetailVisite.VisNum].[All]" allUniqueName="[Plage 1].[DetailVisite.VisNum].[All]" dimensionUniqueName="[Plage 1]" displayFolder="" count="0" memberValueDatatype="130" unbalanced="0"/>
    <cacheHierarchy uniqueName="[Plage 1].[VisLig]" caption="VisLig" attribute="1" defaultMemberUniqueName="[Plage 1].[VisLig].[All]" allUniqueName="[Plage 1].[VisLig].[All]" dimensionUniqueName="[Plage 1]" displayFolder="" count="0" memberValueDatatype="130" unbalanced="0"/>
    <cacheHierarchy uniqueName="[Plage 1].[VisType]" caption="VisType" attribute="1" defaultMemberUniqueName="[Plage 1].[VisType].[All]" allUniqueName="[Plage 1].[VisType].[All]" dimensionUniqueName="[Plage 1]" displayFolder="" count="0" memberValueDatatype="130" unbalanced="0"/>
    <cacheHierarchy uniqueName="[Plage 1].[VisTrait]" caption="VisTrait" attribute="1" defaultMemberUniqueName="[Plage 1].[VisTrait].[All]" allUniqueName="[Plage 1].[VisTrait].[All]" dimensionUniqueName="[Plage 1]" displayFolder="" count="0" memberValueDatatype="130" unbalanced="0"/>
    <cacheHierarchy uniqueName="[Plage 1].[VisMed]" caption="VisMed" attribute="1" defaultMemberUniqueName="[Plage 1].[VisMed].[All]" allUniqueName="[Plage 1].[VisMed].[All]" dimensionUniqueName="[Plage 1]" displayFolder="" count="0" memberValueDatatype="130" unbalanced="0"/>
    <cacheHierarchy uniqueName="[Plage 1].[MedCode]" caption="MedCode" attribute="1" defaultMemberUniqueName="[Plage 1].[MedCode].[All]" allUniqueName="[Plage 1].[MedCode].[All]" dimensionUniqueName="[Plage 1]" displayFolder="" count="0" memberValueDatatype="130" unbalanced="0"/>
    <cacheHierarchy uniqueName="[Plage 1].[MedNom]" caption="MedNom" attribute="1" defaultMemberUniqueName="[Plage 1].[MedNom].[All]" allUniqueName="[Plage 1].[MedNom].[All]" dimensionUniqueName="[Plage 1]" displayFolder="" count="0" memberValueDatatype="130" unbalanced="0"/>
    <cacheHierarchy uniqueName="[Plage 1].[MedPrix]" caption="MedPrix" attribute="1" defaultMemberUniqueName="[Plage 1].[MedPrix].[All]" allUniqueName="[Plage 1].[MedPrix].[All]" dimensionUniqueName="[Plage 1]" displayFolder="" count="0" memberValueDatatype="5" unbalanced="0"/>
    <cacheHierarchy uniqueName="[Plage 1].[CodeTrai]" caption="CodeTrai" attribute="1" defaultMemberUniqueName="[Plage 1].[CodeTrai].[All]" allUniqueName="[Plage 1].[CodeTrai].[All]" dimensionUniqueName="[Plage 1]" displayFolder="" count="0" memberValueDatatype="130" unbalanced="0"/>
    <cacheHierarchy uniqueName="[Plage 1].[NomTrai]" caption="NomTrai" attribute="1" defaultMemberUniqueName="[Plage 1].[NomTrai].[All]" allUniqueName="[Plage 1].[NomTrai].[All]" dimensionUniqueName="[Plage 1]" displayFolder="" count="0" memberValueDatatype="130" unbalanced="0"/>
    <cacheHierarchy uniqueName="[Plage 1].[PrixTrai]" caption="PrixTrai" attribute="1" defaultMemberUniqueName="[Plage 1].[PrixTrai].[All]" allUniqueName="[Plage 1].[PrixTrai].[All]" dimensionUniqueName="[Plage 1]" displayFolder="" count="0" memberValueDatatype="20" unbalanced="0"/>
    <cacheHierarchy uniqueName="[Plage 1].[PaiTypeCode]" caption="PaiTypeCode" attribute="1" defaultMemberUniqueName="[Plage 1].[PaiTypeCode].[All]" allUniqueName="[Plage 1].[PaiTypeCode].[All]" dimensionUniqueName="[Plage 1]" displayFolder="" count="0" memberValueDatatype="20" unbalanced="0"/>
    <cacheHierarchy uniqueName="[Plage 1].[PaiTypeLib]" caption="PaiTypeLib" attribute="1" defaultMemberUniqueName="[Plage 1].[PaiTypeLib].[All]" allUniqueName="[Plage 1].[PaiTypeLib].[All]" dimensionUniqueName="[Plage 1]" displayFolder="" count="0" memberValueDatatype="130" unbalanced="0"/>
    <cacheHierarchy uniqueName="[Plage 1].[CA]" caption="CA" attribute="1" defaultMemberUniqueName="[Plage 1].[CA].[All]" allUniqueName="[Plage 1].[CA].[All]" dimensionUniqueName="[Plage 1]" displayFolder="" count="0" memberValueDatatype="5" unbalanced="0"/>
    <cacheHierarchy uniqueName="[Plage 1].[nouveau ca]" caption="nouveau ca" attribute="1" defaultMemberUniqueName="[Plage 1].[nouveau ca].[All]" allUniqueName="[Plage 1].[nouveau ca].[All]" dimensionUniqueName="[Plage 1]" displayFolder="" count="0" memberValueDatatype="5" unbalanced="0"/>
    <cacheHierarchy uniqueName="[Plage 1].[avec ou sans detail de visite]" caption="avec ou sans detail de visite" attribute="1" defaultMemberUniqueName="[Plage 1].[avec ou sans detail de visite].[All]" allUniqueName="[Plage 1].[avec ou sans detail de visite].[All]" dimensionUniqueName="[Plage 1]" displayFolder="" count="0" memberValueDatatype="130" unbalanced="0"/>
    <cacheHierarchy uniqueName="[Plage 1].[nombre de jour d'impayés]" caption="nombre de jour d'impayés" attribute="1" defaultMemberUniqueName="[Plage 1].[nombre de jour d'impayés].[All]" allUniqueName="[Plage 1].[nombre de jour d'impayés].[All]" dimensionUniqueName="[Plage 1]" displayFolder="" count="0" memberValueDatatype="20" unbalanced="0"/>
    <cacheHierarchy uniqueName="[Plage 1].[nombre de mois]" caption="nombre de mois" attribute="1" defaultMemberUniqueName="[Plage 1].[nombre de mois].[All]" allUniqueName="[Plage 1].[nombre de mois].[All]" dimensionUniqueName="[Plage 1]" displayFolder="" count="0" memberValueDatatype="5" unbalanced="0"/>
    <cacheHierarchy uniqueName="[Plage 1].[payé ou pas]" caption="payé ou pas" attribute="1" defaultMemberUniqueName="[Plage 1].[payé ou pas].[All]" allUniqueName="[Plage 1].[payé ou pas].[All]" dimensionUniqueName="[Plage 1]" displayFolder="" count="0" memberValueDatatype="130" unbalanced="0"/>
    <cacheHierarchy uniqueName="[Plage 2].[Aniid]" caption="Aniid" attribute="1" defaultMemberUniqueName="[Plage 2].[Aniid].[All]" allUniqueName="[Plage 2].[Aniid].[All]" dimensionUniqueName="[Plage 2]" displayFolder="" count="0" memberValueDatatype="130" unbalanced="0"/>
    <cacheHierarchy uniqueName="[Plage 2].[AniCli]" caption="AniCli" attribute="1" defaultMemberUniqueName="[Plage 2].[AniCli].[All]" allUniqueName="[Plage 2].[AniCli].[All]" dimensionUniqueName="[Plage 2]" displayFolder="" count="0" memberValueDatatype="130" unbalanced="0"/>
    <cacheHierarchy uniqueName="[Plage 2].[AniNom]" caption="AniNom" attribute="1" defaultMemberUniqueName="[Plage 2].[AniNom].[All]" allUniqueName="[Plage 2].[AniNom].[All]" dimensionUniqueName="[Plage 2]" displayFolder="" count="0" memberValueDatatype="130" unbalanced="0"/>
    <cacheHierarchy uniqueName="[Plage 2].[AniType]" caption="AniType" attribute="1" defaultMemberUniqueName="[Plage 2].[AniType].[All]" allUniqueName="[Plage 2].[AniType].[All]" dimensionUniqueName="[Plage 2]" displayFolder="" count="0" memberValueDatatype="130" unbalanced="0"/>
    <cacheHierarchy uniqueName="[Plage 2].[AniRace]" caption="AniRace" attribute="1" defaultMemberUniqueName="[Plage 2].[AniRace].[All]" allUniqueName="[Plage 2].[AniRace].[All]" dimensionUniqueName="[Plage 2]" displayFolder="" count="0" memberValueDatatype="130" unbalanced="0"/>
    <cacheHierarchy uniqueName="[Plage 2].[AniDN]" caption="AniDN" attribute="1" time="1" defaultMemberUniqueName="[Plage 2].[AniDN].[All]" allUniqueName="[Plage 2].[AniDN].[All]" dimensionUniqueName="[Plage 2]" displayFolder="" count="0" memberValueDatatype="7" unbalanced="0"/>
    <cacheHierarchy uniqueName="[Plage 2].[AniSexe]" caption="AniSexe" attribute="1" defaultMemberUniqueName="[Plage 2].[AniSexe].[All]" allUniqueName="[Plage 2].[AniSexe].[All]" dimensionUniqueName="[Plage 2]" displayFolder="" count="0" memberValueDatatype="130" unbalanced="0"/>
    <cacheHierarchy uniqueName="[Plage 2].[AniCouleur]" caption="AniCouleur" attribute="1" defaultMemberUniqueName="[Plage 2].[AniCouleur].[All]" allUniqueName="[Plage 2].[AniCouleur].[All]" dimensionUniqueName="[Plage 2]" displayFolder="" count="0" memberValueDatatype="130" unbalanced="0"/>
    <cacheHierarchy uniqueName="[Plage 2].[AniSteril]" caption="AniSteril" attribute="1" defaultMemberUniqueName="[Plage 2].[AniSteril].[All]" allUniqueName="[Plage 2].[AniSteril].[All]" dimensionUniqueName="[Plage 2]" displayFolder="" count="0" memberValueDatatype="11" unbalanced="0"/>
    <cacheHierarchy uniqueName="[Plage 2].[AniTaille]" caption="AniTaille" attribute="1" defaultMemberUniqueName="[Plage 2].[AniTaille].[All]" allUniqueName="[Plage 2].[AniTaille].[All]" dimensionUniqueName="[Plage 2]" displayFolder="" count="0" memberValueDatatype="5" unbalanced="0"/>
    <cacheHierarchy uniqueName="[Plage 2].[AniPoids]" caption="AniPoids" attribute="1" defaultMemberUniqueName="[Plage 2].[AniPoids].[All]" allUniqueName="[Plage 2].[AniPoids].[All]" dimensionUniqueName="[Plage 2]" displayFolder="" count="0" memberValueDatatype="5" unbalanced="0"/>
    <cacheHierarchy uniqueName="[Plage 2].[AniDecede]" caption="AniDecede" attribute="1" defaultMemberUniqueName="[Plage 2].[AniDecede].[All]" allUniqueName="[Plage 2].[AniDecede].[All]" dimensionUniqueName="[Plage 2]" displayFolder="" count="0" memberValueDatatype="11" unbalanced="0"/>
    <cacheHierarchy uniqueName="[Plage 2].[AniCommentaires]" caption="AniCommentaires" attribute="1" defaultMemberUniqueName="[Plage 2].[AniCommentaires].[All]" allUniqueName="[Plage 2].[AniCommentaires].[All]" dimensionUniqueName="[Plage 2]" displayFolder="" count="0" memberValueDatatype="130" unbalanced="0"/>
    <cacheHierarchy uniqueName="[Plage 2].[CliNum]" caption="CliNum" attribute="1" defaultMemberUniqueName="[Plage 2].[CliNum].[All]" allUniqueName="[Plage 2].[CliNum].[All]" dimensionUniqueName="[Plage 2]" displayFolder="" count="0" memberValueDatatype="130" unbalanced="0"/>
    <cacheHierarchy uniqueName="[Plage 2].[CliType]" caption="CliType" attribute="1" defaultMemberUniqueName="[Plage 2].[CliType].[All]" allUniqueName="[Plage 2].[CliType].[All]" dimensionUniqueName="[Plage 2]" displayFolder="" count="0" memberValueDatatype="20" unbalanced="0"/>
    <cacheHierarchy uniqueName="[Plage 2].[CliNom]" caption="CliNom" attribute="1" defaultMemberUniqueName="[Plage 2].[CliNom].[All]" allUniqueName="[Plage 2].[CliNom].[All]" dimensionUniqueName="[Plage 2]" displayFolder="" count="0" memberValueDatatype="130" unbalanced="0"/>
    <cacheHierarchy uniqueName="[Plage 2].[CliRue]" caption="CliRue" attribute="1" defaultMemberUniqueName="[Plage 2].[CliRue].[All]" allUniqueName="[Plage 2].[CliRue].[All]" dimensionUniqueName="[Plage 2]" displayFolder="" count="0" memberValueDatatype="130" unbalanced="0"/>
    <cacheHierarchy uniqueName="[Plage 2].[CliLocalite]" caption="CliLocalite" attribute="1" defaultMemberUniqueName="[Plage 2].[CliLocalite].[All]" allUniqueName="[Plage 2].[CliLocalite].[All]" dimensionUniqueName="[Plage 2]" displayFolder="" count="0" memberValueDatatype="130" unbalanced="0"/>
    <cacheHierarchy uniqueName="[Plage 2].[CliDep]" caption="CliDep" attribute="1" defaultMemberUniqueName="[Plage 2].[CliDep].[All]" allUniqueName="[Plage 2].[CliDep].[All]" dimensionUniqueName="[Plage 2]" displayFolder="" count="0" memberValueDatatype="130" unbalanced="0"/>
    <cacheHierarchy uniqueName="[Plage 2].[CliCP]" caption="CliCP" attribute="1" defaultMemberUniqueName="[Plage 2].[CliCP].[All]" allUniqueName="[Plage 2].[CliCP].[All]" dimensionUniqueName="[Plage 2]" displayFolder="" count="0" memberValueDatatype="130" unbalanced="0"/>
    <cacheHierarchy uniqueName="[Plage 2].[CliTel]" caption="CliTel" attribute="1" defaultMemberUniqueName="[Plage 2].[CliTel].[All]" allUniqueName="[Plage 2].[CliTel].[All]" dimensionUniqueName="[Plage 2]" displayFolder="" count="0" memberValueDatatype="130" unbalanced="0"/>
    <cacheHierarchy uniqueName="[Plage 2].[CliSiteWeb]" caption="CliSiteWeb" attribute="1" defaultMemberUniqueName="[Plage 2].[CliSiteWeb].[All]" allUniqueName="[Plage 2].[CliSiteWeb].[All]" dimensionUniqueName="[Plage 2]" displayFolder="" count="0" memberValueDatatype="130" unbalanced="0"/>
    <cacheHierarchy uniqueName="[Plage 2].[Clidepuis]" caption="Clidepuis" attribute="1" time="1" defaultMemberUniqueName="[Plage 2].[Clidepuis].[All]" allUniqueName="[Plage 2].[Clidepuis].[All]" dimensionUniqueName="[Plage 2]" displayFolder="" count="0" memberValueDatatype="7" unbalanced="0"/>
    <cacheHierarchy uniqueName="[Plage 2].[CliRemise]" caption="CliRemise" attribute="1" defaultMemberUniqueName="[Plage 2].[CliRemise].[All]" allUniqueName="[Plage 2].[CliRemise].[All]" dimensionUniqueName="[Plage 2]" displayFolder="" count="0" memberValueDatatype="5" unbalanced="0"/>
    <cacheHierarchy uniqueName="[Plage 2].[Visite.VisNum]" caption="Visite.VisNum" attribute="1" defaultMemberUniqueName="[Plage 2].[Visite.VisNum].[All]" allUniqueName="[Plage 2].[Visite.VisNum].[All]" dimensionUniqueName="[Plage 2]" displayFolder="" count="0" memberValueDatatype="130" unbalanced="0"/>
    <cacheHierarchy uniqueName="[Plage 2].[VisAni]" caption="VisAni" attribute="1" defaultMemberUniqueName="[Plage 2].[VisAni].[All]" allUniqueName="[Plage 2].[VisAni].[All]" dimensionUniqueName="[Plage 2]" displayFolder="" count="0" memberValueDatatype="130" unbalanced="0"/>
    <cacheHierarchy uniqueName="[Plage 2].[VisDate_2024]" caption="VisDate_2024" attribute="1" time="1" defaultMemberUniqueName="[Plage 2].[VisDate_2024].[All]" allUniqueName="[Plage 2].[VisDate_2024].[All]" dimensionUniqueName="[Plage 2]" displayFolder="" count="0" memberValueDatatype="7" unbalanced="0"/>
    <cacheHierarchy uniqueName="[Plage 2].[VisSuivi]" caption="VisSuivi" attribute="1" defaultMemberUniqueName="[Plage 2].[VisSuivi].[All]" allUniqueName="[Plage 2].[VisSuivi].[All]" dimensionUniqueName="[Plage 2]" displayFolder="" count="0" memberValueDatatype="130" unbalanced="0"/>
    <cacheHierarchy uniqueName="[Plage 2].[VisDatesuivi_2024]" caption="VisDatesuivi_2024" attribute="1" time="1" defaultMemberUniqueName="[Plage 2].[VisDatesuivi_2024].[All]" allUniqueName="[Plage 2].[VisDatesuivi_2024].[All]" dimensionUniqueName="[Plage 2]" displayFolder="" count="0" memberValueDatatype="7" unbalanced="0"/>
    <cacheHierarchy uniqueName="[Plage 2].[VisTypepaie]" caption="VisTypepaie" attribute="1" defaultMemberUniqueName="[Plage 2].[VisTypepaie].[All]" allUniqueName="[Plage 2].[VisTypepaie].[All]" dimensionUniqueName="[Plage 2]" displayFolder="" count="0" memberValueDatatype="20" unbalanced="0"/>
    <cacheHierarchy uniqueName="[Plage 2].[VisDatePaiement_2024]" caption="VisDatePaiement_2024" attribute="1" time="1" defaultMemberUniqueName="[Plage 2].[VisDatePaiement_2024].[All]" allUniqueName="[Plage 2].[VisDatePaiement_2024].[All]" dimensionUniqueName="[Plage 2]" displayFolder="" count="0" memberValueDatatype="7" unbalanced="0"/>
    <cacheHierarchy uniqueName="[Plage 2].[DetailVisite.VisNum]" caption="DetailVisite.VisNum" attribute="1" defaultMemberUniqueName="[Plage 2].[DetailVisite.VisNum].[All]" allUniqueName="[Plage 2].[DetailVisite.VisNum].[All]" dimensionUniqueName="[Plage 2]" displayFolder="" count="0" memberValueDatatype="130" unbalanced="0"/>
    <cacheHierarchy uniqueName="[Plage 2].[VisLig]" caption="VisLig" attribute="1" defaultMemberUniqueName="[Plage 2].[VisLig].[All]" allUniqueName="[Plage 2].[VisLig].[All]" dimensionUniqueName="[Plage 2]" displayFolder="" count="0" memberValueDatatype="130" unbalanced="0"/>
    <cacheHierarchy uniqueName="[Plage 2].[VisType]" caption="VisType" attribute="1" defaultMemberUniqueName="[Plage 2].[VisType].[All]" allUniqueName="[Plage 2].[VisType].[All]" dimensionUniqueName="[Plage 2]" displayFolder="" count="0" memberValueDatatype="130" unbalanced="0"/>
    <cacheHierarchy uniqueName="[Plage 2].[VisTrait]" caption="VisTrait" attribute="1" defaultMemberUniqueName="[Plage 2].[VisTrait].[All]" allUniqueName="[Plage 2].[VisTrait].[All]" dimensionUniqueName="[Plage 2]" displayFolder="" count="0" memberValueDatatype="130" unbalanced="0"/>
    <cacheHierarchy uniqueName="[Plage 2].[VisMed]" caption="VisMed" attribute="1" defaultMemberUniqueName="[Plage 2].[VisMed].[All]" allUniqueName="[Plage 2].[VisMed].[All]" dimensionUniqueName="[Plage 2]" displayFolder="" count="0" memberValueDatatype="130" unbalanced="0"/>
    <cacheHierarchy uniqueName="[Plage 2].[MedCode]" caption="MedCode" attribute="1" defaultMemberUniqueName="[Plage 2].[MedCode].[All]" allUniqueName="[Plage 2].[MedCode].[All]" dimensionUniqueName="[Plage 2]" displayFolder="" count="0" memberValueDatatype="130" unbalanced="0"/>
    <cacheHierarchy uniqueName="[Plage 2].[MedNom]" caption="MedNom" attribute="1" defaultMemberUniqueName="[Plage 2].[MedNom].[All]" allUniqueName="[Plage 2].[MedNom].[All]" dimensionUniqueName="[Plage 2]" displayFolder="" count="0" memberValueDatatype="130" unbalanced="0"/>
    <cacheHierarchy uniqueName="[Plage 2].[MedPrix]" caption="MedPrix" attribute="1" defaultMemberUniqueName="[Plage 2].[MedPrix].[All]" allUniqueName="[Plage 2].[MedPrix].[All]" dimensionUniqueName="[Plage 2]" displayFolder="" count="0" memberValueDatatype="5" unbalanced="0"/>
    <cacheHierarchy uniqueName="[Plage 2].[CodeTrai]" caption="CodeTrai" attribute="1" defaultMemberUniqueName="[Plage 2].[CodeTrai].[All]" allUniqueName="[Plage 2].[CodeTrai].[All]" dimensionUniqueName="[Plage 2]" displayFolder="" count="0" memberValueDatatype="130" unbalanced="0"/>
    <cacheHierarchy uniqueName="[Plage 2].[NomTrai]" caption="NomTrai" attribute="1" defaultMemberUniqueName="[Plage 2].[NomTrai].[All]" allUniqueName="[Plage 2].[NomTrai].[All]" dimensionUniqueName="[Plage 2]" displayFolder="" count="2" memberValueDatatype="130" unbalanced="0">
      <fieldsUsage count="2">
        <fieldUsage x="-1"/>
        <fieldUsage x="1"/>
      </fieldsUsage>
    </cacheHierarchy>
    <cacheHierarchy uniqueName="[Plage 2].[PrixTrai]" caption="PrixTrai" attribute="1" defaultMemberUniqueName="[Plage 2].[PrixTrai].[All]" allUniqueName="[Plage 2].[PrixTrai].[All]" dimensionUniqueName="[Plage 2]" displayFolder="" count="0" memberValueDatatype="20" unbalanced="0"/>
    <cacheHierarchy uniqueName="[Plage 2].[PaiTypeCode]" caption="PaiTypeCode" attribute="1" defaultMemberUniqueName="[Plage 2].[PaiTypeCode].[All]" allUniqueName="[Plage 2].[PaiTypeCode].[All]" dimensionUniqueName="[Plage 2]" displayFolder="" count="0" memberValueDatatype="20" unbalanced="0"/>
    <cacheHierarchy uniqueName="[Plage 2].[PaiTypeLib]" caption="PaiTypeLib" attribute="1" defaultMemberUniqueName="[Plage 2].[PaiTypeLib].[All]" allUniqueName="[Plage 2].[PaiTypeLib].[All]" dimensionUniqueName="[Plage 2]" displayFolder="" count="0" memberValueDatatype="130" unbalanced="0"/>
    <cacheHierarchy uniqueName="[Plage 2].[CA]" caption="CA" attribute="1" defaultMemberUniqueName="[Plage 2].[CA].[All]" allUniqueName="[Plage 2].[CA].[All]" dimensionUniqueName="[Plage 2]" displayFolder="" count="0" memberValueDatatype="5" unbalanced="0"/>
    <cacheHierarchy uniqueName="[Plage 2].[nouveau ca]" caption="nouveau ca" attribute="1" defaultMemberUniqueName="[Plage 2].[nouveau ca].[All]" allUniqueName="[Plage 2].[nouveau ca].[All]" dimensionUniqueName="[Plage 2]" displayFolder="" count="0" memberValueDatatype="5" unbalanced="0"/>
    <cacheHierarchy uniqueName="[Plage 2].[avec ou sans detail de visite]" caption="avec ou sans detail de visite" attribute="1" defaultMemberUniqueName="[Plage 2].[avec ou sans detail de visite].[All]" allUniqueName="[Plage 2].[avec ou sans detail de visite].[All]" dimensionUniqueName="[Plage 2]" displayFolder="" count="0" memberValueDatatype="130" unbalanced="0"/>
    <cacheHierarchy uniqueName="[Plage 2].[nombre de jour d'impayés]" caption="nombre de jour d'impayés" attribute="1" defaultMemberUniqueName="[Plage 2].[nombre de jour d'impayés].[All]" allUniqueName="[Plage 2].[nombre de jour d'impayés].[All]" dimensionUniqueName="[Plage 2]" displayFolder="" count="0" memberValueDatatype="20" unbalanced="0"/>
    <cacheHierarchy uniqueName="[Plage 2].[nombre de mois]" caption="nombre de mois" attribute="1" defaultMemberUniqueName="[Plage 2].[nombre de mois].[All]" allUniqueName="[Plage 2].[nombre de mois].[All]" dimensionUniqueName="[Plage 2]" displayFolder="" count="0" memberValueDatatype="5" unbalanced="0"/>
    <cacheHierarchy uniqueName="[Plage 2].[payé ou pas]" caption="payé ou pas" attribute="1" defaultMemberUniqueName="[Plage 2].[payé ou pas].[All]" allUniqueName="[Plage 2].[payé ou pas].[All]" dimensionUniqueName="[Plage 2]" displayFolder="" count="0" memberValueDatatype="130" unbalanced="0"/>
    <cacheHierarchy uniqueName="[Plage 2].[test si la date est dans la periode du mois glissant]" caption="test si la date est dans la periode du mois glissant" attribute="1" defaultMemberUniqueName="[Plage 2].[test si la date est dans la periode du mois glissant].[All]" allUniqueName="[Plage 2].[test si la date est dans la periode du mois glissant].[All]" dimensionUniqueName="[Plage 2]" displayFolder="" count="0" memberValueDatatype="11" unbalanced="0"/>
    <cacheHierarchy uniqueName="[Plage 2].[VisDate_2024 (année)]" caption="VisDate_2024 (année)" attribute="1" defaultMemberUniqueName="[Plage 2].[VisDate_2024 (année)].[All]" allUniqueName="[Plage 2].[VisDate_2024 (année)].[All]" dimensionUniqueName="[Plage 2]" displayFolder="" count="0" memberValueDatatype="130" unbalanced="0"/>
    <cacheHierarchy uniqueName="[Plage 2].[VisDate_2024 (trimestre)]" caption="VisDate_2024 (trimestre)" attribute="1" defaultMemberUniqueName="[Plage 2].[VisDate_2024 (trimestre)].[All]" allUniqueName="[Plage 2].[VisDate_2024 (trimestre)].[All]" dimensionUniqueName="[Plage 2]" displayFolder="" count="0" memberValueDatatype="130" unbalanced="0"/>
    <cacheHierarchy uniqueName="[Plage 2].[VisDate_2024 (mois)]" caption="VisDate_2024 (mois)" attribute="1" defaultMemberUniqueName="[Plage 2].[VisDate_2024 (mois)].[All]" allUniqueName="[Plage 2].[VisDate_2024 (mois)].[All]" dimensionUniqueName="[Plage 2]" displayFolder="" count="2" memberValueDatatype="130" unbalanced="0">
      <fieldsUsage count="2">
        <fieldUsage x="-1"/>
        <fieldUsage x="3"/>
      </fieldsUsage>
    </cacheHierarchy>
    <cacheHierarchy uniqueName="[Plage 3].[Aniid]" caption="Aniid" attribute="1" defaultMemberUniqueName="[Plage 3].[Aniid].[All]" allUniqueName="[Plage 3].[Aniid].[All]" dimensionUniqueName="[Plage 3]" displayFolder="" count="0" memberValueDatatype="130" unbalanced="0"/>
    <cacheHierarchy uniqueName="[Plage 3].[AniCli]" caption="AniCli" attribute="1" defaultMemberUniqueName="[Plage 3].[AniCli].[All]" allUniqueName="[Plage 3].[AniCli].[All]" dimensionUniqueName="[Plage 3]" displayFolder="" count="0" memberValueDatatype="130" unbalanced="0"/>
    <cacheHierarchy uniqueName="[Plage 3].[AniNom]" caption="AniNom" attribute="1" defaultMemberUniqueName="[Plage 3].[AniNom].[All]" allUniqueName="[Plage 3].[AniNom].[All]" dimensionUniqueName="[Plage 3]" displayFolder="" count="0" memberValueDatatype="130" unbalanced="0"/>
    <cacheHierarchy uniqueName="[Plage 3].[AniType]" caption="AniType" attribute="1" defaultMemberUniqueName="[Plage 3].[AniType].[All]" allUniqueName="[Plage 3].[AniType].[All]" dimensionUniqueName="[Plage 3]" displayFolder="" count="0" memberValueDatatype="130" unbalanced="0"/>
    <cacheHierarchy uniqueName="[Plage 3].[AniRace]" caption="AniRace" attribute="1" defaultMemberUniqueName="[Plage 3].[AniRace].[All]" allUniqueName="[Plage 3].[AniRace].[All]" dimensionUniqueName="[Plage 3]" displayFolder="" count="0" memberValueDatatype="130" unbalanced="0"/>
    <cacheHierarchy uniqueName="[Plage 3].[AniDN]" caption="AniDN" attribute="1" time="1" defaultMemberUniqueName="[Plage 3].[AniDN].[All]" allUniqueName="[Plage 3].[AniDN].[All]" dimensionUniqueName="[Plage 3]" displayFolder="" count="0" memberValueDatatype="7" unbalanced="0"/>
    <cacheHierarchy uniqueName="[Plage 3].[AniSexe]" caption="AniSexe" attribute="1" defaultMemberUniqueName="[Plage 3].[AniSexe].[All]" allUniqueName="[Plage 3].[AniSexe].[All]" dimensionUniqueName="[Plage 3]" displayFolder="" count="0" memberValueDatatype="130" unbalanced="0"/>
    <cacheHierarchy uniqueName="[Plage 3].[AniCouleur]" caption="AniCouleur" attribute="1" defaultMemberUniqueName="[Plage 3].[AniCouleur].[All]" allUniqueName="[Plage 3].[AniCouleur].[All]" dimensionUniqueName="[Plage 3]" displayFolder="" count="0" memberValueDatatype="130" unbalanced="0"/>
    <cacheHierarchy uniqueName="[Plage 3].[AniSteril]" caption="AniSteril" attribute="1" defaultMemberUniqueName="[Plage 3].[AniSteril].[All]" allUniqueName="[Plage 3].[AniSteril].[All]" dimensionUniqueName="[Plage 3]" displayFolder="" count="0" memberValueDatatype="11" unbalanced="0"/>
    <cacheHierarchy uniqueName="[Plage 3].[AniTaille]" caption="AniTaille" attribute="1" defaultMemberUniqueName="[Plage 3].[AniTaille].[All]" allUniqueName="[Plage 3].[AniTaille].[All]" dimensionUniqueName="[Plage 3]" displayFolder="" count="0" memberValueDatatype="5" unbalanced="0"/>
    <cacheHierarchy uniqueName="[Plage 3].[AniPoids]" caption="AniPoids" attribute="1" defaultMemberUniqueName="[Plage 3].[AniPoids].[All]" allUniqueName="[Plage 3].[AniPoids].[All]" dimensionUniqueName="[Plage 3]" displayFolder="" count="0" memberValueDatatype="5" unbalanced="0"/>
    <cacheHierarchy uniqueName="[Plage 3].[AniDecede]" caption="AniDecede" attribute="1" defaultMemberUniqueName="[Plage 3].[AniDecede].[All]" allUniqueName="[Plage 3].[AniDecede].[All]" dimensionUniqueName="[Plage 3]" displayFolder="" count="0" memberValueDatatype="11" unbalanced="0"/>
    <cacheHierarchy uniqueName="[Plage 3].[AniCommentaires]" caption="AniCommentaires" attribute="1" defaultMemberUniqueName="[Plage 3].[AniCommentaires].[All]" allUniqueName="[Plage 3].[AniCommentaires].[All]" dimensionUniqueName="[Plage 3]" displayFolder="" count="0" memberValueDatatype="130" unbalanced="0"/>
    <cacheHierarchy uniqueName="[Plage 3].[CliNum]" caption="CliNum" attribute="1" defaultMemberUniqueName="[Plage 3].[CliNum].[All]" allUniqueName="[Plage 3].[CliNum].[All]" dimensionUniqueName="[Plage 3]" displayFolder="" count="0" memberValueDatatype="130" unbalanced="0"/>
    <cacheHierarchy uniqueName="[Plage 3].[CliType]" caption="CliType" attribute="1" defaultMemberUniqueName="[Plage 3].[CliType].[All]" allUniqueName="[Plage 3].[CliType].[All]" dimensionUniqueName="[Plage 3]" displayFolder="" count="0" memberValueDatatype="20" unbalanced="0"/>
    <cacheHierarchy uniqueName="[Plage 3].[CliNom]" caption="CliNom" attribute="1" defaultMemberUniqueName="[Plage 3].[CliNom].[All]" allUniqueName="[Plage 3].[CliNom].[All]" dimensionUniqueName="[Plage 3]" displayFolder="" count="0" memberValueDatatype="130" unbalanced="0"/>
    <cacheHierarchy uniqueName="[Plage 3].[CliRue]" caption="CliRue" attribute="1" defaultMemberUniqueName="[Plage 3].[CliRue].[All]" allUniqueName="[Plage 3].[CliRue].[All]" dimensionUniqueName="[Plage 3]" displayFolder="" count="0" memberValueDatatype="130" unbalanced="0"/>
    <cacheHierarchy uniqueName="[Plage 3].[CliLocalite]" caption="CliLocalite" attribute="1" defaultMemberUniqueName="[Plage 3].[CliLocalite].[All]" allUniqueName="[Plage 3].[CliLocalite].[All]" dimensionUniqueName="[Plage 3]" displayFolder="" count="0" memberValueDatatype="130" unbalanced="0"/>
    <cacheHierarchy uniqueName="[Plage 3].[CliDep]" caption="CliDep" attribute="1" defaultMemberUniqueName="[Plage 3].[CliDep].[All]" allUniqueName="[Plage 3].[CliDep].[All]" dimensionUniqueName="[Plage 3]" displayFolder="" count="0" memberValueDatatype="130" unbalanced="0"/>
    <cacheHierarchy uniqueName="[Plage 3].[CliCP]" caption="CliCP" attribute="1" defaultMemberUniqueName="[Plage 3].[CliCP].[All]" allUniqueName="[Plage 3].[CliCP].[All]" dimensionUniqueName="[Plage 3]" displayFolder="" count="0" memberValueDatatype="130" unbalanced="0"/>
    <cacheHierarchy uniqueName="[Plage 3].[CliTel]" caption="CliTel" attribute="1" defaultMemberUniqueName="[Plage 3].[CliTel].[All]" allUniqueName="[Plage 3].[CliTel].[All]" dimensionUniqueName="[Plage 3]" displayFolder="" count="0" memberValueDatatype="130" unbalanced="0"/>
    <cacheHierarchy uniqueName="[Plage 3].[CliSiteWeb]" caption="CliSiteWeb" attribute="1" defaultMemberUniqueName="[Plage 3].[CliSiteWeb].[All]" allUniqueName="[Plage 3].[CliSiteWeb].[All]" dimensionUniqueName="[Plage 3]" displayFolder="" count="0" memberValueDatatype="130" unbalanced="0"/>
    <cacheHierarchy uniqueName="[Plage 3].[Clidepuis]" caption="Clidepuis" attribute="1" time="1" defaultMemberUniqueName="[Plage 3].[Clidepuis].[All]" allUniqueName="[Plage 3].[Clidepuis].[All]" dimensionUniqueName="[Plage 3]" displayFolder="" count="0" memberValueDatatype="7" unbalanced="0"/>
    <cacheHierarchy uniqueName="[Plage 3].[CliRemise]" caption="CliRemise" attribute="1" defaultMemberUniqueName="[Plage 3].[CliRemise].[All]" allUniqueName="[Plage 3].[CliRemise].[All]" dimensionUniqueName="[Plage 3]" displayFolder="" count="0" memberValueDatatype="5" unbalanced="0"/>
    <cacheHierarchy uniqueName="[Plage 3].[Visite.VisNum]" caption="Visite.VisNum" attribute="1" defaultMemberUniqueName="[Plage 3].[Visite.VisNum].[All]" allUniqueName="[Plage 3].[Visite.VisNum].[All]" dimensionUniqueName="[Plage 3]" displayFolder="" count="0" memberValueDatatype="130" unbalanced="0"/>
    <cacheHierarchy uniqueName="[Plage 3].[VisAni]" caption="VisAni" attribute="1" defaultMemberUniqueName="[Plage 3].[VisAni].[All]" allUniqueName="[Plage 3].[VisAni].[All]" dimensionUniqueName="[Plage 3]" displayFolder="" count="0" memberValueDatatype="130" unbalanced="0"/>
    <cacheHierarchy uniqueName="[Plage 3].[VisDate_2024]" caption="VisDate_2024" attribute="1" time="1" defaultMemberUniqueName="[Plage 3].[VisDate_2024].[All]" allUniqueName="[Plage 3].[VisDate_2024].[All]" dimensionUniqueName="[Plage 3]" displayFolder="" count="0" memberValueDatatype="7" unbalanced="0"/>
    <cacheHierarchy uniqueName="[Plage 3].[VisSuivi]" caption="VisSuivi" attribute="1" defaultMemberUniqueName="[Plage 3].[VisSuivi].[All]" allUniqueName="[Plage 3].[VisSuivi].[All]" dimensionUniqueName="[Plage 3]" displayFolder="" count="0" memberValueDatatype="130" unbalanced="0"/>
    <cacheHierarchy uniqueName="[Plage 3].[VisDatesuivi_2024]" caption="VisDatesuivi_2024" attribute="1" time="1" defaultMemberUniqueName="[Plage 3].[VisDatesuivi_2024].[All]" allUniqueName="[Plage 3].[VisDatesuivi_2024].[All]" dimensionUniqueName="[Plage 3]" displayFolder="" count="0" memberValueDatatype="7" unbalanced="0"/>
    <cacheHierarchy uniqueName="[Plage 3].[VisTypepaie]" caption="VisTypepaie" attribute="1" defaultMemberUniqueName="[Plage 3].[VisTypepaie].[All]" allUniqueName="[Plage 3].[VisTypepaie].[All]" dimensionUniqueName="[Plage 3]" displayFolder="" count="0" memberValueDatatype="20" unbalanced="0"/>
    <cacheHierarchy uniqueName="[Plage 3].[VisDatePaiement_2024]" caption="VisDatePaiement_2024" attribute="1" time="1" defaultMemberUniqueName="[Plage 3].[VisDatePaiement_2024].[All]" allUniqueName="[Plage 3].[VisDatePaiement_2024].[All]" dimensionUniqueName="[Plage 3]" displayFolder="" count="0" memberValueDatatype="7" unbalanced="0"/>
    <cacheHierarchy uniqueName="[Plage 3].[DetailVisite.VisNum]" caption="DetailVisite.VisNum" attribute="1" defaultMemberUniqueName="[Plage 3].[DetailVisite.VisNum].[All]" allUniqueName="[Plage 3].[DetailVisite.VisNum].[All]" dimensionUniqueName="[Plage 3]" displayFolder="" count="0" memberValueDatatype="130" unbalanced="0"/>
    <cacheHierarchy uniqueName="[Plage 3].[VisLig]" caption="VisLig" attribute="1" defaultMemberUniqueName="[Plage 3].[VisLig].[All]" allUniqueName="[Plage 3].[VisLig].[All]" dimensionUniqueName="[Plage 3]" displayFolder="" count="0" memberValueDatatype="130" unbalanced="0"/>
    <cacheHierarchy uniqueName="[Plage 3].[VisType]" caption="VisType" attribute="1" defaultMemberUniqueName="[Plage 3].[VisType].[All]" allUniqueName="[Plage 3].[VisType].[All]" dimensionUniqueName="[Plage 3]" displayFolder="" count="0" memberValueDatatype="130" unbalanced="0"/>
    <cacheHierarchy uniqueName="[Plage 3].[VisTrait]" caption="VisTrait" attribute="1" defaultMemberUniqueName="[Plage 3].[VisTrait].[All]" allUniqueName="[Plage 3].[VisTrait].[All]" dimensionUniqueName="[Plage 3]" displayFolder="" count="0" memberValueDatatype="130" unbalanced="0"/>
    <cacheHierarchy uniqueName="[Plage 3].[VisMed]" caption="VisMed" attribute="1" defaultMemberUniqueName="[Plage 3].[VisMed].[All]" allUniqueName="[Plage 3].[VisMed].[All]" dimensionUniqueName="[Plage 3]" displayFolder="" count="0" memberValueDatatype="130" unbalanced="0"/>
    <cacheHierarchy uniqueName="[Plage 3].[MedCode]" caption="MedCode" attribute="1" defaultMemberUniqueName="[Plage 3].[MedCode].[All]" allUniqueName="[Plage 3].[MedCode].[All]" dimensionUniqueName="[Plage 3]" displayFolder="" count="0" memberValueDatatype="130" unbalanced="0"/>
    <cacheHierarchy uniqueName="[Plage 3].[MedNom]" caption="MedNom" attribute="1" defaultMemberUniqueName="[Plage 3].[MedNom].[All]" allUniqueName="[Plage 3].[MedNom].[All]" dimensionUniqueName="[Plage 3]" displayFolder="" count="0" memberValueDatatype="130" unbalanced="0"/>
    <cacheHierarchy uniqueName="[Plage 3].[MedPrix]" caption="MedPrix" attribute="1" defaultMemberUniqueName="[Plage 3].[MedPrix].[All]" allUniqueName="[Plage 3].[MedPrix].[All]" dimensionUniqueName="[Plage 3]" displayFolder="" count="0" memberValueDatatype="5" unbalanced="0"/>
    <cacheHierarchy uniqueName="[Plage 3].[CodeTrai]" caption="CodeTrai" attribute="1" defaultMemberUniqueName="[Plage 3].[CodeTrai].[All]" allUniqueName="[Plage 3].[CodeTrai].[All]" dimensionUniqueName="[Plage 3]" displayFolder="" count="0" memberValueDatatype="130" unbalanced="0"/>
    <cacheHierarchy uniqueName="[Plage 3].[NomTrai]" caption="NomTrai" attribute="1" defaultMemberUniqueName="[Plage 3].[NomTrai].[All]" allUniqueName="[Plage 3].[NomTrai].[All]" dimensionUniqueName="[Plage 3]" displayFolder="" count="0" memberValueDatatype="130" unbalanced="0"/>
    <cacheHierarchy uniqueName="[Plage 3].[PrixTrai]" caption="PrixTrai" attribute="1" defaultMemberUniqueName="[Plage 3].[PrixTrai].[All]" allUniqueName="[Plage 3].[PrixTrai].[All]" dimensionUniqueName="[Plage 3]" displayFolder="" count="0" memberValueDatatype="20" unbalanced="0"/>
    <cacheHierarchy uniqueName="[Plage 3].[PaiTypeCode]" caption="PaiTypeCode" attribute="1" defaultMemberUniqueName="[Plage 3].[PaiTypeCode].[All]" allUniqueName="[Plage 3].[PaiTypeCode].[All]" dimensionUniqueName="[Plage 3]" displayFolder="" count="0" memberValueDatatype="20" unbalanced="0"/>
    <cacheHierarchy uniqueName="[Plage 3].[PaiTypeLib]" caption="PaiTypeLib" attribute="1" defaultMemberUniqueName="[Plage 3].[PaiTypeLib].[All]" allUniqueName="[Plage 3].[PaiTypeLib].[All]" dimensionUniqueName="[Plage 3]" displayFolder="" count="0" memberValueDatatype="130" unbalanced="0"/>
    <cacheHierarchy uniqueName="[Plage 3].[CA]" caption="CA" attribute="1" defaultMemberUniqueName="[Plage 3].[CA].[All]" allUniqueName="[Plage 3].[CA].[All]" dimensionUniqueName="[Plage 3]" displayFolder="" count="0" memberValueDatatype="5" unbalanced="0"/>
    <cacheHierarchy uniqueName="[Plage 3].[nouveau ca]" caption="nouveau ca" attribute="1" defaultMemberUniqueName="[Plage 3].[nouveau ca].[All]" allUniqueName="[Plage 3].[nouveau ca].[All]" dimensionUniqueName="[Plage 3]" displayFolder="" count="0" memberValueDatatype="5" unbalanced="0"/>
    <cacheHierarchy uniqueName="[Plage 3].[avec ou sans detail de visite]" caption="avec ou sans detail de visite" attribute="1" defaultMemberUniqueName="[Plage 3].[avec ou sans detail de visite].[All]" allUniqueName="[Plage 3].[avec ou sans detail de visite].[All]" dimensionUniqueName="[Plage 3]" displayFolder="" count="0" memberValueDatatype="130" unbalanced="0"/>
    <cacheHierarchy uniqueName="[Plage 3].[nombre de jour d'impayés]" caption="nombre de jour d'impayés" attribute="1" defaultMemberUniqueName="[Plage 3].[nombre de jour d'impayés].[All]" allUniqueName="[Plage 3].[nombre de jour d'impayés].[All]" dimensionUniqueName="[Plage 3]" displayFolder="" count="0" memberValueDatatype="20" unbalanced="0"/>
    <cacheHierarchy uniqueName="[Plage 3].[nombre de mois]" caption="nombre de mois" attribute="1" defaultMemberUniqueName="[Plage 3].[nombre de mois].[All]" allUniqueName="[Plage 3].[nombre de mois].[All]" dimensionUniqueName="[Plage 3]" displayFolder="" count="0" memberValueDatatype="5" unbalanced="0"/>
    <cacheHierarchy uniqueName="[Plage 3].[payé ou pas]" caption="payé ou pas" attribute="1" defaultMemberUniqueName="[Plage 3].[payé ou pas].[All]" allUniqueName="[Plage 3].[payé ou pas].[All]" dimensionUniqueName="[Plage 3]" displayFolder="" count="0" memberValueDatatype="130" unbalanced="0"/>
    <cacheHierarchy uniqueName="[Plage 3].[test si la date est dans la periode du mois glissant]" caption="test si la date est dans la periode du mois glissant" attribute="1" defaultMemberUniqueName="[Plage 3].[test si la date est dans la periode du mois glissant].[All]" allUniqueName="[Plage 3].[test si la date est dans la periode du mois glissant].[All]" dimensionUniqueName="[Plage 3]" displayFolder="" count="0" memberValueDatatype="11" unbalanced="0"/>
    <cacheHierarchy uniqueName="[Plage 3].[numéro de la semaine de visite]" caption="numéro de la semaine de visite" attribute="1" defaultMemberUniqueName="[Plage 3].[numéro de la semaine de visite].[All]" allUniqueName="[Plage 3].[numéro de la semaine de visite].[All]" dimensionUniqueName="[Plage 3]" displayFolder="" count="0" memberValueDatatype="20" unbalanced="0"/>
    <cacheHierarchy uniqueName="[Plage 3].[VisDate_2024 (année)]" caption="VisDate_2024 (année)" attribute="1" defaultMemberUniqueName="[Plage 3].[VisDate_2024 (année)].[All]" allUniqueName="[Plage 3].[VisDate_2024 (année)].[All]" dimensionUniqueName="[Plage 3]" displayFolder="" count="0" memberValueDatatype="130" unbalanced="0"/>
    <cacheHierarchy uniqueName="[Plage 3].[VisDate_2024 (trimestre)]" caption="VisDate_2024 (trimestre)" attribute="1" defaultMemberUniqueName="[Plage 3].[VisDate_2024 (trimestre)].[All]" allUniqueName="[Plage 3].[VisDate_2024 (trimestre)].[All]" dimensionUniqueName="[Plage 3]" displayFolder="" count="0" memberValueDatatype="130" unbalanced="0"/>
    <cacheHierarchy uniqueName="[Plage 3].[VisDate_2024 (mois)]" caption="VisDate_2024 (mois)" attribute="1" defaultMemberUniqueName="[Plage 3].[VisDate_2024 (mois)].[All]" allUniqueName="[Plage 3].[VisDate_2024 (mois)].[All]" dimensionUniqueName="[Plage 3]" displayFolder="" count="0" memberValueDatatype="130" unbalanced="0"/>
    <cacheHierarchy uniqueName="[Tableau1].[Aniid]" caption="Aniid" attribute="1" defaultMemberUniqueName="[Tableau1].[Aniid].[All]" allUniqueName="[Tableau1].[Aniid].[All]" dimensionUniqueName="[Tableau1]" displayFolder="" count="0" memberValueDatatype="130" unbalanced="0"/>
    <cacheHierarchy uniqueName="[Tableau1].[AniCli]" caption="AniCli" attribute="1" defaultMemberUniqueName="[Tableau1].[AniCli].[All]" allUniqueName="[Tableau1].[AniCli].[All]" dimensionUniqueName="[Tableau1]" displayFolder="" count="0" memberValueDatatype="130" unbalanced="0"/>
    <cacheHierarchy uniqueName="[Tableau1].[AniNom]" caption="AniNom" attribute="1" defaultMemberUniqueName="[Tableau1].[AniNom].[All]" allUniqueName="[Tableau1].[AniNom].[All]" dimensionUniqueName="[Tableau1]" displayFolder="" count="0" memberValueDatatype="130" unbalanced="0"/>
    <cacheHierarchy uniqueName="[Tableau1].[AniType]" caption="AniType" attribute="1" defaultMemberUniqueName="[Tableau1].[AniType].[All]" allUniqueName="[Tableau1].[AniType].[All]" dimensionUniqueName="[Tableau1]" displayFolder="" count="0" memberValueDatatype="130" unbalanced="0"/>
    <cacheHierarchy uniqueName="[Tableau1].[AniRace]" caption="AniRace" attribute="1" defaultMemberUniqueName="[Tableau1].[AniRace].[All]" allUniqueName="[Tableau1].[AniRace].[All]" dimensionUniqueName="[Tableau1]" displayFolder="" count="0" memberValueDatatype="130" unbalanced="0"/>
    <cacheHierarchy uniqueName="[Tableau1].[AniDN]" caption="AniDN" attribute="1" time="1" defaultMemberUniqueName="[Tableau1].[AniDN].[All]" allUniqueName="[Tableau1].[AniDN].[All]" dimensionUniqueName="[Tableau1]" displayFolder="" count="0" memberValueDatatype="7" unbalanced="0"/>
    <cacheHierarchy uniqueName="[Tableau1].[AniSexe]" caption="AniSexe" attribute="1" defaultMemberUniqueName="[Tableau1].[AniSexe].[All]" allUniqueName="[Tableau1].[AniSexe].[All]" dimensionUniqueName="[Tableau1]" displayFolder="" count="0" memberValueDatatype="130" unbalanced="0"/>
    <cacheHierarchy uniqueName="[Tableau1].[AniCouleur]" caption="AniCouleur" attribute="1" defaultMemberUniqueName="[Tableau1].[AniCouleur].[All]" allUniqueName="[Tableau1].[AniCouleur].[All]" dimensionUniqueName="[Tableau1]" displayFolder="" count="0" memberValueDatatype="130" unbalanced="0"/>
    <cacheHierarchy uniqueName="[Tableau1].[AniSteril]" caption="AniSteril" attribute="1" defaultMemberUniqueName="[Tableau1].[AniSteril].[All]" allUniqueName="[Tableau1].[AniSteril].[All]" dimensionUniqueName="[Tableau1]" displayFolder="" count="0" memberValueDatatype="11" unbalanced="0"/>
    <cacheHierarchy uniqueName="[Tableau1].[AniTaille]" caption="AniTaille" attribute="1" defaultMemberUniqueName="[Tableau1].[AniTaille].[All]" allUniqueName="[Tableau1].[AniTaille].[All]" dimensionUniqueName="[Tableau1]" displayFolder="" count="0" memberValueDatatype="5" unbalanced="0"/>
    <cacheHierarchy uniqueName="[Tableau1].[AniPoids]" caption="AniPoids" attribute="1" defaultMemberUniqueName="[Tableau1].[AniPoids].[All]" allUniqueName="[Tableau1].[AniPoids].[All]" dimensionUniqueName="[Tableau1]" displayFolder="" count="0" memberValueDatatype="5" unbalanced="0"/>
    <cacheHierarchy uniqueName="[Tableau1].[AniDecede]" caption="AniDecede" attribute="1" defaultMemberUniqueName="[Tableau1].[AniDecede].[All]" allUniqueName="[Tableau1].[AniDecede].[All]" dimensionUniqueName="[Tableau1]" displayFolder="" count="0" memberValueDatatype="11" unbalanced="0"/>
    <cacheHierarchy uniqueName="[Tableau1].[AniCommentaires]" caption="AniCommentaires" attribute="1" defaultMemberUniqueName="[Tableau1].[AniCommentaires].[All]" allUniqueName="[Tableau1].[AniCommentaires].[All]" dimensionUniqueName="[Tableau1]" displayFolder="" count="0" memberValueDatatype="130" unbalanced="0"/>
    <cacheHierarchy uniqueName="[Tableau1].[CliNum]" caption="CliNum" attribute="1" defaultMemberUniqueName="[Tableau1].[CliNum].[All]" allUniqueName="[Tableau1].[CliNum].[All]" dimensionUniqueName="[Tableau1]" displayFolder="" count="0" memberValueDatatype="130" unbalanced="0"/>
    <cacheHierarchy uniqueName="[Tableau1].[CliType]" caption="CliType" attribute="1" defaultMemberUniqueName="[Tableau1].[CliType].[All]" allUniqueName="[Tableau1].[CliType].[All]" dimensionUniqueName="[Tableau1]" displayFolder="" count="0" memberValueDatatype="20" unbalanced="0"/>
    <cacheHierarchy uniqueName="[Tableau1].[CliNom]" caption="CliNom" attribute="1" defaultMemberUniqueName="[Tableau1].[CliNom].[All]" allUniqueName="[Tableau1].[CliNom].[All]" dimensionUniqueName="[Tableau1]" displayFolder="" count="0" memberValueDatatype="130" unbalanced="0"/>
    <cacheHierarchy uniqueName="[Tableau1].[CliRue]" caption="CliRue" attribute="1" defaultMemberUniqueName="[Tableau1].[CliRue].[All]" allUniqueName="[Tableau1].[CliRue].[All]" dimensionUniqueName="[Tableau1]" displayFolder="" count="0" memberValueDatatype="130" unbalanced="0"/>
    <cacheHierarchy uniqueName="[Tableau1].[CliLocalite]" caption="CliLocalite" attribute="1" defaultMemberUniqueName="[Tableau1].[CliLocalite].[All]" allUniqueName="[Tableau1].[CliLocalite].[All]" dimensionUniqueName="[Tableau1]" displayFolder="" count="0" memberValueDatatype="130" unbalanced="0"/>
    <cacheHierarchy uniqueName="[Tableau1].[CliDep]" caption="CliDep" attribute="1" defaultMemberUniqueName="[Tableau1].[CliDep].[All]" allUniqueName="[Tableau1].[CliDep].[All]" dimensionUniqueName="[Tableau1]" displayFolder="" count="0" memberValueDatatype="130" unbalanced="0"/>
    <cacheHierarchy uniqueName="[Tableau1].[CliCP]" caption="CliCP" attribute="1" defaultMemberUniqueName="[Tableau1].[CliCP].[All]" allUniqueName="[Tableau1].[CliCP].[All]" dimensionUniqueName="[Tableau1]" displayFolder="" count="0" memberValueDatatype="130" unbalanced="0"/>
    <cacheHierarchy uniqueName="[Tableau1].[CliTel]" caption="CliTel" attribute="1" defaultMemberUniqueName="[Tableau1].[CliTel].[All]" allUniqueName="[Tableau1].[CliTel].[All]" dimensionUniqueName="[Tableau1]" displayFolder="" count="0" memberValueDatatype="130" unbalanced="0"/>
    <cacheHierarchy uniqueName="[Tableau1].[CliSiteWeb]" caption="CliSiteWeb" attribute="1" defaultMemberUniqueName="[Tableau1].[CliSiteWeb].[All]" allUniqueName="[Tableau1].[CliSiteWeb].[All]" dimensionUniqueName="[Tableau1]" displayFolder="" count="0" memberValueDatatype="130" unbalanced="0"/>
    <cacheHierarchy uniqueName="[Tableau1].[Clidepuis]" caption="Clidepuis" attribute="1" time="1" defaultMemberUniqueName="[Tableau1].[Clidepuis].[All]" allUniqueName="[Tableau1].[Clidepuis].[All]" dimensionUniqueName="[Tableau1]" displayFolder="" count="0" memberValueDatatype="7" unbalanced="0"/>
    <cacheHierarchy uniqueName="[Tableau1].[CliRemise]" caption="CliRemise" attribute="1" defaultMemberUniqueName="[Tableau1].[CliRemise].[All]" allUniqueName="[Tableau1].[CliRemise].[All]" dimensionUniqueName="[Tableau1]" displayFolder="" count="0" memberValueDatatype="5" unbalanced="0"/>
    <cacheHierarchy uniqueName="[Tableau1].[Visite.VisNum]" caption="Visite.VisNum" attribute="1" defaultMemberUniqueName="[Tableau1].[Visite.VisNum].[All]" allUniqueName="[Tableau1].[Visite.VisNum].[All]" dimensionUniqueName="[Tableau1]" displayFolder="" count="0" memberValueDatatype="130" unbalanced="0"/>
    <cacheHierarchy uniqueName="[Tableau1].[VisAni]" caption="VisAni" attribute="1" defaultMemberUniqueName="[Tableau1].[VisAni].[All]" allUniqueName="[Tableau1].[VisAni].[All]" dimensionUniqueName="[Tableau1]" displayFolder="" count="0" memberValueDatatype="130" unbalanced="0"/>
    <cacheHierarchy uniqueName="[Tableau1].[VisDate_2024]" caption="VisDate_2024" attribute="1" time="1" defaultMemberUniqueName="[Tableau1].[VisDate_2024].[All]" allUniqueName="[Tableau1].[VisDate_2024].[All]" dimensionUniqueName="[Tableau1]" displayFolder="" count="0" memberValueDatatype="7" unbalanced="0"/>
    <cacheHierarchy uniqueName="[Tableau1].[VisSuivi]" caption="VisSuivi" attribute="1" defaultMemberUniqueName="[Tableau1].[VisSuivi].[All]" allUniqueName="[Tableau1].[VisSuivi].[All]" dimensionUniqueName="[Tableau1]" displayFolder="" count="0" memberValueDatatype="130" unbalanced="0"/>
    <cacheHierarchy uniqueName="[Tableau1].[VisDatesuivi_2024]" caption="VisDatesuivi_2024" attribute="1" time="1" defaultMemberUniqueName="[Tableau1].[VisDatesuivi_2024].[All]" allUniqueName="[Tableau1].[VisDatesuivi_2024].[All]" dimensionUniqueName="[Tableau1]" displayFolder="" count="0" memberValueDatatype="7" unbalanced="0"/>
    <cacheHierarchy uniqueName="[Tableau1].[VisTypepaie]" caption="VisTypepaie" attribute="1" defaultMemberUniqueName="[Tableau1].[VisTypepaie].[All]" allUniqueName="[Tableau1].[VisTypepaie].[All]" dimensionUniqueName="[Tableau1]" displayFolder="" count="0" memberValueDatatype="20" unbalanced="0"/>
    <cacheHierarchy uniqueName="[Tableau1].[VisDatePaiement_2024]" caption="VisDatePaiement_2024" attribute="1" time="1" defaultMemberUniqueName="[Tableau1].[VisDatePaiement_2024].[All]" allUniqueName="[Tableau1].[VisDatePaiement_2024].[All]" dimensionUniqueName="[Tableau1]" displayFolder="" count="0" memberValueDatatype="7" unbalanced="0"/>
    <cacheHierarchy uniqueName="[Tableau1].[DetailVisite.VisNum]" caption="DetailVisite.VisNum" attribute="1" defaultMemberUniqueName="[Tableau1].[DetailVisite.VisNum].[All]" allUniqueName="[Tableau1].[DetailVisite.VisNum].[All]" dimensionUniqueName="[Tableau1]" displayFolder="" count="0" memberValueDatatype="130" unbalanced="0"/>
    <cacheHierarchy uniqueName="[Tableau1].[VisLig]" caption="VisLig" attribute="1" defaultMemberUniqueName="[Tableau1].[VisLig].[All]" allUniqueName="[Tableau1].[VisLig].[All]" dimensionUniqueName="[Tableau1]" displayFolder="" count="0" memberValueDatatype="130" unbalanced="0"/>
    <cacheHierarchy uniqueName="[Tableau1].[VisType]" caption="VisType" attribute="1" defaultMemberUniqueName="[Tableau1].[VisType].[All]" allUniqueName="[Tableau1].[VisType].[All]" dimensionUniqueName="[Tableau1]" displayFolder="" count="0" memberValueDatatype="130" unbalanced="0"/>
    <cacheHierarchy uniqueName="[Tableau1].[VisTrait]" caption="VisTrait" attribute="1" defaultMemberUniqueName="[Tableau1].[VisTrait].[All]" allUniqueName="[Tableau1].[VisTrait].[All]" dimensionUniqueName="[Tableau1]" displayFolder="" count="0" memberValueDatatype="130" unbalanced="0"/>
    <cacheHierarchy uniqueName="[Tableau1].[VisMed]" caption="VisMed" attribute="1" defaultMemberUniqueName="[Tableau1].[VisMed].[All]" allUniqueName="[Tableau1].[VisMed].[All]" dimensionUniqueName="[Tableau1]" displayFolder="" count="0" memberValueDatatype="130" unbalanced="0"/>
    <cacheHierarchy uniqueName="[Tableau1].[MedCode]" caption="MedCode" attribute="1" defaultMemberUniqueName="[Tableau1].[MedCode].[All]" allUniqueName="[Tableau1].[MedCode].[All]" dimensionUniqueName="[Tableau1]" displayFolder="" count="0" memberValueDatatype="130" unbalanced="0"/>
    <cacheHierarchy uniqueName="[Tableau1].[MedNom]" caption="MedNom" attribute="1" defaultMemberUniqueName="[Tableau1].[MedNom].[All]" allUniqueName="[Tableau1].[MedNom].[All]" dimensionUniqueName="[Tableau1]" displayFolder="" count="0" memberValueDatatype="130" unbalanced="0"/>
    <cacheHierarchy uniqueName="[Tableau1].[MedPrix]" caption="MedPrix" attribute="1" defaultMemberUniqueName="[Tableau1].[MedPrix].[All]" allUniqueName="[Tableau1].[MedPrix].[All]" dimensionUniqueName="[Tableau1]" displayFolder="" count="0" memberValueDatatype="5" unbalanced="0"/>
    <cacheHierarchy uniqueName="[Tableau1].[CodeTrai]" caption="CodeTrai" attribute="1" defaultMemberUniqueName="[Tableau1].[CodeTrai].[All]" allUniqueName="[Tableau1].[CodeTrai].[All]" dimensionUniqueName="[Tableau1]" displayFolder="" count="0" memberValueDatatype="130" unbalanced="0"/>
    <cacheHierarchy uniqueName="[Tableau1].[NomTrai]" caption="NomTrai" attribute="1" defaultMemberUniqueName="[Tableau1].[NomTrai].[All]" allUniqueName="[Tableau1].[NomTrai].[All]" dimensionUniqueName="[Tableau1]" displayFolder="" count="0" memberValueDatatype="130" unbalanced="0"/>
    <cacheHierarchy uniqueName="[Tableau1].[PrixTrai]" caption="PrixTrai" attribute="1" defaultMemberUniqueName="[Tableau1].[PrixTrai].[All]" allUniqueName="[Tableau1].[PrixTrai].[All]" dimensionUniqueName="[Tableau1]" displayFolder="" count="0" memberValueDatatype="20" unbalanced="0"/>
    <cacheHierarchy uniqueName="[Tableau1].[PaiTypeCode]" caption="PaiTypeCode" attribute="1" defaultMemberUniqueName="[Tableau1].[PaiTypeCode].[All]" allUniqueName="[Tableau1].[PaiTypeCode].[All]" dimensionUniqueName="[Tableau1]" displayFolder="" count="0" memberValueDatatype="20" unbalanced="0"/>
    <cacheHierarchy uniqueName="[Tableau1].[PaiTypeLib]" caption="PaiTypeLib" attribute="1" defaultMemberUniqueName="[Tableau1].[PaiTypeLib].[All]" allUniqueName="[Tableau1].[PaiTypeLib].[All]" dimensionUniqueName="[Tableau1]" displayFolder="" count="0" memberValueDatatype="130" unbalanced="0"/>
    <cacheHierarchy uniqueName="[Tableau1].[CA]" caption="CA" attribute="1" defaultMemberUniqueName="[Tableau1].[CA].[All]" allUniqueName="[Tableau1].[CA].[All]" dimensionUniqueName="[Tableau1]" displayFolder="" count="0" memberValueDatatype="5" unbalanced="0"/>
    <cacheHierarchy uniqueName="[Tableau1].[nouveau ca]" caption="nouveau ca" attribute="1" defaultMemberUniqueName="[Tableau1].[nouveau ca].[All]" allUniqueName="[Tableau1].[nouveau ca].[All]" dimensionUniqueName="[Tableau1]" displayFolder="" count="0" memberValueDatatype="5" unbalanced="0"/>
    <cacheHierarchy uniqueName="[Tableau1].[avec ou sans detail de visite]" caption="avec ou sans detail de visite" attribute="1" defaultMemberUniqueName="[Tableau1].[avec ou sans detail de visite].[All]" allUniqueName="[Tableau1].[avec ou sans detail de visite].[All]" dimensionUniqueName="[Tableau1]" displayFolder="" count="0" memberValueDatatype="130" unbalanced="0"/>
    <cacheHierarchy uniqueName="[Tableau1].[nombre de jour d'impayés]" caption="nombre de jour d'impayés" attribute="1" defaultMemberUniqueName="[Tableau1].[nombre de jour d'impayés].[All]" allUniqueName="[Tableau1].[nombre de jour d'impayés].[All]" dimensionUniqueName="[Tableau1]" displayFolder="" count="0" memberValueDatatype="20" unbalanced="0"/>
    <cacheHierarchy uniqueName="[Tableau1].[nombre de mois]" caption="nombre de mois" attribute="1" defaultMemberUniqueName="[Tableau1].[nombre de mois].[All]" allUniqueName="[Tableau1].[nombre de mois].[All]" dimensionUniqueName="[Tableau1]" displayFolder="" count="0" memberValueDatatype="5" unbalanced="0"/>
    <cacheHierarchy uniqueName="[Tableau1].[payé ou pas]" caption="payé ou pas" attribute="1" defaultMemberUniqueName="[Tableau1].[payé ou pas].[All]" allUniqueName="[Tableau1].[payé ou pas].[All]" dimensionUniqueName="[Tableau1]" displayFolder="" count="0" memberValueDatatype="130" unbalanced="0"/>
    <cacheHierarchy uniqueName="[Tableau1].[test si la date est dans la periode du mois glissant]" caption="test si la date est dans la periode du mois glissant" attribute="1" defaultMemberUniqueName="[Tableau1].[test si la date est dans la periode du mois glissant].[All]" allUniqueName="[Tableau1].[test si la date est dans la periode du mois glissant].[All]" dimensionUniqueName="[Tableau1]" displayFolder="" count="0" memberValueDatatype="11" unbalanced="0"/>
    <cacheHierarchy uniqueName="[Tableau1].[numéro de la semaine de visite]" caption="numéro de la semaine de visite" attribute="1" defaultMemberUniqueName="[Tableau1].[numéro de la semaine de visite].[All]" allUniqueName="[Tableau1].[numéro de la semaine de visite].[All]" dimensionUniqueName="[Tableau1]" displayFolder="" count="0" memberValueDatatype="20" unbalanced="0"/>
    <cacheHierarchy uniqueName="[Plage 2].[VisDate_2024 (index des mois)]" caption="VisDate_2024 (index des mois)" attribute="1" defaultMemberUniqueName="[Plage 2].[VisDate_2024 (index des mois)].[All]" allUniqueName="[Plage 2].[VisDate_2024 (index des mois)].[All]" dimensionUniqueName="[Plage 2]" displayFolder="" count="0" memberValueDatatype="20" unbalanced="0" hidden="1"/>
    <cacheHierarchy uniqueName="[Plage 3].[VisDate_2024 (index des mois)]" caption="VisDate_2024 (index des mois)" attribute="1" defaultMemberUniqueName="[Plage 3].[VisDate_2024 (index des mois)].[All]" allUniqueName="[Plage 3].[VisDate_2024 (index des mois)].[All]" dimensionUniqueName="[Plage 3]" displayFolder="" count="0" memberValueDatatype="20" unbalanced="0" hidden="1"/>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XL_Count Plage 1]" caption="__XL_Count Plage 1" measure="1" displayFolder="" measureGroup="Plage 1" count="0" hidden="1"/>
    <cacheHierarchy uniqueName="[Measures].[__XL_Count Plage 2]" caption="__XL_Count Plage 2" measure="1" displayFolder="" measureGroup="Plage 2" count="0" hidden="1"/>
    <cacheHierarchy uniqueName="[Measures].[__XL_Count Plage 3]" caption="__XL_Count Plage 3" measure="1" displayFolder="" measureGroup="Plage 3" count="0" hidden="1"/>
    <cacheHierarchy uniqueName="[Measures].[__No measures defined]" caption="__No measures defined" measure="1" displayFolder="" count="0" hidden="1"/>
    <cacheHierarchy uniqueName="[Measures].[Nombre de AniType]" caption="Nombre de AniType" measure="1" displayFolder="" measureGroup="Plage" count="0" hidden="1">
      <extLst>
        <ext xmlns:x15="http://schemas.microsoft.com/office/spreadsheetml/2010/11/main" uri="{B97F6D7D-B522-45F9-BDA1-12C45D357490}">
          <x15:cacheHierarchy aggregatedColumn="3"/>
        </ext>
      </extLst>
    </cacheHierarchy>
    <cacheHierarchy uniqueName="[Measures].[Somme de CA]" caption="Somme de CA" measure="1" displayFolder="" measureGroup="Plage" count="0" hidden="1">
      <extLst>
        <ext xmlns:x15="http://schemas.microsoft.com/office/spreadsheetml/2010/11/main" uri="{B97F6D7D-B522-45F9-BDA1-12C45D357490}">
          <x15:cacheHierarchy aggregatedColumn="44"/>
        </ext>
      </extLst>
    </cacheHierarchy>
    <cacheHierarchy uniqueName="[Measures].[Total distinct de AniType]" caption="Total distinct de AniType" measure="1" displayFolder="" measureGroup="Plage" count="0" hidden="1">
      <extLst>
        <ext xmlns:x15="http://schemas.microsoft.com/office/spreadsheetml/2010/11/main" uri="{B97F6D7D-B522-45F9-BDA1-12C45D357490}">
          <x15:cacheHierarchy aggregatedColumn="3"/>
        </ext>
      </extLst>
    </cacheHierarchy>
    <cacheHierarchy uniqueName="[Measures].[Nombre de VisAni]" caption="Nombre de VisAni" measure="1" displayFolder="" measureGroup="Plage" count="0" hidden="1">
      <extLst>
        <ext xmlns:x15="http://schemas.microsoft.com/office/spreadsheetml/2010/11/main" uri="{B97F6D7D-B522-45F9-BDA1-12C45D357490}">
          <x15:cacheHierarchy aggregatedColumn="25"/>
        </ext>
      </extLst>
    </cacheHierarchy>
    <cacheHierarchy uniqueName="[Measures].[Total distinct de VisAni]" caption="Total distinct de VisAni" measure="1" displayFolder="" measureGroup="Plage" count="0" hidden="1">
      <extLst>
        <ext xmlns:x15="http://schemas.microsoft.com/office/spreadsheetml/2010/11/main" uri="{B97F6D7D-B522-45F9-BDA1-12C45D357490}">
          <x15:cacheHierarchy aggregatedColumn="25"/>
        </ext>
      </extLst>
    </cacheHierarchy>
    <cacheHierarchy uniqueName="[Measures].[Nombre de VisAni 2]" caption="Nombre de VisAni 2" measure="1" displayFolder="" measureGroup="Tableau1" count="0" hidden="1">
      <extLst>
        <ext xmlns:x15="http://schemas.microsoft.com/office/spreadsheetml/2010/11/main" uri="{B97F6D7D-B522-45F9-BDA1-12C45D357490}">
          <x15:cacheHierarchy aggregatedColumn="230"/>
        </ext>
      </extLst>
    </cacheHierarchy>
    <cacheHierarchy uniqueName="[Measures].[Total distinct de VisAni 2]" caption="Total distinct de VisAni 2" measure="1" displayFolder="" measureGroup="Tableau1" count="0" hidden="1">
      <extLst>
        <ext xmlns:x15="http://schemas.microsoft.com/office/spreadsheetml/2010/11/main" uri="{B97F6D7D-B522-45F9-BDA1-12C45D357490}">
          <x15:cacheHierarchy aggregatedColumn="230"/>
        </ext>
      </extLst>
    </cacheHierarchy>
    <cacheHierarchy uniqueName="[Measures].[Nombre de payé ou pas]" caption="Nombre de payé ou pas" measure="1" displayFolder="" measureGroup="Plage 1" count="0" hidden="1">
      <extLst>
        <ext xmlns:x15="http://schemas.microsoft.com/office/spreadsheetml/2010/11/main" uri="{B97F6D7D-B522-45F9-BDA1-12C45D357490}">
          <x15:cacheHierarchy aggregatedColumn="95"/>
        </ext>
      </extLst>
    </cacheHierarchy>
    <cacheHierarchy uniqueName="[Measures].[Total distinct de payé ou pas]" caption="Total distinct de payé ou pas" measure="1" displayFolder="" measureGroup="Plage 1" count="0" hidden="1">
      <extLst>
        <ext xmlns:x15="http://schemas.microsoft.com/office/spreadsheetml/2010/11/main" uri="{B97F6D7D-B522-45F9-BDA1-12C45D357490}">
          <x15:cacheHierarchy aggregatedColumn="95"/>
        </ext>
      </extLst>
    </cacheHierarchy>
    <cacheHierarchy uniqueName="[Measures].[Somme de CA 2]" caption="Somme de CA 2" measure="1" displayFolder="" measureGroup="Plage 1" count="0" hidden="1">
      <extLst>
        <ext xmlns:x15="http://schemas.microsoft.com/office/spreadsheetml/2010/11/main" uri="{B97F6D7D-B522-45F9-BDA1-12C45D357490}">
          <x15:cacheHierarchy aggregatedColumn="90"/>
        </ext>
      </extLst>
    </cacheHierarchy>
    <cacheHierarchy uniqueName="[Measures].[Somme de nouveau ca]" caption="Somme de nouveau ca" measure="1" displayFolder="" measureGroup="Plage 2" count="0" oneField="1" hidden="1">
      <fieldsUsage count="1">
        <fieldUsage x="0"/>
      </fieldsUsage>
      <extLst>
        <ext xmlns:x15="http://schemas.microsoft.com/office/spreadsheetml/2010/11/main" uri="{B97F6D7D-B522-45F9-BDA1-12C45D357490}">
          <x15:cacheHierarchy aggregatedColumn="141"/>
        </ext>
      </extLst>
    </cacheHierarchy>
    <cacheHierarchy uniqueName="[Measures].[Nombre de VisAni 3]" caption="Nombre de VisAni 3" measure="1" displayFolder="" measureGroup="Plage 2" count="0" hidden="1">
      <extLst>
        <ext xmlns:x15="http://schemas.microsoft.com/office/spreadsheetml/2010/11/main" uri="{B97F6D7D-B522-45F9-BDA1-12C45D357490}">
          <x15:cacheHierarchy aggregatedColumn="121"/>
        </ext>
      </extLst>
    </cacheHierarchy>
    <cacheHierarchy uniqueName="[Measures].[Total distinct de VisAni 3]" caption="Total distinct de VisAni 3" measure="1" displayFolder="" measureGroup="Plage 2" count="0" hidden="1">
      <extLst>
        <ext xmlns:x15="http://schemas.microsoft.com/office/spreadsheetml/2010/11/main" uri="{B97F6D7D-B522-45F9-BDA1-12C45D357490}">
          <x15:cacheHierarchy aggregatedColumn="121"/>
        </ext>
      </extLst>
    </cacheHierarchy>
    <cacheHierarchy uniqueName="[Measures].[Nombre de DetailVisite.VisNum]" caption="Nombre de DetailVisite.VisNum" measure="1" displayFolder="" measureGroup="Plage 2" count="0" oneField="1" hidden="1">
      <fieldsUsage count="1">
        <fieldUsage x="2"/>
      </fieldsUsage>
      <extLst>
        <ext xmlns:x15="http://schemas.microsoft.com/office/spreadsheetml/2010/11/main" uri="{B97F6D7D-B522-45F9-BDA1-12C45D357490}">
          <x15:cacheHierarchy aggregatedColumn="127"/>
        </ext>
      </extLst>
    </cacheHierarchy>
    <cacheHierarchy uniqueName="[Measures].[Somme de nouveau ca 2]" caption="Somme de nouveau ca 2" measure="1" displayFolder="" measureGroup="Plage 3" count="0" hidden="1">
      <extLst>
        <ext xmlns:x15="http://schemas.microsoft.com/office/spreadsheetml/2010/11/main" uri="{B97F6D7D-B522-45F9-BDA1-12C45D357490}">
          <x15:cacheHierarchy aggregatedColumn="195"/>
        </ext>
      </extLst>
    </cacheHierarchy>
    <cacheHierarchy uniqueName="[Measures].[Nombre de DetailVisite.VisNum 2]" caption="Nombre de DetailVisite.VisNum 2" measure="1" displayFolder="" measureGroup="Plage 3" count="0" hidden="1">
      <extLst>
        <ext xmlns:x15="http://schemas.microsoft.com/office/spreadsheetml/2010/11/main" uri="{B97F6D7D-B522-45F9-BDA1-12C45D357490}">
          <x15:cacheHierarchy aggregatedColumn="181"/>
        </ext>
      </extLst>
    </cacheHierarchy>
  </cacheHierarchies>
  <kpis count="0"/>
  <dimensions count="6">
    <dimension measure="1" name="Measures" uniqueName="[Measures]" caption="Measures"/>
    <dimension name="Plage" uniqueName="[Plage]" caption="Plage"/>
    <dimension name="Plage 1" uniqueName="[Plage 1]" caption="Plage 1"/>
    <dimension name="Plage 2" uniqueName="[Plage 2]" caption="Plage 2"/>
    <dimension name="Plage 3" uniqueName="[Plage 3]" caption="Plage 3"/>
    <dimension name="Tableau1" uniqueName="[Tableau1]" caption="Tableau1"/>
  </dimensions>
  <measureGroups count="5">
    <measureGroup name="Plage" caption="Plage"/>
    <measureGroup name="Plage 1" caption="Plage 1"/>
    <measureGroup name="Plage 2" caption="Plage 2"/>
    <measureGroup name="Plage 3" caption="Plage 3"/>
    <measureGroup name="Tableau1" caption="Tableau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a Devas" refreshedDate="45659.529977662038" backgroundQuery="1" createdVersion="8" refreshedVersion="8" minRefreshableVersion="3" recordCount="0" supportSubquery="1" supportAdvancedDrill="1" xr:uid="{52171377-58F6-416F-8FBE-438F6A1F9479}">
  <cacheSource type="external" connectionId="1"/>
  <cacheFields count="4">
    <cacheField name="[Tableau1].[AniCli].[AniCli]" caption="AniCli" numFmtId="0" hierarchy="206" level="1">
      <sharedItems count="45">
        <s v=""/>
        <s v="AC001"/>
        <s v="AD001"/>
        <s v="AE001"/>
        <s v="AF001"/>
        <s v="BA001"/>
        <s v="BW001"/>
        <s v="CH001"/>
        <s v="CM001"/>
        <s v="CP001"/>
        <s v="GB001"/>
        <s v="GP001"/>
        <s v="GR001"/>
        <s v="GR002"/>
        <s v="HP003"/>
        <s v="IR001"/>
        <s v="IS001"/>
        <s v="JO001"/>
        <s v="JO002"/>
        <s v="KP001"/>
        <s v="MA001"/>
        <s v="MC001"/>
        <s v="MO001"/>
        <s v="MP001"/>
        <s v="MP002"/>
        <s v="MP003"/>
        <s v="MZ001"/>
        <s v="OH001"/>
        <s v="ON001"/>
        <s v="PC001"/>
        <s v="PE001"/>
        <s v="PL001"/>
        <s v="PO001"/>
        <s v="PR002"/>
        <s v="RA001"/>
        <s v="RH001"/>
        <s v="RN001"/>
        <s v="RZ001"/>
        <s v="TC001"/>
        <s v="UF001"/>
        <s v="WF001"/>
        <s v="WI001"/>
        <s v="WI003"/>
        <s v="YO001"/>
        <s v="ZI001"/>
      </sharedItems>
    </cacheField>
    <cacheField name="[Measures].[Nombre de VisAni 2]" caption="Nombre de VisAni 2" numFmtId="0" hierarchy="270" level="32767"/>
    <cacheField name="[Tableau1].[avec ou sans detail de visite].[avec ou sans detail de visite]" caption="avec ou sans detail de visite" numFmtId="0" hierarchy="251" level="1">
      <sharedItems count="1">
        <s v="Sans détail"/>
      </sharedItems>
    </cacheField>
    <cacheField name="[Plage].[VisType].[VisType]" caption="VisType" numFmtId="0" hierarchy="33" level="1">
      <sharedItems containsSemiMixedTypes="0" containsNonDate="0" containsString="0"/>
    </cacheField>
  </cacheFields>
  <cacheHierarchies count="281">
    <cacheHierarchy uniqueName="[Plage].[Aniid1]" caption="Aniid1" attribute="1" defaultMemberUniqueName="[Plage].[Aniid1].[All]" allUniqueName="[Plage].[Aniid1].[All]" dimensionUniqueName="[Plage]" displayFolder="" count="0" memberValueDatatype="130" unbalanced="0"/>
    <cacheHierarchy uniqueName="[Plage].[AniCli]" caption="AniCli" attribute="1" defaultMemberUniqueName="[Plage].[AniCli].[All]" allUniqueName="[Plage].[AniCli].[All]" dimensionUniqueName="[Plage]" displayFolder="" count="0" memberValueDatatype="130" unbalanced="0"/>
    <cacheHierarchy uniqueName="[Plage].[AniNom]" caption="AniNom" attribute="1" defaultMemberUniqueName="[Plage].[AniNom].[All]" allUniqueName="[Plage].[AniNom].[All]" dimensionUniqueName="[Plage]" displayFolder="" count="0" memberValueDatatype="130" unbalanced="0"/>
    <cacheHierarchy uniqueName="[Plage].[AniType]" caption="AniType" attribute="1" defaultMemberUniqueName="[Plage].[AniType].[All]" allUniqueName="[Plage].[AniType].[All]" dimensionUniqueName="[Plage]" displayFolder="" count="2" memberValueDatatype="130" unbalanced="0"/>
    <cacheHierarchy uniqueName="[Plage].[AniRace]" caption="AniRace" attribute="1" defaultMemberUniqueName="[Plage].[AniRace].[All]" allUniqueName="[Plage].[AniRace].[All]" dimensionUniqueName="[Plage]" displayFolder="" count="0" memberValueDatatype="130" unbalanced="0"/>
    <cacheHierarchy uniqueName="[Plage].[AniDN]" caption="AniDN" attribute="1" time="1" defaultMemberUniqueName="[Plage].[AniDN].[All]" allUniqueName="[Plage].[AniDN].[All]" dimensionUniqueName="[Plage]" displayFolder="" count="0" memberValueDatatype="7" unbalanced="0"/>
    <cacheHierarchy uniqueName="[Plage].[AniSexe]" caption="AniSexe" attribute="1" defaultMemberUniqueName="[Plage].[AniSexe].[All]" allUniqueName="[Plage].[AniSexe].[All]" dimensionUniqueName="[Plage]" displayFolder="" count="0" memberValueDatatype="130" unbalanced="0"/>
    <cacheHierarchy uniqueName="[Plage].[AniCouleur]" caption="AniCouleur" attribute="1" defaultMemberUniqueName="[Plage].[AniCouleur].[All]" allUniqueName="[Plage].[AniCouleur].[All]" dimensionUniqueName="[Plage]" displayFolder="" count="0" memberValueDatatype="130" unbalanced="0"/>
    <cacheHierarchy uniqueName="[Plage].[AniSteril]" caption="AniSteril" attribute="1" defaultMemberUniqueName="[Plage].[AniSteril].[All]" allUniqueName="[Plage].[AniSteril].[All]" dimensionUniqueName="[Plage]" displayFolder="" count="0" memberValueDatatype="11" unbalanced="0"/>
    <cacheHierarchy uniqueName="[Plage].[AniTaille]" caption="AniTaille" attribute="1" defaultMemberUniqueName="[Plage].[AniTaille].[All]" allUniqueName="[Plage].[AniTaille].[All]" dimensionUniqueName="[Plage]" displayFolder="" count="0" memberValueDatatype="5" unbalanced="0"/>
    <cacheHierarchy uniqueName="[Plage].[AniPoids]" caption="AniPoids" attribute="1" defaultMemberUniqueName="[Plage].[AniPoids].[All]" allUniqueName="[Plage].[AniPoids].[All]" dimensionUniqueName="[Plage]" displayFolder="" count="0" memberValueDatatype="5" unbalanced="0"/>
    <cacheHierarchy uniqueName="[Plage].[AniDecede]" caption="AniDecede" attribute="1" defaultMemberUniqueName="[Plage].[AniDecede].[All]" allUniqueName="[Plage].[AniDecede].[All]" dimensionUniqueName="[Plage]" displayFolder="" count="0" memberValueDatatype="11" unbalanced="0"/>
    <cacheHierarchy uniqueName="[Plage].[AniCommentaires]" caption="AniCommentaires" attribute="1" defaultMemberUniqueName="[Plage].[AniCommentaires].[All]" allUniqueName="[Plage].[AniCommentaires].[All]" dimensionUniqueName="[Plage]" displayFolder="" count="0" memberValueDatatype="130" unbalanced="0"/>
    <cacheHierarchy uniqueName="[Plage].[CliNum]" caption="CliNum" attribute="1" defaultMemberUniqueName="[Plage].[CliNum].[All]" allUniqueName="[Plage].[CliNum].[All]" dimensionUniqueName="[Plage]" displayFolder="" count="0" memberValueDatatype="130" unbalanced="0"/>
    <cacheHierarchy uniqueName="[Plage].[CliType]" caption="CliType" attribute="1" defaultMemberUniqueName="[Plage].[CliType].[All]" allUniqueName="[Plage].[CliType].[All]" dimensionUniqueName="[Plage]" displayFolder="" count="0" memberValueDatatype="20" unbalanced="0"/>
    <cacheHierarchy uniqueName="[Plage].[CliNom]" caption="CliNom" attribute="1" defaultMemberUniqueName="[Plage].[CliNom].[All]" allUniqueName="[Plage].[CliNom].[All]" dimensionUniqueName="[Plage]" displayFolder="" count="2" memberValueDatatype="130" unbalanced="0"/>
    <cacheHierarchy uniqueName="[Plage].[CliRue]" caption="CliRue" attribute="1" defaultMemberUniqueName="[Plage].[CliRue].[All]" allUniqueName="[Plage].[CliRue].[All]" dimensionUniqueName="[Plage]" displayFolder="" count="0" memberValueDatatype="130" unbalanced="0"/>
    <cacheHierarchy uniqueName="[Plage].[CliLocalite]" caption="CliLocalite" attribute="1" defaultMemberUniqueName="[Plage].[CliLocalite].[All]" allUniqueName="[Plage].[CliLocalite].[All]" dimensionUniqueName="[Plage]" displayFolder="" count="0" memberValueDatatype="130" unbalanced="0"/>
    <cacheHierarchy uniqueName="[Plage].[CliDep]" caption="CliDep" attribute="1" defaultMemberUniqueName="[Plage].[CliDep].[All]" allUniqueName="[Plage].[CliDep].[All]" dimensionUniqueName="[Plage]" displayFolder="" count="0" memberValueDatatype="130" unbalanced="0"/>
    <cacheHierarchy uniqueName="[Plage].[CliCP]" caption="CliCP" attribute="1" defaultMemberUniqueName="[Plage].[CliCP].[All]" allUniqueName="[Plage].[CliCP].[All]" dimensionUniqueName="[Plage]" displayFolder="" count="0" memberValueDatatype="130" unbalanced="0"/>
    <cacheHierarchy uniqueName="[Plage].[CliTel]" caption="CliTel" attribute="1" defaultMemberUniqueName="[Plage].[CliTel].[All]" allUniqueName="[Plage].[CliTel].[All]" dimensionUniqueName="[Plage]" displayFolder="" count="0" memberValueDatatype="130" unbalanced="0"/>
    <cacheHierarchy uniqueName="[Plage].[CliSiteWeb]" caption="CliSiteWeb" attribute="1" defaultMemberUniqueName="[Plage].[CliSiteWeb].[All]" allUniqueName="[Plage].[CliSiteWeb].[All]" dimensionUniqueName="[Plage]" displayFolder="" count="0" memberValueDatatype="130" unbalanced="0"/>
    <cacheHierarchy uniqueName="[Plage].[Clidepuis]" caption="Clidepuis" attribute="1" time="1" defaultMemberUniqueName="[Plage].[Clidepuis].[All]" allUniqueName="[Plage].[Clidepuis].[All]" dimensionUniqueName="[Plage]" displayFolder="" count="0" memberValueDatatype="7" unbalanced="0"/>
    <cacheHierarchy uniqueName="[Plage].[CliRemise]" caption="CliRemise" attribute="1" defaultMemberUniqueName="[Plage].[CliRemise].[All]" allUniqueName="[Plage].[CliRemise].[All]" dimensionUniqueName="[Plage]" displayFolder="" count="2" memberValueDatatype="5" unbalanced="0"/>
    <cacheHierarchy uniqueName="[Plage].[Visite.VisNum]" caption="Visite.VisNum" attribute="1" defaultMemberUniqueName="[Plage].[Visite.VisNum].[All]" allUniqueName="[Plage].[Visite.VisNum].[All]" dimensionUniqueName="[Plage]" displayFolder="" count="0" memberValueDatatype="130" unbalanced="0"/>
    <cacheHierarchy uniqueName="[Plage].[VisAni]" caption="VisAni" attribute="1" defaultMemberUniqueName="[Plage].[VisAni].[All]" allUniqueName="[Plage].[VisAni].[All]" dimensionUniqueName="[Plage]" displayFolder="" count="0" memberValueDatatype="130" unbalanced="0"/>
    <cacheHierarchy uniqueName="[Plage].[VisDate_2024]" caption="VisDate_2024" attribute="1" time="1" defaultMemberUniqueName="[Plage].[VisDate_2024].[All]" allUniqueName="[Plage].[VisDate_2024].[All]" dimensionUniqueName="[Plage]" displayFolder="" count="2" memberValueDatatype="7" unbalanced="0"/>
    <cacheHierarchy uniqueName="[Plage].[VisSuivi]" caption="VisSuivi" attribute="1" defaultMemberUniqueName="[Plage].[VisSuivi].[All]" allUniqueName="[Plage].[VisSuivi].[All]" dimensionUniqueName="[Plage]" displayFolder="" count="0" memberValueDatatype="130" unbalanced="0"/>
    <cacheHierarchy uniqueName="[Plage].[VisDatesuivi_2024]" caption="VisDatesuivi_2024" attribute="1" time="1" defaultMemberUniqueName="[Plage].[VisDatesuivi_2024].[All]" allUniqueName="[Plage].[VisDatesuivi_2024].[All]" dimensionUniqueName="[Plage]" displayFolder="" count="0" memberValueDatatype="7" unbalanced="0"/>
    <cacheHierarchy uniqueName="[Plage].[VisTypepaie]" caption="VisTypepaie" attribute="1" defaultMemberUniqueName="[Plage].[VisTypepaie].[All]" allUniqueName="[Plage].[VisTypepaie].[All]" dimensionUniqueName="[Plage]" displayFolder="" count="0" memberValueDatatype="20" unbalanced="0"/>
    <cacheHierarchy uniqueName="[Plage].[VisDatePaiement_2024]" caption="VisDatePaiement_2024" attribute="1" time="1" defaultMemberUniqueName="[Plage].[VisDatePaiement_2024].[All]" allUniqueName="[Plage].[VisDatePaiement_2024].[All]" dimensionUniqueName="[Plage]" displayFolder="" count="0" memberValueDatatype="7" unbalanced="0"/>
    <cacheHierarchy uniqueName="[Plage].[DetailVisite.VisNum]" caption="DetailVisite.VisNum" attribute="1" defaultMemberUniqueName="[Plage].[DetailVisite.VisNum].[All]" allUniqueName="[Plage].[DetailVisite.VisNum].[All]" dimensionUniqueName="[Plage]" displayFolder="" count="0" memberValueDatatype="130" unbalanced="0"/>
    <cacheHierarchy uniqueName="[Plage].[VisLig]" caption="VisLig" attribute="1" defaultMemberUniqueName="[Plage].[VisLig].[All]" allUniqueName="[Plage].[VisLig].[All]" dimensionUniqueName="[Plage]" displayFolder="" count="0" memberValueDatatype="130" unbalanced="0"/>
    <cacheHierarchy uniqueName="[Plage].[VisType]" caption="VisType" attribute="1" defaultMemberUniqueName="[Plage].[VisType].[All]" allUniqueName="[Plage].[VisType].[All]" dimensionUniqueName="[Plage]" displayFolder="" count="2" memberValueDatatype="130" unbalanced="0">
      <fieldsUsage count="2">
        <fieldUsage x="-1"/>
        <fieldUsage x="3"/>
      </fieldsUsage>
    </cacheHierarchy>
    <cacheHierarchy uniqueName="[Plage].[VisTrait]" caption="VisTrait" attribute="1" defaultMemberUniqueName="[Plage].[VisTrait].[All]" allUniqueName="[Plage].[VisTrait].[All]" dimensionUniqueName="[Plage]" displayFolder="" count="0" memberValueDatatype="130" unbalanced="0"/>
    <cacheHierarchy uniqueName="[Plage].[VisMed]" caption="VisMed" attribute="1" defaultMemberUniqueName="[Plage].[VisMed].[All]" allUniqueName="[Plage].[VisMed].[All]" dimensionUniqueName="[Plage]" displayFolder="" count="0" memberValueDatatype="130" unbalanced="0"/>
    <cacheHierarchy uniqueName="[Plage].[MedCode]" caption="MedCode" attribute="1" defaultMemberUniqueName="[Plage].[MedCode].[All]" allUniqueName="[Plage].[MedCode].[All]" dimensionUniqueName="[Plage]" displayFolder="" count="0" memberValueDatatype="130" unbalanced="0"/>
    <cacheHierarchy uniqueName="[Plage].[MedNom]" caption="MedNom" attribute="1" defaultMemberUniqueName="[Plage].[MedNom].[All]" allUniqueName="[Plage].[MedNom].[All]" dimensionUniqueName="[Plage]" displayFolder="" count="0" memberValueDatatype="130" unbalanced="0"/>
    <cacheHierarchy uniqueName="[Plage].[MedPrix]" caption="MedPrix" attribute="1" defaultMemberUniqueName="[Plage].[MedPrix].[All]" allUniqueName="[Plage].[MedPrix].[All]" dimensionUniqueName="[Plage]" displayFolder="" count="0" memberValueDatatype="5" unbalanced="0"/>
    <cacheHierarchy uniqueName="[Plage].[CodeTrai]" caption="CodeTrai" attribute="1" defaultMemberUniqueName="[Plage].[CodeTrai].[All]" allUniqueName="[Plage].[CodeTrai].[All]" dimensionUniqueName="[Plage]" displayFolder="" count="0" memberValueDatatype="130" unbalanced="0"/>
    <cacheHierarchy uniqueName="[Plage].[NomTrai]" caption="NomTrai" attribute="1" defaultMemberUniqueName="[Plage].[NomTrai].[All]" allUniqueName="[Plage].[NomTrai].[All]" dimensionUniqueName="[Plage]" displayFolder="" count="0" memberValueDatatype="130" unbalanced="0"/>
    <cacheHierarchy uniqueName="[Plage].[PrixTrai]" caption="PrixTrai" attribute="1" defaultMemberUniqueName="[Plage].[PrixTrai].[All]" allUniqueName="[Plage].[PrixTrai].[All]" dimensionUniqueName="[Plage]" displayFolder="" count="0" memberValueDatatype="20" unbalanced="0"/>
    <cacheHierarchy uniqueName="[Plage].[PaiTypeCode]" caption="PaiTypeCode" attribute="1" defaultMemberUniqueName="[Plage].[PaiTypeCode].[All]" allUniqueName="[Plage].[PaiTypeCode].[All]" dimensionUniqueName="[Plage]" displayFolder="" count="0" memberValueDatatype="20" unbalanced="0"/>
    <cacheHierarchy uniqueName="[Plage].[PaiTypeLib]" caption="PaiTypeLib" attribute="1" defaultMemberUniqueName="[Plage].[PaiTypeLib].[All]" allUniqueName="[Plage].[PaiTypeLib].[All]" dimensionUniqueName="[Plage]" displayFolder="" count="0" memberValueDatatype="130" unbalanced="0"/>
    <cacheHierarchy uniqueName="[Plage].[CA]" caption="CA" attribute="1" defaultMemberUniqueName="[Plage].[CA].[All]" allUniqueName="[Plage].[CA].[All]" dimensionUniqueName="[Plage]" displayFolder="" count="0" memberValueDatatype="5" unbalanced="0"/>
    <cacheHierarchy uniqueName="[Plage].[AniId]" caption="AniId" attribute="1" defaultMemberUniqueName="[Plage].[AniId].[All]" allUniqueName="[Plage].[AniId].[All]" dimensionUniqueName="[Plage]" displayFolder="" count="0" memberValueDatatype="130" unbalanced="0"/>
    <cacheHierarchy uniqueName="[Plage 1].[Aniid]" caption="Aniid" attribute="1" defaultMemberUniqueName="[Plage 1].[Aniid].[All]" allUniqueName="[Plage 1].[Aniid].[All]" dimensionUniqueName="[Plage 1]" displayFolder="" count="0" memberValueDatatype="130" unbalanced="0"/>
    <cacheHierarchy uniqueName="[Plage 1].[AniCli]" caption="AniCli" attribute="1" defaultMemberUniqueName="[Plage 1].[AniCli].[All]" allUniqueName="[Plage 1].[AniCli].[All]" dimensionUniqueName="[Plage 1]" displayFolder="" count="0" memberValueDatatype="130" unbalanced="0"/>
    <cacheHierarchy uniqueName="[Plage 1].[AniNom]" caption="AniNom" attribute="1" defaultMemberUniqueName="[Plage 1].[AniNom].[All]" allUniqueName="[Plage 1].[AniNom].[All]" dimensionUniqueName="[Plage 1]" displayFolder="" count="0" memberValueDatatype="130" unbalanced="0"/>
    <cacheHierarchy uniqueName="[Plage 1].[AniType]" caption="AniType" attribute="1" defaultMemberUniqueName="[Plage 1].[AniType].[All]" allUniqueName="[Plage 1].[AniType].[All]" dimensionUniqueName="[Plage 1]" displayFolder="" count="0" memberValueDatatype="130" unbalanced="0"/>
    <cacheHierarchy uniqueName="[Plage 1].[AniRace]" caption="AniRace" attribute="1" defaultMemberUniqueName="[Plage 1].[AniRace].[All]" allUniqueName="[Plage 1].[AniRace].[All]" dimensionUniqueName="[Plage 1]" displayFolder="" count="0" memberValueDatatype="130" unbalanced="0"/>
    <cacheHierarchy uniqueName="[Plage 1].[AniDN]" caption="AniDN" attribute="1" time="1" defaultMemberUniqueName="[Plage 1].[AniDN].[All]" allUniqueName="[Plage 1].[AniDN].[All]" dimensionUniqueName="[Plage 1]" displayFolder="" count="0" memberValueDatatype="7" unbalanced="0"/>
    <cacheHierarchy uniqueName="[Plage 1].[AniSexe]" caption="AniSexe" attribute="1" defaultMemberUniqueName="[Plage 1].[AniSexe].[All]" allUniqueName="[Plage 1].[AniSexe].[All]" dimensionUniqueName="[Plage 1]" displayFolder="" count="0" memberValueDatatype="130" unbalanced="0"/>
    <cacheHierarchy uniqueName="[Plage 1].[AniCouleur]" caption="AniCouleur" attribute="1" defaultMemberUniqueName="[Plage 1].[AniCouleur].[All]" allUniqueName="[Plage 1].[AniCouleur].[All]" dimensionUniqueName="[Plage 1]" displayFolder="" count="0" memberValueDatatype="130" unbalanced="0"/>
    <cacheHierarchy uniqueName="[Plage 1].[AniSteril]" caption="AniSteril" attribute="1" defaultMemberUniqueName="[Plage 1].[AniSteril].[All]" allUniqueName="[Plage 1].[AniSteril].[All]" dimensionUniqueName="[Plage 1]" displayFolder="" count="0" memberValueDatatype="11" unbalanced="0"/>
    <cacheHierarchy uniqueName="[Plage 1].[AniTaille]" caption="AniTaille" attribute="1" defaultMemberUniqueName="[Plage 1].[AniTaille].[All]" allUniqueName="[Plage 1].[AniTaille].[All]" dimensionUniqueName="[Plage 1]" displayFolder="" count="0" memberValueDatatype="5" unbalanced="0"/>
    <cacheHierarchy uniqueName="[Plage 1].[AniPoids]" caption="AniPoids" attribute="1" defaultMemberUniqueName="[Plage 1].[AniPoids].[All]" allUniqueName="[Plage 1].[AniPoids].[All]" dimensionUniqueName="[Plage 1]" displayFolder="" count="0" memberValueDatatype="5" unbalanced="0"/>
    <cacheHierarchy uniqueName="[Plage 1].[AniDecede]" caption="AniDecede" attribute="1" defaultMemberUniqueName="[Plage 1].[AniDecede].[All]" allUniqueName="[Plage 1].[AniDecede].[All]" dimensionUniqueName="[Plage 1]" displayFolder="" count="0" memberValueDatatype="11" unbalanced="0"/>
    <cacheHierarchy uniqueName="[Plage 1].[AniCommentaires]" caption="AniCommentaires" attribute="1" defaultMemberUniqueName="[Plage 1].[AniCommentaires].[All]" allUniqueName="[Plage 1].[AniCommentaires].[All]" dimensionUniqueName="[Plage 1]" displayFolder="" count="0" memberValueDatatype="130" unbalanced="0"/>
    <cacheHierarchy uniqueName="[Plage 1].[CliNum]" caption="CliNum" attribute="1" defaultMemberUniqueName="[Plage 1].[CliNum].[All]" allUniqueName="[Plage 1].[CliNum].[All]" dimensionUniqueName="[Plage 1]" displayFolder="" count="0" memberValueDatatype="130" unbalanced="0"/>
    <cacheHierarchy uniqueName="[Plage 1].[CliType]" caption="CliType" attribute="1" defaultMemberUniqueName="[Plage 1].[CliType].[All]" allUniqueName="[Plage 1].[CliType].[All]" dimensionUniqueName="[Plage 1]" displayFolder="" count="0" memberValueDatatype="20" unbalanced="0"/>
    <cacheHierarchy uniqueName="[Plage 1].[CliNom]" caption="CliNom" attribute="1" defaultMemberUniqueName="[Plage 1].[CliNom].[All]" allUniqueName="[Plage 1].[CliNom].[All]" dimensionUniqueName="[Plage 1]" displayFolder="" count="0" memberValueDatatype="130" unbalanced="0"/>
    <cacheHierarchy uniqueName="[Plage 1].[CliRue]" caption="CliRue" attribute="1" defaultMemberUniqueName="[Plage 1].[CliRue].[All]" allUniqueName="[Plage 1].[CliRue].[All]" dimensionUniqueName="[Plage 1]" displayFolder="" count="0" memberValueDatatype="130" unbalanced="0"/>
    <cacheHierarchy uniqueName="[Plage 1].[CliLocalite]" caption="CliLocalite" attribute="1" defaultMemberUniqueName="[Plage 1].[CliLocalite].[All]" allUniqueName="[Plage 1].[CliLocalite].[All]" dimensionUniqueName="[Plage 1]" displayFolder="" count="0" memberValueDatatype="130" unbalanced="0"/>
    <cacheHierarchy uniqueName="[Plage 1].[CliDep]" caption="CliDep" attribute="1" defaultMemberUniqueName="[Plage 1].[CliDep].[All]" allUniqueName="[Plage 1].[CliDep].[All]" dimensionUniqueName="[Plage 1]" displayFolder="" count="0" memberValueDatatype="130" unbalanced="0"/>
    <cacheHierarchy uniqueName="[Plage 1].[CliCP]" caption="CliCP" attribute="1" defaultMemberUniqueName="[Plage 1].[CliCP].[All]" allUniqueName="[Plage 1].[CliCP].[All]" dimensionUniqueName="[Plage 1]" displayFolder="" count="0" memberValueDatatype="130" unbalanced="0"/>
    <cacheHierarchy uniqueName="[Plage 1].[CliTel]" caption="CliTel" attribute="1" defaultMemberUniqueName="[Plage 1].[CliTel].[All]" allUniqueName="[Plage 1].[CliTel].[All]" dimensionUniqueName="[Plage 1]" displayFolder="" count="0" memberValueDatatype="130" unbalanced="0"/>
    <cacheHierarchy uniqueName="[Plage 1].[CliSiteWeb]" caption="CliSiteWeb" attribute="1" defaultMemberUniqueName="[Plage 1].[CliSiteWeb].[All]" allUniqueName="[Plage 1].[CliSiteWeb].[All]" dimensionUniqueName="[Plage 1]" displayFolder="" count="0" memberValueDatatype="130" unbalanced="0"/>
    <cacheHierarchy uniqueName="[Plage 1].[Clidepuis]" caption="Clidepuis" attribute="1" time="1" defaultMemberUniqueName="[Plage 1].[Clidepuis].[All]" allUniqueName="[Plage 1].[Clidepuis].[All]" dimensionUniqueName="[Plage 1]" displayFolder="" count="0" memberValueDatatype="7" unbalanced="0"/>
    <cacheHierarchy uniqueName="[Plage 1].[CliRemise]" caption="CliRemise" attribute="1" defaultMemberUniqueName="[Plage 1].[CliRemise].[All]" allUniqueName="[Plage 1].[CliRemise].[All]" dimensionUniqueName="[Plage 1]" displayFolder="" count="0" memberValueDatatype="5" unbalanced="0"/>
    <cacheHierarchy uniqueName="[Plage 1].[Visite.VisNum]" caption="Visite.VisNum" attribute="1" defaultMemberUniqueName="[Plage 1].[Visite.VisNum].[All]" allUniqueName="[Plage 1].[Visite.VisNum].[All]" dimensionUniqueName="[Plage 1]" displayFolder="" count="0" memberValueDatatype="130" unbalanced="0"/>
    <cacheHierarchy uniqueName="[Plage 1].[VisAni]" caption="VisAni" attribute="1" defaultMemberUniqueName="[Plage 1].[VisAni].[All]" allUniqueName="[Plage 1].[VisAni].[All]" dimensionUniqueName="[Plage 1]" displayFolder="" count="0" memberValueDatatype="130" unbalanced="0"/>
    <cacheHierarchy uniqueName="[Plage 1].[VisDate_2024]" caption="VisDate_2024" attribute="1" time="1" defaultMemberUniqueName="[Plage 1].[VisDate_2024].[All]" allUniqueName="[Plage 1].[VisDate_2024].[All]" dimensionUniqueName="[Plage 1]" displayFolder="" count="0" memberValueDatatype="7" unbalanced="0"/>
    <cacheHierarchy uniqueName="[Plage 1].[VisSuivi]" caption="VisSuivi" attribute="1" defaultMemberUniqueName="[Plage 1].[VisSuivi].[All]" allUniqueName="[Plage 1].[VisSuivi].[All]" dimensionUniqueName="[Plage 1]" displayFolder="" count="0" memberValueDatatype="130" unbalanced="0"/>
    <cacheHierarchy uniqueName="[Plage 1].[VisDatesuivi_2024]" caption="VisDatesuivi_2024" attribute="1" time="1" defaultMemberUniqueName="[Plage 1].[VisDatesuivi_2024].[All]" allUniqueName="[Plage 1].[VisDatesuivi_2024].[All]" dimensionUniqueName="[Plage 1]" displayFolder="" count="0" memberValueDatatype="7" unbalanced="0"/>
    <cacheHierarchy uniqueName="[Plage 1].[VisTypepaie]" caption="VisTypepaie" attribute="1" defaultMemberUniqueName="[Plage 1].[VisTypepaie].[All]" allUniqueName="[Plage 1].[VisTypepaie].[All]" dimensionUniqueName="[Plage 1]" displayFolder="" count="0" memberValueDatatype="20" unbalanced="0"/>
    <cacheHierarchy uniqueName="[Plage 1].[VisDatePaiement_2024]" caption="VisDatePaiement_2024" attribute="1" time="1" defaultMemberUniqueName="[Plage 1].[VisDatePaiement_2024].[All]" allUniqueName="[Plage 1].[VisDatePaiement_2024].[All]" dimensionUniqueName="[Plage 1]" displayFolder="" count="0" memberValueDatatype="7" unbalanced="0"/>
    <cacheHierarchy uniqueName="[Plage 1].[DetailVisite.VisNum]" caption="DetailVisite.VisNum" attribute="1" defaultMemberUniqueName="[Plage 1].[DetailVisite.VisNum].[All]" allUniqueName="[Plage 1].[DetailVisite.VisNum].[All]" dimensionUniqueName="[Plage 1]" displayFolder="" count="0" memberValueDatatype="130" unbalanced="0"/>
    <cacheHierarchy uniqueName="[Plage 1].[VisLig]" caption="VisLig" attribute="1" defaultMemberUniqueName="[Plage 1].[VisLig].[All]" allUniqueName="[Plage 1].[VisLig].[All]" dimensionUniqueName="[Plage 1]" displayFolder="" count="0" memberValueDatatype="130" unbalanced="0"/>
    <cacheHierarchy uniqueName="[Plage 1].[VisType]" caption="VisType" attribute="1" defaultMemberUniqueName="[Plage 1].[VisType].[All]" allUniqueName="[Plage 1].[VisType].[All]" dimensionUniqueName="[Plage 1]" displayFolder="" count="0" memberValueDatatype="130" unbalanced="0"/>
    <cacheHierarchy uniqueName="[Plage 1].[VisTrait]" caption="VisTrait" attribute="1" defaultMemberUniqueName="[Plage 1].[VisTrait].[All]" allUniqueName="[Plage 1].[VisTrait].[All]" dimensionUniqueName="[Plage 1]" displayFolder="" count="0" memberValueDatatype="130" unbalanced="0"/>
    <cacheHierarchy uniqueName="[Plage 1].[VisMed]" caption="VisMed" attribute="1" defaultMemberUniqueName="[Plage 1].[VisMed].[All]" allUniqueName="[Plage 1].[VisMed].[All]" dimensionUniqueName="[Plage 1]" displayFolder="" count="0" memberValueDatatype="130" unbalanced="0"/>
    <cacheHierarchy uniqueName="[Plage 1].[MedCode]" caption="MedCode" attribute="1" defaultMemberUniqueName="[Plage 1].[MedCode].[All]" allUniqueName="[Plage 1].[MedCode].[All]" dimensionUniqueName="[Plage 1]" displayFolder="" count="0" memberValueDatatype="130" unbalanced="0"/>
    <cacheHierarchy uniqueName="[Plage 1].[MedNom]" caption="MedNom" attribute="1" defaultMemberUniqueName="[Plage 1].[MedNom].[All]" allUniqueName="[Plage 1].[MedNom].[All]" dimensionUniqueName="[Plage 1]" displayFolder="" count="0" memberValueDatatype="130" unbalanced="0"/>
    <cacheHierarchy uniqueName="[Plage 1].[MedPrix]" caption="MedPrix" attribute="1" defaultMemberUniqueName="[Plage 1].[MedPrix].[All]" allUniqueName="[Plage 1].[MedPrix].[All]" dimensionUniqueName="[Plage 1]" displayFolder="" count="0" memberValueDatatype="5" unbalanced="0"/>
    <cacheHierarchy uniqueName="[Plage 1].[CodeTrai]" caption="CodeTrai" attribute="1" defaultMemberUniqueName="[Plage 1].[CodeTrai].[All]" allUniqueName="[Plage 1].[CodeTrai].[All]" dimensionUniqueName="[Plage 1]" displayFolder="" count="0" memberValueDatatype="130" unbalanced="0"/>
    <cacheHierarchy uniqueName="[Plage 1].[NomTrai]" caption="NomTrai" attribute="1" defaultMemberUniqueName="[Plage 1].[NomTrai].[All]" allUniqueName="[Plage 1].[NomTrai].[All]" dimensionUniqueName="[Plage 1]" displayFolder="" count="0" memberValueDatatype="130" unbalanced="0"/>
    <cacheHierarchy uniqueName="[Plage 1].[PrixTrai]" caption="PrixTrai" attribute="1" defaultMemberUniqueName="[Plage 1].[PrixTrai].[All]" allUniqueName="[Plage 1].[PrixTrai].[All]" dimensionUniqueName="[Plage 1]" displayFolder="" count="0" memberValueDatatype="20" unbalanced="0"/>
    <cacheHierarchy uniqueName="[Plage 1].[PaiTypeCode]" caption="PaiTypeCode" attribute="1" defaultMemberUniqueName="[Plage 1].[PaiTypeCode].[All]" allUniqueName="[Plage 1].[PaiTypeCode].[All]" dimensionUniqueName="[Plage 1]" displayFolder="" count="0" memberValueDatatype="20" unbalanced="0"/>
    <cacheHierarchy uniqueName="[Plage 1].[PaiTypeLib]" caption="PaiTypeLib" attribute="1" defaultMemberUniqueName="[Plage 1].[PaiTypeLib].[All]" allUniqueName="[Plage 1].[PaiTypeLib].[All]" dimensionUniqueName="[Plage 1]" displayFolder="" count="0" memberValueDatatype="130" unbalanced="0"/>
    <cacheHierarchy uniqueName="[Plage 1].[CA]" caption="CA" attribute="1" defaultMemberUniqueName="[Plage 1].[CA].[All]" allUniqueName="[Plage 1].[CA].[All]" dimensionUniqueName="[Plage 1]" displayFolder="" count="0" memberValueDatatype="5" unbalanced="0"/>
    <cacheHierarchy uniqueName="[Plage 1].[nouveau ca]" caption="nouveau ca" attribute="1" defaultMemberUniqueName="[Plage 1].[nouveau ca].[All]" allUniqueName="[Plage 1].[nouveau ca].[All]" dimensionUniqueName="[Plage 1]" displayFolder="" count="0" memberValueDatatype="5" unbalanced="0"/>
    <cacheHierarchy uniqueName="[Plage 1].[avec ou sans detail de visite]" caption="avec ou sans detail de visite" attribute="1" defaultMemberUniqueName="[Plage 1].[avec ou sans detail de visite].[All]" allUniqueName="[Plage 1].[avec ou sans detail de visite].[All]" dimensionUniqueName="[Plage 1]" displayFolder="" count="0" memberValueDatatype="130" unbalanced="0"/>
    <cacheHierarchy uniqueName="[Plage 1].[nombre de jour d'impayés]" caption="nombre de jour d'impayés" attribute="1" defaultMemberUniqueName="[Plage 1].[nombre de jour d'impayés].[All]" allUniqueName="[Plage 1].[nombre de jour d'impayés].[All]" dimensionUniqueName="[Plage 1]" displayFolder="" count="0" memberValueDatatype="20" unbalanced="0"/>
    <cacheHierarchy uniqueName="[Plage 1].[nombre de mois]" caption="nombre de mois" attribute="1" defaultMemberUniqueName="[Plage 1].[nombre de mois].[All]" allUniqueName="[Plage 1].[nombre de mois].[All]" dimensionUniqueName="[Plage 1]" displayFolder="" count="0" memberValueDatatype="5" unbalanced="0"/>
    <cacheHierarchy uniqueName="[Plage 1].[payé ou pas]" caption="payé ou pas" attribute="1" defaultMemberUniqueName="[Plage 1].[payé ou pas].[All]" allUniqueName="[Plage 1].[payé ou pas].[All]" dimensionUniqueName="[Plage 1]" displayFolder="" count="0" memberValueDatatype="130" unbalanced="0"/>
    <cacheHierarchy uniqueName="[Plage 2].[Aniid]" caption="Aniid" attribute="1" defaultMemberUniqueName="[Plage 2].[Aniid].[All]" allUniqueName="[Plage 2].[Aniid].[All]" dimensionUniqueName="[Plage 2]" displayFolder="" count="0" memberValueDatatype="130" unbalanced="0"/>
    <cacheHierarchy uniqueName="[Plage 2].[AniCli]" caption="AniCli" attribute="1" defaultMemberUniqueName="[Plage 2].[AniCli].[All]" allUniqueName="[Plage 2].[AniCli].[All]" dimensionUniqueName="[Plage 2]" displayFolder="" count="0" memberValueDatatype="130" unbalanced="0"/>
    <cacheHierarchy uniqueName="[Plage 2].[AniNom]" caption="AniNom" attribute="1" defaultMemberUniqueName="[Plage 2].[AniNom].[All]" allUniqueName="[Plage 2].[AniNom].[All]" dimensionUniqueName="[Plage 2]" displayFolder="" count="0" memberValueDatatype="130" unbalanced="0"/>
    <cacheHierarchy uniqueName="[Plage 2].[AniType]" caption="AniType" attribute="1" defaultMemberUniqueName="[Plage 2].[AniType].[All]" allUniqueName="[Plage 2].[AniType].[All]" dimensionUniqueName="[Plage 2]" displayFolder="" count="0" memberValueDatatype="130" unbalanced="0"/>
    <cacheHierarchy uniqueName="[Plage 2].[AniRace]" caption="AniRace" attribute="1" defaultMemberUniqueName="[Plage 2].[AniRace].[All]" allUniqueName="[Plage 2].[AniRace].[All]" dimensionUniqueName="[Plage 2]" displayFolder="" count="0" memberValueDatatype="130" unbalanced="0"/>
    <cacheHierarchy uniqueName="[Plage 2].[AniDN]" caption="AniDN" attribute="1" time="1" defaultMemberUniqueName="[Plage 2].[AniDN].[All]" allUniqueName="[Plage 2].[AniDN].[All]" dimensionUniqueName="[Plage 2]" displayFolder="" count="0" memberValueDatatype="7" unbalanced="0"/>
    <cacheHierarchy uniqueName="[Plage 2].[AniSexe]" caption="AniSexe" attribute="1" defaultMemberUniqueName="[Plage 2].[AniSexe].[All]" allUniqueName="[Plage 2].[AniSexe].[All]" dimensionUniqueName="[Plage 2]" displayFolder="" count="0" memberValueDatatype="130" unbalanced="0"/>
    <cacheHierarchy uniqueName="[Plage 2].[AniCouleur]" caption="AniCouleur" attribute="1" defaultMemberUniqueName="[Plage 2].[AniCouleur].[All]" allUniqueName="[Plage 2].[AniCouleur].[All]" dimensionUniqueName="[Plage 2]" displayFolder="" count="0" memberValueDatatype="130" unbalanced="0"/>
    <cacheHierarchy uniqueName="[Plage 2].[AniSteril]" caption="AniSteril" attribute="1" defaultMemberUniqueName="[Plage 2].[AniSteril].[All]" allUniqueName="[Plage 2].[AniSteril].[All]" dimensionUniqueName="[Plage 2]" displayFolder="" count="0" memberValueDatatype="11" unbalanced="0"/>
    <cacheHierarchy uniqueName="[Plage 2].[AniTaille]" caption="AniTaille" attribute="1" defaultMemberUniqueName="[Plage 2].[AniTaille].[All]" allUniqueName="[Plage 2].[AniTaille].[All]" dimensionUniqueName="[Plage 2]" displayFolder="" count="0" memberValueDatatype="5" unbalanced="0"/>
    <cacheHierarchy uniqueName="[Plage 2].[AniPoids]" caption="AniPoids" attribute="1" defaultMemberUniqueName="[Plage 2].[AniPoids].[All]" allUniqueName="[Plage 2].[AniPoids].[All]" dimensionUniqueName="[Plage 2]" displayFolder="" count="0" memberValueDatatype="5" unbalanced="0"/>
    <cacheHierarchy uniqueName="[Plage 2].[AniDecede]" caption="AniDecede" attribute="1" defaultMemberUniqueName="[Plage 2].[AniDecede].[All]" allUniqueName="[Plage 2].[AniDecede].[All]" dimensionUniqueName="[Plage 2]" displayFolder="" count="0" memberValueDatatype="11" unbalanced="0"/>
    <cacheHierarchy uniqueName="[Plage 2].[AniCommentaires]" caption="AniCommentaires" attribute="1" defaultMemberUniqueName="[Plage 2].[AniCommentaires].[All]" allUniqueName="[Plage 2].[AniCommentaires].[All]" dimensionUniqueName="[Plage 2]" displayFolder="" count="0" memberValueDatatype="130" unbalanced="0"/>
    <cacheHierarchy uniqueName="[Plage 2].[CliNum]" caption="CliNum" attribute="1" defaultMemberUniqueName="[Plage 2].[CliNum].[All]" allUniqueName="[Plage 2].[CliNum].[All]" dimensionUniqueName="[Plage 2]" displayFolder="" count="0" memberValueDatatype="130" unbalanced="0"/>
    <cacheHierarchy uniqueName="[Plage 2].[CliType]" caption="CliType" attribute="1" defaultMemberUniqueName="[Plage 2].[CliType].[All]" allUniqueName="[Plage 2].[CliType].[All]" dimensionUniqueName="[Plage 2]" displayFolder="" count="0" memberValueDatatype="20" unbalanced="0"/>
    <cacheHierarchy uniqueName="[Plage 2].[CliNom]" caption="CliNom" attribute="1" defaultMemberUniqueName="[Plage 2].[CliNom].[All]" allUniqueName="[Plage 2].[CliNom].[All]" dimensionUniqueName="[Plage 2]" displayFolder="" count="0" memberValueDatatype="130" unbalanced="0"/>
    <cacheHierarchy uniqueName="[Plage 2].[CliRue]" caption="CliRue" attribute="1" defaultMemberUniqueName="[Plage 2].[CliRue].[All]" allUniqueName="[Plage 2].[CliRue].[All]" dimensionUniqueName="[Plage 2]" displayFolder="" count="0" memberValueDatatype="130" unbalanced="0"/>
    <cacheHierarchy uniqueName="[Plage 2].[CliLocalite]" caption="CliLocalite" attribute="1" defaultMemberUniqueName="[Plage 2].[CliLocalite].[All]" allUniqueName="[Plage 2].[CliLocalite].[All]" dimensionUniqueName="[Plage 2]" displayFolder="" count="0" memberValueDatatype="130" unbalanced="0"/>
    <cacheHierarchy uniqueName="[Plage 2].[CliDep]" caption="CliDep" attribute="1" defaultMemberUniqueName="[Plage 2].[CliDep].[All]" allUniqueName="[Plage 2].[CliDep].[All]" dimensionUniqueName="[Plage 2]" displayFolder="" count="0" memberValueDatatype="130" unbalanced="0"/>
    <cacheHierarchy uniqueName="[Plage 2].[CliCP]" caption="CliCP" attribute="1" defaultMemberUniqueName="[Plage 2].[CliCP].[All]" allUniqueName="[Plage 2].[CliCP].[All]" dimensionUniqueName="[Plage 2]" displayFolder="" count="0" memberValueDatatype="130" unbalanced="0"/>
    <cacheHierarchy uniqueName="[Plage 2].[CliTel]" caption="CliTel" attribute="1" defaultMemberUniqueName="[Plage 2].[CliTel].[All]" allUniqueName="[Plage 2].[CliTel].[All]" dimensionUniqueName="[Plage 2]" displayFolder="" count="0" memberValueDatatype="130" unbalanced="0"/>
    <cacheHierarchy uniqueName="[Plage 2].[CliSiteWeb]" caption="CliSiteWeb" attribute="1" defaultMemberUniqueName="[Plage 2].[CliSiteWeb].[All]" allUniqueName="[Plage 2].[CliSiteWeb].[All]" dimensionUniqueName="[Plage 2]" displayFolder="" count="0" memberValueDatatype="130" unbalanced="0"/>
    <cacheHierarchy uniqueName="[Plage 2].[Clidepuis]" caption="Clidepuis" attribute="1" time="1" defaultMemberUniqueName="[Plage 2].[Clidepuis].[All]" allUniqueName="[Plage 2].[Clidepuis].[All]" dimensionUniqueName="[Plage 2]" displayFolder="" count="0" memberValueDatatype="7" unbalanced="0"/>
    <cacheHierarchy uniqueName="[Plage 2].[CliRemise]" caption="CliRemise" attribute="1" defaultMemberUniqueName="[Plage 2].[CliRemise].[All]" allUniqueName="[Plage 2].[CliRemise].[All]" dimensionUniqueName="[Plage 2]" displayFolder="" count="0" memberValueDatatype="5" unbalanced="0"/>
    <cacheHierarchy uniqueName="[Plage 2].[Visite.VisNum]" caption="Visite.VisNum" attribute="1" defaultMemberUniqueName="[Plage 2].[Visite.VisNum].[All]" allUniqueName="[Plage 2].[Visite.VisNum].[All]" dimensionUniqueName="[Plage 2]" displayFolder="" count="0" memberValueDatatype="130" unbalanced="0"/>
    <cacheHierarchy uniqueName="[Plage 2].[VisAni]" caption="VisAni" attribute="1" defaultMemberUniqueName="[Plage 2].[VisAni].[All]" allUniqueName="[Plage 2].[VisAni].[All]" dimensionUniqueName="[Plage 2]" displayFolder="" count="0" memberValueDatatype="130" unbalanced="0"/>
    <cacheHierarchy uniqueName="[Plage 2].[VisDate_2024]" caption="VisDate_2024" attribute="1" time="1" defaultMemberUniqueName="[Plage 2].[VisDate_2024].[All]" allUniqueName="[Plage 2].[VisDate_2024].[All]" dimensionUniqueName="[Plage 2]" displayFolder="" count="0" memberValueDatatype="7" unbalanced="0"/>
    <cacheHierarchy uniqueName="[Plage 2].[VisSuivi]" caption="VisSuivi" attribute="1" defaultMemberUniqueName="[Plage 2].[VisSuivi].[All]" allUniqueName="[Plage 2].[VisSuivi].[All]" dimensionUniqueName="[Plage 2]" displayFolder="" count="0" memberValueDatatype="130" unbalanced="0"/>
    <cacheHierarchy uniqueName="[Plage 2].[VisDatesuivi_2024]" caption="VisDatesuivi_2024" attribute="1" time="1" defaultMemberUniqueName="[Plage 2].[VisDatesuivi_2024].[All]" allUniqueName="[Plage 2].[VisDatesuivi_2024].[All]" dimensionUniqueName="[Plage 2]" displayFolder="" count="0" memberValueDatatype="7" unbalanced="0"/>
    <cacheHierarchy uniqueName="[Plage 2].[VisTypepaie]" caption="VisTypepaie" attribute="1" defaultMemberUniqueName="[Plage 2].[VisTypepaie].[All]" allUniqueName="[Plage 2].[VisTypepaie].[All]" dimensionUniqueName="[Plage 2]" displayFolder="" count="0" memberValueDatatype="20" unbalanced="0"/>
    <cacheHierarchy uniqueName="[Plage 2].[VisDatePaiement_2024]" caption="VisDatePaiement_2024" attribute="1" time="1" defaultMemberUniqueName="[Plage 2].[VisDatePaiement_2024].[All]" allUniqueName="[Plage 2].[VisDatePaiement_2024].[All]" dimensionUniqueName="[Plage 2]" displayFolder="" count="0" memberValueDatatype="7" unbalanced="0"/>
    <cacheHierarchy uniqueName="[Plage 2].[DetailVisite.VisNum]" caption="DetailVisite.VisNum" attribute="1" defaultMemberUniqueName="[Plage 2].[DetailVisite.VisNum].[All]" allUniqueName="[Plage 2].[DetailVisite.VisNum].[All]" dimensionUniqueName="[Plage 2]" displayFolder="" count="0" memberValueDatatype="130" unbalanced="0"/>
    <cacheHierarchy uniqueName="[Plage 2].[VisLig]" caption="VisLig" attribute="1" defaultMemberUniqueName="[Plage 2].[VisLig].[All]" allUniqueName="[Plage 2].[VisLig].[All]" dimensionUniqueName="[Plage 2]" displayFolder="" count="0" memberValueDatatype="130" unbalanced="0"/>
    <cacheHierarchy uniqueName="[Plage 2].[VisType]" caption="VisType" attribute="1" defaultMemberUniqueName="[Plage 2].[VisType].[All]" allUniqueName="[Plage 2].[VisType].[All]" dimensionUniqueName="[Plage 2]" displayFolder="" count="0" memberValueDatatype="130" unbalanced="0"/>
    <cacheHierarchy uniqueName="[Plage 2].[VisTrait]" caption="VisTrait" attribute="1" defaultMemberUniqueName="[Plage 2].[VisTrait].[All]" allUniqueName="[Plage 2].[VisTrait].[All]" dimensionUniqueName="[Plage 2]" displayFolder="" count="0" memberValueDatatype="130" unbalanced="0"/>
    <cacheHierarchy uniqueName="[Plage 2].[VisMed]" caption="VisMed" attribute="1" defaultMemberUniqueName="[Plage 2].[VisMed].[All]" allUniqueName="[Plage 2].[VisMed].[All]" dimensionUniqueName="[Plage 2]" displayFolder="" count="0" memberValueDatatype="130" unbalanced="0"/>
    <cacheHierarchy uniqueName="[Plage 2].[MedCode]" caption="MedCode" attribute="1" defaultMemberUniqueName="[Plage 2].[MedCode].[All]" allUniqueName="[Plage 2].[MedCode].[All]" dimensionUniqueName="[Plage 2]" displayFolder="" count="0" memberValueDatatype="130" unbalanced="0"/>
    <cacheHierarchy uniqueName="[Plage 2].[MedNom]" caption="MedNom" attribute="1" defaultMemberUniqueName="[Plage 2].[MedNom].[All]" allUniqueName="[Plage 2].[MedNom].[All]" dimensionUniqueName="[Plage 2]" displayFolder="" count="0" memberValueDatatype="130" unbalanced="0"/>
    <cacheHierarchy uniqueName="[Plage 2].[MedPrix]" caption="MedPrix" attribute="1" defaultMemberUniqueName="[Plage 2].[MedPrix].[All]" allUniqueName="[Plage 2].[MedPrix].[All]" dimensionUniqueName="[Plage 2]" displayFolder="" count="0" memberValueDatatype="5" unbalanced="0"/>
    <cacheHierarchy uniqueName="[Plage 2].[CodeTrai]" caption="CodeTrai" attribute="1" defaultMemberUniqueName="[Plage 2].[CodeTrai].[All]" allUniqueName="[Plage 2].[CodeTrai].[All]" dimensionUniqueName="[Plage 2]" displayFolder="" count="0" memberValueDatatype="130" unbalanced="0"/>
    <cacheHierarchy uniqueName="[Plage 2].[NomTrai]" caption="NomTrai" attribute="1" defaultMemberUniqueName="[Plage 2].[NomTrai].[All]" allUniqueName="[Plage 2].[NomTrai].[All]" dimensionUniqueName="[Plage 2]" displayFolder="" count="0" memberValueDatatype="130" unbalanced="0"/>
    <cacheHierarchy uniqueName="[Plage 2].[PrixTrai]" caption="PrixTrai" attribute="1" defaultMemberUniqueName="[Plage 2].[PrixTrai].[All]" allUniqueName="[Plage 2].[PrixTrai].[All]" dimensionUniqueName="[Plage 2]" displayFolder="" count="0" memberValueDatatype="20" unbalanced="0"/>
    <cacheHierarchy uniqueName="[Plage 2].[PaiTypeCode]" caption="PaiTypeCode" attribute="1" defaultMemberUniqueName="[Plage 2].[PaiTypeCode].[All]" allUniqueName="[Plage 2].[PaiTypeCode].[All]" dimensionUniqueName="[Plage 2]" displayFolder="" count="0" memberValueDatatype="20" unbalanced="0"/>
    <cacheHierarchy uniqueName="[Plage 2].[PaiTypeLib]" caption="PaiTypeLib" attribute="1" defaultMemberUniqueName="[Plage 2].[PaiTypeLib].[All]" allUniqueName="[Plage 2].[PaiTypeLib].[All]" dimensionUniqueName="[Plage 2]" displayFolder="" count="0" memberValueDatatype="130" unbalanced="0"/>
    <cacheHierarchy uniqueName="[Plage 2].[CA]" caption="CA" attribute="1" defaultMemberUniqueName="[Plage 2].[CA].[All]" allUniqueName="[Plage 2].[CA].[All]" dimensionUniqueName="[Plage 2]" displayFolder="" count="0" memberValueDatatype="5" unbalanced="0"/>
    <cacheHierarchy uniqueName="[Plage 2].[nouveau ca]" caption="nouveau ca" attribute="1" defaultMemberUniqueName="[Plage 2].[nouveau ca].[All]" allUniqueName="[Plage 2].[nouveau ca].[All]" dimensionUniqueName="[Plage 2]" displayFolder="" count="0" memberValueDatatype="5" unbalanced="0"/>
    <cacheHierarchy uniqueName="[Plage 2].[avec ou sans detail de visite]" caption="avec ou sans detail de visite" attribute="1" defaultMemberUniqueName="[Plage 2].[avec ou sans detail de visite].[All]" allUniqueName="[Plage 2].[avec ou sans detail de visite].[All]" dimensionUniqueName="[Plage 2]" displayFolder="" count="0" memberValueDatatype="130" unbalanced="0"/>
    <cacheHierarchy uniqueName="[Plage 2].[nombre de jour d'impayés]" caption="nombre de jour d'impayés" attribute="1" defaultMemberUniqueName="[Plage 2].[nombre de jour d'impayés].[All]" allUniqueName="[Plage 2].[nombre de jour d'impayés].[All]" dimensionUniqueName="[Plage 2]" displayFolder="" count="0" memberValueDatatype="20" unbalanced="0"/>
    <cacheHierarchy uniqueName="[Plage 2].[nombre de mois]" caption="nombre de mois" attribute="1" defaultMemberUniqueName="[Plage 2].[nombre de mois].[All]" allUniqueName="[Plage 2].[nombre de mois].[All]" dimensionUniqueName="[Plage 2]" displayFolder="" count="0" memberValueDatatype="5" unbalanced="0"/>
    <cacheHierarchy uniqueName="[Plage 2].[payé ou pas]" caption="payé ou pas" attribute="1" defaultMemberUniqueName="[Plage 2].[payé ou pas].[All]" allUniqueName="[Plage 2].[payé ou pas].[All]" dimensionUniqueName="[Plage 2]" displayFolder="" count="0" memberValueDatatype="130" unbalanced="0"/>
    <cacheHierarchy uniqueName="[Plage 2].[test si la date est dans la periode du mois glissant]" caption="test si la date est dans la periode du mois glissant" attribute="1" defaultMemberUniqueName="[Plage 2].[test si la date est dans la periode du mois glissant].[All]" allUniqueName="[Plage 2].[test si la date est dans la periode du mois glissant].[All]" dimensionUniqueName="[Plage 2]" displayFolder="" count="0" memberValueDatatype="11" unbalanced="0"/>
    <cacheHierarchy uniqueName="[Plage 2].[VisDate_2024 (année)]" caption="VisDate_2024 (année)" attribute="1" defaultMemberUniqueName="[Plage 2].[VisDate_2024 (année)].[All]" allUniqueName="[Plage 2].[VisDate_2024 (année)].[All]" dimensionUniqueName="[Plage 2]" displayFolder="" count="0" memberValueDatatype="130" unbalanced="0"/>
    <cacheHierarchy uniqueName="[Plage 2].[VisDate_2024 (trimestre)]" caption="VisDate_2024 (trimestre)" attribute="1" defaultMemberUniqueName="[Plage 2].[VisDate_2024 (trimestre)].[All]" allUniqueName="[Plage 2].[VisDate_2024 (trimestre)].[All]" dimensionUniqueName="[Plage 2]" displayFolder="" count="0" memberValueDatatype="130" unbalanced="0"/>
    <cacheHierarchy uniqueName="[Plage 2].[VisDate_2024 (mois)]" caption="VisDate_2024 (mois)" attribute="1" defaultMemberUniqueName="[Plage 2].[VisDate_2024 (mois)].[All]" allUniqueName="[Plage 2].[VisDate_2024 (mois)].[All]" dimensionUniqueName="[Plage 2]" displayFolder="" count="0" memberValueDatatype="130" unbalanced="0"/>
    <cacheHierarchy uniqueName="[Plage 3].[Aniid]" caption="Aniid" attribute="1" defaultMemberUniqueName="[Plage 3].[Aniid].[All]" allUniqueName="[Plage 3].[Aniid].[All]" dimensionUniqueName="[Plage 3]" displayFolder="" count="0" memberValueDatatype="130" unbalanced="0"/>
    <cacheHierarchy uniqueName="[Plage 3].[AniCli]" caption="AniCli" attribute="1" defaultMemberUniqueName="[Plage 3].[AniCli].[All]" allUniqueName="[Plage 3].[AniCli].[All]" dimensionUniqueName="[Plage 3]" displayFolder="" count="0" memberValueDatatype="130" unbalanced="0"/>
    <cacheHierarchy uniqueName="[Plage 3].[AniNom]" caption="AniNom" attribute="1" defaultMemberUniqueName="[Plage 3].[AniNom].[All]" allUniqueName="[Plage 3].[AniNom].[All]" dimensionUniqueName="[Plage 3]" displayFolder="" count="0" memberValueDatatype="130" unbalanced="0"/>
    <cacheHierarchy uniqueName="[Plage 3].[AniType]" caption="AniType" attribute="1" defaultMemberUniqueName="[Plage 3].[AniType].[All]" allUniqueName="[Plage 3].[AniType].[All]" dimensionUniqueName="[Plage 3]" displayFolder="" count="0" memberValueDatatype="130" unbalanced="0"/>
    <cacheHierarchy uniqueName="[Plage 3].[AniRace]" caption="AniRace" attribute="1" defaultMemberUniqueName="[Plage 3].[AniRace].[All]" allUniqueName="[Plage 3].[AniRace].[All]" dimensionUniqueName="[Plage 3]" displayFolder="" count="0" memberValueDatatype="130" unbalanced="0"/>
    <cacheHierarchy uniqueName="[Plage 3].[AniDN]" caption="AniDN" attribute="1" time="1" defaultMemberUniqueName="[Plage 3].[AniDN].[All]" allUniqueName="[Plage 3].[AniDN].[All]" dimensionUniqueName="[Plage 3]" displayFolder="" count="0" memberValueDatatype="7" unbalanced="0"/>
    <cacheHierarchy uniqueName="[Plage 3].[AniSexe]" caption="AniSexe" attribute="1" defaultMemberUniqueName="[Plage 3].[AniSexe].[All]" allUniqueName="[Plage 3].[AniSexe].[All]" dimensionUniqueName="[Plage 3]" displayFolder="" count="0" memberValueDatatype="130" unbalanced="0"/>
    <cacheHierarchy uniqueName="[Plage 3].[AniCouleur]" caption="AniCouleur" attribute="1" defaultMemberUniqueName="[Plage 3].[AniCouleur].[All]" allUniqueName="[Plage 3].[AniCouleur].[All]" dimensionUniqueName="[Plage 3]" displayFolder="" count="0" memberValueDatatype="130" unbalanced="0"/>
    <cacheHierarchy uniqueName="[Plage 3].[AniSteril]" caption="AniSteril" attribute="1" defaultMemberUniqueName="[Plage 3].[AniSteril].[All]" allUniqueName="[Plage 3].[AniSteril].[All]" dimensionUniqueName="[Plage 3]" displayFolder="" count="0" memberValueDatatype="11" unbalanced="0"/>
    <cacheHierarchy uniqueName="[Plage 3].[AniTaille]" caption="AniTaille" attribute="1" defaultMemberUniqueName="[Plage 3].[AniTaille].[All]" allUniqueName="[Plage 3].[AniTaille].[All]" dimensionUniqueName="[Plage 3]" displayFolder="" count="0" memberValueDatatype="5" unbalanced="0"/>
    <cacheHierarchy uniqueName="[Plage 3].[AniPoids]" caption="AniPoids" attribute="1" defaultMemberUniqueName="[Plage 3].[AniPoids].[All]" allUniqueName="[Plage 3].[AniPoids].[All]" dimensionUniqueName="[Plage 3]" displayFolder="" count="0" memberValueDatatype="5" unbalanced="0"/>
    <cacheHierarchy uniqueName="[Plage 3].[AniDecede]" caption="AniDecede" attribute="1" defaultMemberUniqueName="[Plage 3].[AniDecede].[All]" allUniqueName="[Plage 3].[AniDecede].[All]" dimensionUniqueName="[Plage 3]" displayFolder="" count="0" memberValueDatatype="11" unbalanced="0"/>
    <cacheHierarchy uniqueName="[Plage 3].[AniCommentaires]" caption="AniCommentaires" attribute="1" defaultMemberUniqueName="[Plage 3].[AniCommentaires].[All]" allUniqueName="[Plage 3].[AniCommentaires].[All]" dimensionUniqueName="[Plage 3]" displayFolder="" count="0" memberValueDatatype="130" unbalanced="0"/>
    <cacheHierarchy uniqueName="[Plage 3].[CliNum]" caption="CliNum" attribute="1" defaultMemberUniqueName="[Plage 3].[CliNum].[All]" allUniqueName="[Plage 3].[CliNum].[All]" dimensionUniqueName="[Plage 3]" displayFolder="" count="0" memberValueDatatype="130" unbalanced="0"/>
    <cacheHierarchy uniqueName="[Plage 3].[CliType]" caption="CliType" attribute="1" defaultMemberUniqueName="[Plage 3].[CliType].[All]" allUniqueName="[Plage 3].[CliType].[All]" dimensionUniqueName="[Plage 3]" displayFolder="" count="0" memberValueDatatype="20" unbalanced="0"/>
    <cacheHierarchy uniqueName="[Plage 3].[CliNom]" caption="CliNom" attribute="1" defaultMemberUniqueName="[Plage 3].[CliNom].[All]" allUniqueName="[Plage 3].[CliNom].[All]" dimensionUniqueName="[Plage 3]" displayFolder="" count="0" memberValueDatatype="130" unbalanced="0"/>
    <cacheHierarchy uniqueName="[Plage 3].[CliRue]" caption="CliRue" attribute="1" defaultMemberUniqueName="[Plage 3].[CliRue].[All]" allUniqueName="[Plage 3].[CliRue].[All]" dimensionUniqueName="[Plage 3]" displayFolder="" count="0" memberValueDatatype="130" unbalanced="0"/>
    <cacheHierarchy uniqueName="[Plage 3].[CliLocalite]" caption="CliLocalite" attribute="1" defaultMemberUniqueName="[Plage 3].[CliLocalite].[All]" allUniqueName="[Plage 3].[CliLocalite].[All]" dimensionUniqueName="[Plage 3]" displayFolder="" count="0" memberValueDatatype="130" unbalanced="0"/>
    <cacheHierarchy uniqueName="[Plage 3].[CliDep]" caption="CliDep" attribute="1" defaultMemberUniqueName="[Plage 3].[CliDep].[All]" allUniqueName="[Plage 3].[CliDep].[All]" dimensionUniqueName="[Plage 3]" displayFolder="" count="0" memberValueDatatype="130" unbalanced="0"/>
    <cacheHierarchy uniqueName="[Plage 3].[CliCP]" caption="CliCP" attribute="1" defaultMemberUniqueName="[Plage 3].[CliCP].[All]" allUniqueName="[Plage 3].[CliCP].[All]" dimensionUniqueName="[Plage 3]" displayFolder="" count="0" memberValueDatatype="130" unbalanced="0"/>
    <cacheHierarchy uniqueName="[Plage 3].[CliTel]" caption="CliTel" attribute="1" defaultMemberUniqueName="[Plage 3].[CliTel].[All]" allUniqueName="[Plage 3].[CliTel].[All]" dimensionUniqueName="[Plage 3]" displayFolder="" count="0" memberValueDatatype="130" unbalanced="0"/>
    <cacheHierarchy uniqueName="[Plage 3].[CliSiteWeb]" caption="CliSiteWeb" attribute="1" defaultMemberUniqueName="[Plage 3].[CliSiteWeb].[All]" allUniqueName="[Plage 3].[CliSiteWeb].[All]" dimensionUniqueName="[Plage 3]" displayFolder="" count="0" memberValueDatatype="130" unbalanced="0"/>
    <cacheHierarchy uniqueName="[Plage 3].[Clidepuis]" caption="Clidepuis" attribute="1" time="1" defaultMemberUniqueName="[Plage 3].[Clidepuis].[All]" allUniqueName="[Plage 3].[Clidepuis].[All]" dimensionUniqueName="[Plage 3]" displayFolder="" count="0" memberValueDatatype="7" unbalanced="0"/>
    <cacheHierarchy uniqueName="[Plage 3].[CliRemise]" caption="CliRemise" attribute="1" defaultMemberUniqueName="[Plage 3].[CliRemise].[All]" allUniqueName="[Plage 3].[CliRemise].[All]" dimensionUniqueName="[Plage 3]" displayFolder="" count="0" memberValueDatatype="5" unbalanced="0"/>
    <cacheHierarchy uniqueName="[Plage 3].[Visite.VisNum]" caption="Visite.VisNum" attribute="1" defaultMemberUniqueName="[Plage 3].[Visite.VisNum].[All]" allUniqueName="[Plage 3].[Visite.VisNum].[All]" dimensionUniqueName="[Plage 3]" displayFolder="" count="0" memberValueDatatype="130" unbalanced="0"/>
    <cacheHierarchy uniqueName="[Plage 3].[VisAni]" caption="VisAni" attribute="1" defaultMemberUniqueName="[Plage 3].[VisAni].[All]" allUniqueName="[Plage 3].[VisAni].[All]" dimensionUniqueName="[Plage 3]" displayFolder="" count="0" memberValueDatatype="130" unbalanced="0"/>
    <cacheHierarchy uniqueName="[Plage 3].[VisDate_2024]" caption="VisDate_2024" attribute="1" time="1" defaultMemberUniqueName="[Plage 3].[VisDate_2024].[All]" allUniqueName="[Plage 3].[VisDate_2024].[All]" dimensionUniqueName="[Plage 3]" displayFolder="" count="0" memberValueDatatype="7" unbalanced="0"/>
    <cacheHierarchy uniqueName="[Plage 3].[VisSuivi]" caption="VisSuivi" attribute="1" defaultMemberUniqueName="[Plage 3].[VisSuivi].[All]" allUniqueName="[Plage 3].[VisSuivi].[All]" dimensionUniqueName="[Plage 3]" displayFolder="" count="0" memberValueDatatype="130" unbalanced="0"/>
    <cacheHierarchy uniqueName="[Plage 3].[VisDatesuivi_2024]" caption="VisDatesuivi_2024" attribute="1" time="1" defaultMemberUniqueName="[Plage 3].[VisDatesuivi_2024].[All]" allUniqueName="[Plage 3].[VisDatesuivi_2024].[All]" dimensionUniqueName="[Plage 3]" displayFolder="" count="0" memberValueDatatype="7" unbalanced="0"/>
    <cacheHierarchy uniqueName="[Plage 3].[VisTypepaie]" caption="VisTypepaie" attribute="1" defaultMemberUniqueName="[Plage 3].[VisTypepaie].[All]" allUniqueName="[Plage 3].[VisTypepaie].[All]" dimensionUniqueName="[Plage 3]" displayFolder="" count="0" memberValueDatatype="20" unbalanced="0"/>
    <cacheHierarchy uniqueName="[Plage 3].[VisDatePaiement_2024]" caption="VisDatePaiement_2024" attribute="1" time="1" defaultMemberUniqueName="[Plage 3].[VisDatePaiement_2024].[All]" allUniqueName="[Plage 3].[VisDatePaiement_2024].[All]" dimensionUniqueName="[Plage 3]" displayFolder="" count="0" memberValueDatatype="7" unbalanced="0"/>
    <cacheHierarchy uniqueName="[Plage 3].[DetailVisite.VisNum]" caption="DetailVisite.VisNum" attribute="1" defaultMemberUniqueName="[Plage 3].[DetailVisite.VisNum].[All]" allUniqueName="[Plage 3].[DetailVisite.VisNum].[All]" dimensionUniqueName="[Plage 3]" displayFolder="" count="0" memberValueDatatype="130" unbalanced="0"/>
    <cacheHierarchy uniqueName="[Plage 3].[VisLig]" caption="VisLig" attribute="1" defaultMemberUniqueName="[Plage 3].[VisLig].[All]" allUniqueName="[Plage 3].[VisLig].[All]" dimensionUniqueName="[Plage 3]" displayFolder="" count="0" memberValueDatatype="130" unbalanced="0"/>
    <cacheHierarchy uniqueName="[Plage 3].[VisType]" caption="VisType" attribute="1" defaultMemberUniqueName="[Plage 3].[VisType].[All]" allUniqueName="[Plage 3].[VisType].[All]" dimensionUniqueName="[Plage 3]" displayFolder="" count="0" memberValueDatatype="130" unbalanced="0"/>
    <cacheHierarchy uniqueName="[Plage 3].[VisTrait]" caption="VisTrait" attribute="1" defaultMemberUniqueName="[Plage 3].[VisTrait].[All]" allUniqueName="[Plage 3].[VisTrait].[All]" dimensionUniqueName="[Plage 3]" displayFolder="" count="0" memberValueDatatype="130" unbalanced="0"/>
    <cacheHierarchy uniqueName="[Plage 3].[VisMed]" caption="VisMed" attribute="1" defaultMemberUniqueName="[Plage 3].[VisMed].[All]" allUniqueName="[Plage 3].[VisMed].[All]" dimensionUniqueName="[Plage 3]" displayFolder="" count="0" memberValueDatatype="130" unbalanced="0"/>
    <cacheHierarchy uniqueName="[Plage 3].[MedCode]" caption="MedCode" attribute="1" defaultMemberUniqueName="[Plage 3].[MedCode].[All]" allUniqueName="[Plage 3].[MedCode].[All]" dimensionUniqueName="[Plage 3]" displayFolder="" count="0" memberValueDatatype="130" unbalanced="0"/>
    <cacheHierarchy uniqueName="[Plage 3].[MedNom]" caption="MedNom" attribute="1" defaultMemberUniqueName="[Plage 3].[MedNom].[All]" allUniqueName="[Plage 3].[MedNom].[All]" dimensionUniqueName="[Plage 3]" displayFolder="" count="0" memberValueDatatype="130" unbalanced="0"/>
    <cacheHierarchy uniqueName="[Plage 3].[MedPrix]" caption="MedPrix" attribute="1" defaultMemberUniqueName="[Plage 3].[MedPrix].[All]" allUniqueName="[Plage 3].[MedPrix].[All]" dimensionUniqueName="[Plage 3]" displayFolder="" count="0" memberValueDatatype="5" unbalanced="0"/>
    <cacheHierarchy uniqueName="[Plage 3].[CodeTrai]" caption="CodeTrai" attribute="1" defaultMemberUniqueName="[Plage 3].[CodeTrai].[All]" allUniqueName="[Plage 3].[CodeTrai].[All]" dimensionUniqueName="[Plage 3]" displayFolder="" count="0" memberValueDatatype="130" unbalanced="0"/>
    <cacheHierarchy uniqueName="[Plage 3].[NomTrai]" caption="NomTrai" attribute="1" defaultMemberUniqueName="[Plage 3].[NomTrai].[All]" allUniqueName="[Plage 3].[NomTrai].[All]" dimensionUniqueName="[Plage 3]" displayFolder="" count="0" memberValueDatatype="130" unbalanced="0"/>
    <cacheHierarchy uniqueName="[Plage 3].[PrixTrai]" caption="PrixTrai" attribute="1" defaultMemberUniqueName="[Plage 3].[PrixTrai].[All]" allUniqueName="[Plage 3].[PrixTrai].[All]" dimensionUniqueName="[Plage 3]" displayFolder="" count="0" memberValueDatatype="20" unbalanced="0"/>
    <cacheHierarchy uniqueName="[Plage 3].[PaiTypeCode]" caption="PaiTypeCode" attribute="1" defaultMemberUniqueName="[Plage 3].[PaiTypeCode].[All]" allUniqueName="[Plage 3].[PaiTypeCode].[All]" dimensionUniqueName="[Plage 3]" displayFolder="" count="0" memberValueDatatype="20" unbalanced="0"/>
    <cacheHierarchy uniqueName="[Plage 3].[PaiTypeLib]" caption="PaiTypeLib" attribute="1" defaultMemberUniqueName="[Plage 3].[PaiTypeLib].[All]" allUniqueName="[Plage 3].[PaiTypeLib].[All]" dimensionUniqueName="[Plage 3]" displayFolder="" count="0" memberValueDatatype="130" unbalanced="0"/>
    <cacheHierarchy uniqueName="[Plage 3].[CA]" caption="CA" attribute="1" defaultMemberUniqueName="[Plage 3].[CA].[All]" allUniqueName="[Plage 3].[CA].[All]" dimensionUniqueName="[Plage 3]" displayFolder="" count="0" memberValueDatatype="5" unbalanced="0"/>
    <cacheHierarchy uniqueName="[Plage 3].[nouveau ca]" caption="nouveau ca" attribute="1" defaultMemberUniqueName="[Plage 3].[nouveau ca].[All]" allUniqueName="[Plage 3].[nouveau ca].[All]" dimensionUniqueName="[Plage 3]" displayFolder="" count="0" memberValueDatatype="5" unbalanced="0"/>
    <cacheHierarchy uniqueName="[Plage 3].[avec ou sans detail de visite]" caption="avec ou sans detail de visite" attribute="1" defaultMemberUniqueName="[Plage 3].[avec ou sans detail de visite].[All]" allUniqueName="[Plage 3].[avec ou sans detail de visite].[All]" dimensionUniqueName="[Plage 3]" displayFolder="" count="0" memberValueDatatype="130" unbalanced="0"/>
    <cacheHierarchy uniqueName="[Plage 3].[nombre de jour d'impayés]" caption="nombre de jour d'impayés" attribute="1" defaultMemberUniqueName="[Plage 3].[nombre de jour d'impayés].[All]" allUniqueName="[Plage 3].[nombre de jour d'impayés].[All]" dimensionUniqueName="[Plage 3]" displayFolder="" count="0" memberValueDatatype="20" unbalanced="0"/>
    <cacheHierarchy uniqueName="[Plage 3].[nombre de mois]" caption="nombre de mois" attribute="1" defaultMemberUniqueName="[Plage 3].[nombre de mois].[All]" allUniqueName="[Plage 3].[nombre de mois].[All]" dimensionUniqueName="[Plage 3]" displayFolder="" count="0" memberValueDatatype="5" unbalanced="0"/>
    <cacheHierarchy uniqueName="[Plage 3].[payé ou pas]" caption="payé ou pas" attribute="1" defaultMemberUniqueName="[Plage 3].[payé ou pas].[All]" allUniqueName="[Plage 3].[payé ou pas].[All]" dimensionUniqueName="[Plage 3]" displayFolder="" count="0" memberValueDatatype="130" unbalanced="0"/>
    <cacheHierarchy uniqueName="[Plage 3].[test si la date est dans la periode du mois glissant]" caption="test si la date est dans la periode du mois glissant" attribute="1" defaultMemberUniqueName="[Plage 3].[test si la date est dans la periode du mois glissant].[All]" allUniqueName="[Plage 3].[test si la date est dans la periode du mois glissant].[All]" dimensionUniqueName="[Plage 3]" displayFolder="" count="0" memberValueDatatype="11" unbalanced="0"/>
    <cacheHierarchy uniqueName="[Plage 3].[numéro de la semaine de visite]" caption="numéro de la semaine de visite" attribute="1" defaultMemberUniqueName="[Plage 3].[numéro de la semaine de visite].[All]" allUniqueName="[Plage 3].[numéro de la semaine de visite].[All]" dimensionUniqueName="[Plage 3]" displayFolder="" count="0" memberValueDatatype="20" unbalanced="0"/>
    <cacheHierarchy uniqueName="[Plage 3].[VisDate_2024 (année)]" caption="VisDate_2024 (année)" attribute="1" defaultMemberUniqueName="[Plage 3].[VisDate_2024 (année)].[All]" allUniqueName="[Plage 3].[VisDate_2024 (année)].[All]" dimensionUniqueName="[Plage 3]" displayFolder="" count="0" memberValueDatatype="130" unbalanced="0"/>
    <cacheHierarchy uniqueName="[Plage 3].[VisDate_2024 (trimestre)]" caption="VisDate_2024 (trimestre)" attribute="1" defaultMemberUniqueName="[Plage 3].[VisDate_2024 (trimestre)].[All]" allUniqueName="[Plage 3].[VisDate_2024 (trimestre)].[All]" dimensionUniqueName="[Plage 3]" displayFolder="" count="0" memberValueDatatype="130" unbalanced="0"/>
    <cacheHierarchy uniqueName="[Plage 3].[VisDate_2024 (mois)]" caption="VisDate_2024 (mois)" attribute="1" defaultMemberUniqueName="[Plage 3].[VisDate_2024 (mois)].[All]" allUniqueName="[Plage 3].[VisDate_2024 (mois)].[All]" dimensionUniqueName="[Plage 3]" displayFolder="" count="0" memberValueDatatype="130" unbalanced="0"/>
    <cacheHierarchy uniqueName="[Tableau1].[Aniid]" caption="Aniid" attribute="1" defaultMemberUniqueName="[Tableau1].[Aniid].[All]" allUniqueName="[Tableau1].[Aniid].[All]" dimensionUniqueName="[Tableau1]" displayFolder="" count="0" memberValueDatatype="130" unbalanced="0"/>
    <cacheHierarchy uniqueName="[Tableau1].[AniCli]" caption="AniCli" attribute="1" defaultMemberUniqueName="[Tableau1].[AniCli].[All]" allUniqueName="[Tableau1].[AniCli].[All]" dimensionUniqueName="[Tableau1]" displayFolder="" count="2" memberValueDatatype="130" unbalanced="0">
      <fieldsUsage count="2">
        <fieldUsage x="-1"/>
        <fieldUsage x="0"/>
      </fieldsUsage>
    </cacheHierarchy>
    <cacheHierarchy uniqueName="[Tableau1].[AniNom]" caption="AniNom" attribute="1" defaultMemberUniqueName="[Tableau1].[AniNom].[All]" allUniqueName="[Tableau1].[AniNom].[All]" dimensionUniqueName="[Tableau1]" displayFolder="" count="0" memberValueDatatype="130" unbalanced="0"/>
    <cacheHierarchy uniqueName="[Tableau1].[AniType]" caption="AniType" attribute="1" defaultMemberUniqueName="[Tableau1].[AniType].[All]" allUniqueName="[Tableau1].[AniType].[All]" dimensionUniqueName="[Tableau1]" displayFolder="" count="0" memberValueDatatype="130" unbalanced="0"/>
    <cacheHierarchy uniqueName="[Tableau1].[AniRace]" caption="AniRace" attribute="1" defaultMemberUniqueName="[Tableau1].[AniRace].[All]" allUniqueName="[Tableau1].[AniRace].[All]" dimensionUniqueName="[Tableau1]" displayFolder="" count="0" memberValueDatatype="130" unbalanced="0"/>
    <cacheHierarchy uniqueName="[Tableau1].[AniDN]" caption="AniDN" attribute="1" time="1" defaultMemberUniqueName="[Tableau1].[AniDN].[All]" allUniqueName="[Tableau1].[AniDN].[All]" dimensionUniqueName="[Tableau1]" displayFolder="" count="0" memberValueDatatype="7" unbalanced="0"/>
    <cacheHierarchy uniqueName="[Tableau1].[AniSexe]" caption="AniSexe" attribute="1" defaultMemberUniqueName="[Tableau1].[AniSexe].[All]" allUniqueName="[Tableau1].[AniSexe].[All]" dimensionUniqueName="[Tableau1]" displayFolder="" count="0" memberValueDatatype="130" unbalanced="0"/>
    <cacheHierarchy uniqueName="[Tableau1].[AniCouleur]" caption="AniCouleur" attribute="1" defaultMemberUniqueName="[Tableau1].[AniCouleur].[All]" allUniqueName="[Tableau1].[AniCouleur].[All]" dimensionUniqueName="[Tableau1]" displayFolder="" count="0" memberValueDatatype="130" unbalanced="0"/>
    <cacheHierarchy uniqueName="[Tableau1].[AniSteril]" caption="AniSteril" attribute="1" defaultMemberUniqueName="[Tableau1].[AniSteril].[All]" allUniqueName="[Tableau1].[AniSteril].[All]" dimensionUniqueName="[Tableau1]" displayFolder="" count="0" memberValueDatatype="11" unbalanced="0"/>
    <cacheHierarchy uniqueName="[Tableau1].[AniTaille]" caption="AniTaille" attribute="1" defaultMemberUniqueName="[Tableau1].[AniTaille].[All]" allUniqueName="[Tableau1].[AniTaille].[All]" dimensionUniqueName="[Tableau1]" displayFolder="" count="0" memberValueDatatype="5" unbalanced="0"/>
    <cacheHierarchy uniqueName="[Tableau1].[AniPoids]" caption="AniPoids" attribute="1" defaultMemberUniqueName="[Tableau1].[AniPoids].[All]" allUniqueName="[Tableau1].[AniPoids].[All]" dimensionUniqueName="[Tableau1]" displayFolder="" count="0" memberValueDatatype="5" unbalanced="0"/>
    <cacheHierarchy uniqueName="[Tableau1].[AniDecede]" caption="AniDecede" attribute="1" defaultMemberUniqueName="[Tableau1].[AniDecede].[All]" allUniqueName="[Tableau1].[AniDecede].[All]" dimensionUniqueName="[Tableau1]" displayFolder="" count="0" memberValueDatatype="11" unbalanced="0"/>
    <cacheHierarchy uniqueName="[Tableau1].[AniCommentaires]" caption="AniCommentaires" attribute="1" defaultMemberUniqueName="[Tableau1].[AniCommentaires].[All]" allUniqueName="[Tableau1].[AniCommentaires].[All]" dimensionUniqueName="[Tableau1]" displayFolder="" count="0" memberValueDatatype="130" unbalanced="0"/>
    <cacheHierarchy uniqueName="[Tableau1].[CliNum]" caption="CliNum" attribute="1" defaultMemberUniqueName="[Tableau1].[CliNum].[All]" allUniqueName="[Tableau1].[CliNum].[All]" dimensionUniqueName="[Tableau1]" displayFolder="" count="0" memberValueDatatype="130" unbalanced="0"/>
    <cacheHierarchy uniqueName="[Tableau1].[CliType]" caption="CliType" attribute="1" defaultMemberUniqueName="[Tableau1].[CliType].[All]" allUniqueName="[Tableau1].[CliType].[All]" dimensionUniqueName="[Tableau1]" displayFolder="" count="0" memberValueDatatype="20" unbalanced="0"/>
    <cacheHierarchy uniqueName="[Tableau1].[CliNom]" caption="CliNom" attribute="1" defaultMemberUniqueName="[Tableau1].[CliNom].[All]" allUniqueName="[Tableau1].[CliNom].[All]" dimensionUniqueName="[Tableau1]" displayFolder="" count="0" memberValueDatatype="130" unbalanced="0"/>
    <cacheHierarchy uniqueName="[Tableau1].[CliRue]" caption="CliRue" attribute="1" defaultMemberUniqueName="[Tableau1].[CliRue].[All]" allUniqueName="[Tableau1].[CliRue].[All]" dimensionUniqueName="[Tableau1]" displayFolder="" count="0" memberValueDatatype="130" unbalanced="0"/>
    <cacheHierarchy uniqueName="[Tableau1].[CliLocalite]" caption="CliLocalite" attribute="1" defaultMemberUniqueName="[Tableau1].[CliLocalite].[All]" allUniqueName="[Tableau1].[CliLocalite].[All]" dimensionUniqueName="[Tableau1]" displayFolder="" count="0" memberValueDatatype="130" unbalanced="0"/>
    <cacheHierarchy uniqueName="[Tableau1].[CliDep]" caption="CliDep" attribute="1" defaultMemberUniqueName="[Tableau1].[CliDep].[All]" allUniqueName="[Tableau1].[CliDep].[All]" dimensionUniqueName="[Tableau1]" displayFolder="" count="0" memberValueDatatype="130" unbalanced="0"/>
    <cacheHierarchy uniqueName="[Tableau1].[CliCP]" caption="CliCP" attribute="1" defaultMemberUniqueName="[Tableau1].[CliCP].[All]" allUniqueName="[Tableau1].[CliCP].[All]" dimensionUniqueName="[Tableau1]" displayFolder="" count="0" memberValueDatatype="130" unbalanced="0"/>
    <cacheHierarchy uniqueName="[Tableau1].[CliTel]" caption="CliTel" attribute="1" defaultMemberUniqueName="[Tableau1].[CliTel].[All]" allUniqueName="[Tableau1].[CliTel].[All]" dimensionUniqueName="[Tableau1]" displayFolder="" count="0" memberValueDatatype="130" unbalanced="0"/>
    <cacheHierarchy uniqueName="[Tableau1].[CliSiteWeb]" caption="CliSiteWeb" attribute="1" defaultMemberUniqueName="[Tableau1].[CliSiteWeb].[All]" allUniqueName="[Tableau1].[CliSiteWeb].[All]" dimensionUniqueName="[Tableau1]" displayFolder="" count="0" memberValueDatatype="130" unbalanced="0"/>
    <cacheHierarchy uniqueName="[Tableau1].[Clidepuis]" caption="Clidepuis" attribute="1" time="1" defaultMemberUniqueName="[Tableau1].[Clidepuis].[All]" allUniqueName="[Tableau1].[Clidepuis].[All]" dimensionUniqueName="[Tableau1]" displayFolder="" count="0" memberValueDatatype="7" unbalanced="0"/>
    <cacheHierarchy uniqueName="[Tableau1].[CliRemise]" caption="CliRemise" attribute="1" defaultMemberUniqueName="[Tableau1].[CliRemise].[All]" allUniqueName="[Tableau1].[CliRemise].[All]" dimensionUniqueName="[Tableau1]" displayFolder="" count="0" memberValueDatatype="5" unbalanced="0"/>
    <cacheHierarchy uniqueName="[Tableau1].[Visite.VisNum]" caption="Visite.VisNum" attribute="1" defaultMemberUniqueName="[Tableau1].[Visite.VisNum].[All]" allUniqueName="[Tableau1].[Visite.VisNum].[All]" dimensionUniqueName="[Tableau1]" displayFolder="" count="0" memberValueDatatype="130" unbalanced="0"/>
    <cacheHierarchy uniqueName="[Tableau1].[VisAni]" caption="VisAni" attribute="1" defaultMemberUniqueName="[Tableau1].[VisAni].[All]" allUniqueName="[Tableau1].[VisAni].[All]" dimensionUniqueName="[Tableau1]" displayFolder="" count="0" memberValueDatatype="130" unbalanced="0"/>
    <cacheHierarchy uniqueName="[Tableau1].[VisDate_2024]" caption="VisDate_2024" attribute="1" time="1" defaultMemberUniqueName="[Tableau1].[VisDate_2024].[All]" allUniqueName="[Tableau1].[VisDate_2024].[All]" dimensionUniqueName="[Tableau1]" displayFolder="" count="0" memberValueDatatype="7" unbalanced="0"/>
    <cacheHierarchy uniqueName="[Tableau1].[VisSuivi]" caption="VisSuivi" attribute="1" defaultMemberUniqueName="[Tableau1].[VisSuivi].[All]" allUniqueName="[Tableau1].[VisSuivi].[All]" dimensionUniqueName="[Tableau1]" displayFolder="" count="0" memberValueDatatype="130" unbalanced="0"/>
    <cacheHierarchy uniqueName="[Tableau1].[VisDatesuivi_2024]" caption="VisDatesuivi_2024" attribute="1" time="1" defaultMemberUniqueName="[Tableau1].[VisDatesuivi_2024].[All]" allUniqueName="[Tableau1].[VisDatesuivi_2024].[All]" dimensionUniqueName="[Tableau1]" displayFolder="" count="0" memberValueDatatype="7" unbalanced="0"/>
    <cacheHierarchy uniqueName="[Tableau1].[VisTypepaie]" caption="VisTypepaie" attribute="1" defaultMemberUniqueName="[Tableau1].[VisTypepaie].[All]" allUniqueName="[Tableau1].[VisTypepaie].[All]" dimensionUniqueName="[Tableau1]" displayFolder="" count="0" memberValueDatatype="20" unbalanced="0"/>
    <cacheHierarchy uniqueName="[Tableau1].[VisDatePaiement_2024]" caption="VisDatePaiement_2024" attribute="1" time="1" defaultMemberUniqueName="[Tableau1].[VisDatePaiement_2024].[All]" allUniqueName="[Tableau1].[VisDatePaiement_2024].[All]" dimensionUniqueName="[Tableau1]" displayFolder="" count="0" memberValueDatatype="7" unbalanced="0"/>
    <cacheHierarchy uniqueName="[Tableau1].[DetailVisite.VisNum]" caption="DetailVisite.VisNum" attribute="1" defaultMemberUniqueName="[Tableau1].[DetailVisite.VisNum].[All]" allUniqueName="[Tableau1].[DetailVisite.VisNum].[All]" dimensionUniqueName="[Tableau1]" displayFolder="" count="0" memberValueDatatype="130" unbalanced="0"/>
    <cacheHierarchy uniqueName="[Tableau1].[VisLig]" caption="VisLig" attribute="1" defaultMemberUniqueName="[Tableau1].[VisLig].[All]" allUniqueName="[Tableau1].[VisLig].[All]" dimensionUniqueName="[Tableau1]" displayFolder="" count="0" memberValueDatatype="130" unbalanced="0"/>
    <cacheHierarchy uniqueName="[Tableau1].[VisType]" caption="VisType" attribute="1" defaultMemberUniqueName="[Tableau1].[VisType].[All]" allUniqueName="[Tableau1].[VisType].[All]" dimensionUniqueName="[Tableau1]" displayFolder="" count="0" memberValueDatatype="130" unbalanced="0"/>
    <cacheHierarchy uniqueName="[Tableau1].[VisTrait]" caption="VisTrait" attribute="1" defaultMemberUniqueName="[Tableau1].[VisTrait].[All]" allUniqueName="[Tableau1].[VisTrait].[All]" dimensionUniqueName="[Tableau1]" displayFolder="" count="0" memberValueDatatype="130" unbalanced="0"/>
    <cacheHierarchy uniqueName="[Tableau1].[VisMed]" caption="VisMed" attribute="1" defaultMemberUniqueName="[Tableau1].[VisMed].[All]" allUniqueName="[Tableau1].[VisMed].[All]" dimensionUniqueName="[Tableau1]" displayFolder="" count="0" memberValueDatatype="130" unbalanced="0"/>
    <cacheHierarchy uniqueName="[Tableau1].[MedCode]" caption="MedCode" attribute="1" defaultMemberUniqueName="[Tableau1].[MedCode].[All]" allUniqueName="[Tableau1].[MedCode].[All]" dimensionUniqueName="[Tableau1]" displayFolder="" count="0" memberValueDatatype="130" unbalanced="0"/>
    <cacheHierarchy uniqueName="[Tableau1].[MedNom]" caption="MedNom" attribute="1" defaultMemberUniqueName="[Tableau1].[MedNom].[All]" allUniqueName="[Tableau1].[MedNom].[All]" dimensionUniqueName="[Tableau1]" displayFolder="" count="0" memberValueDatatype="130" unbalanced="0"/>
    <cacheHierarchy uniqueName="[Tableau1].[MedPrix]" caption="MedPrix" attribute="1" defaultMemberUniqueName="[Tableau1].[MedPrix].[All]" allUniqueName="[Tableau1].[MedPrix].[All]" dimensionUniqueName="[Tableau1]" displayFolder="" count="0" memberValueDatatype="5" unbalanced="0"/>
    <cacheHierarchy uniqueName="[Tableau1].[CodeTrai]" caption="CodeTrai" attribute="1" defaultMemberUniqueName="[Tableau1].[CodeTrai].[All]" allUniqueName="[Tableau1].[CodeTrai].[All]" dimensionUniqueName="[Tableau1]" displayFolder="" count="0" memberValueDatatype="130" unbalanced="0"/>
    <cacheHierarchy uniqueName="[Tableau1].[NomTrai]" caption="NomTrai" attribute="1" defaultMemberUniqueName="[Tableau1].[NomTrai].[All]" allUniqueName="[Tableau1].[NomTrai].[All]" dimensionUniqueName="[Tableau1]" displayFolder="" count="0" memberValueDatatype="130" unbalanced="0"/>
    <cacheHierarchy uniqueName="[Tableau1].[PrixTrai]" caption="PrixTrai" attribute="1" defaultMemberUniqueName="[Tableau1].[PrixTrai].[All]" allUniqueName="[Tableau1].[PrixTrai].[All]" dimensionUniqueName="[Tableau1]" displayFolder="" count="0" memberValueDatatype="20" unbalanced="0"/>
    <cacheHierarchy uniqueName="[Tableau1].[PaiTypeCode]" caption="PaiTypeCode" attribute="1" defaultMemberUniqueName="[Tableau1].[PaiTypeCode].[All]" allUniqueName="[Tableau1].[PaiTypeCode].[All]" dimensionUniqueName="[Tableau1]" displayFolder="" count="0" memberValueDatatype="20" unbalanced="0"/>
    <cacheHierarchy uniqueName="[Tableau1].[PaiTypeLib]" caption="PaiTypeLib" attribute="1" defaultMemberUniqueName="[Tableau1].[PaiTypeLib].[All]" allUniqueName="[Tableau1].[PaiTypeLib].[All]" dimensionUniqueName="[Tableau1]" displayFolder="" count="0" memberValueDatatype="130" unbalanced="0"/>
    <cacheHierarchy uniqueName="[Tableau1].[CA]" caption="CA" attribute="1" defaultMemberUniqueName="[Tableau1].[CA].[All]" allUniqueName="[Tableau1].[CA].[All]" dimensionUniqueName="[Tableau1]" displayFolder="" count="0" memberValueDatatype="5" unbalanced="0"/>
    <cacheHierarchy uniqueName="[Tableau1].[nouveau ca]" caption="nouveau ca" attribute="1" defaultMemberUniqueName="[Tableau1].[nouveau ca].[All]" allUniqueName="[Tableau1].[nouveau ca].[All]" dimensionUniqueName="[Tableau1]" displayFolder="" count="0" memberValueDatatype="5" unbalanced="0"/>
    <cacheHierarchy uniqueName="[Tableau1].[avec ou sans detail de visite]" caption="avec ou sans detail de visite" attribute="1" defaultMemberUniqueName="[Tableau1].[avec ou sans detail de visite].[All]" allUniqueName="[Tableau1].[avec ou sans detail de visite].[All]" dimensionUniqueName="[Tableau1]" displayFolder="" count="2" memberValueDatatype="130" unbalanced="0">
      <fieldsUsage count="2">
        <fieldUsage x="-1"/>
        <fieldUsage x="2"/>
      </fieldsUsage>
    </cacheHierarchy>
    <cacheHierarchy uniqueName="[Tableau1].[nombre de jour d'impayés]" caption="nombre de jour d'impayés" attribute="1" defaultMemberUniqueName="[Tableau1].[nombre de jour d'impayés].[All]" allUniqueName="[Tableau1].[nombre de jour d'impayés].[All]" dimensionUniqueName="[Tableau1]" displayFolder="" count="0" memberValueDatatype="20" unbalanced="0"/>
    <cacheHierarchy uniqueName="[Tableau1].[nombre de mois]" caption="nombre de mois" attribute="1" defaultMemberUniqueName="[Tableau1].[nombre de mois].[All]" allUniqueName="[Tableau1].[nombre de mois].[All]" dimensionUniqueName="[Tableau1]" displayFolder="" count="0" memberValueDatatype="5" unbalanced="0"/>
    <cacheHierarchy uniqueName="[Tableau1].[payé ou pas]" caption="payé ou pas" attribute="1" defaultMemberUniqueName="[Tableau1].[payé ou pas].[All]" allUniqueName="[Tableau1].[payé ou pas].[All]" dimensionUniqueName="[Tableau1]" displayFolder="" count="0" memberValueDatatype="130" unbalanced="0"/>
    <cacheHierarchy uniqueName="[Tableau1].[test si la date est dans la periode du mois glissant]" caption="test si la date est dans la periode du mois glissant" attribute="1" defaultMemberUniqueName="[Tableau1].[test si la date est dans la periode du mois glissant].[All]" allUniqueName="[Tableau1].[test si la date est dans la periode du mois glissant].[All]" dimensionUniqueName="[Tableau1]" displayFolder="" count="0" memberValueDatatype="11" unbalanced="0"/>
    <cacheHierarchy uniqueName="[Tableau1].[numéro de la semaine de visite]" caption="numéro de la semaine de visite" attribute="1" defaultMemberUniqueName="[Tableau1].[numéro de la semaine de visite].[All]" allUniqueName="[Tableau1].[numéro de la semaine de visite].[All]" dimensionUniqueName="[Tableau1]" displayFolder="" count="0" memberValueDatatype="20" unbalanced="0"/>
    <cacheHierarchy uniqueName="[Plage 2].[VisDate_2024 (index des mois)]" caption="VisDate_2024 (index des mois)" attribute="1" defaultMemberUniqueName="[Plage 2].[VisDate_2024 (index des mois)].[All]" allUniqueName="[Plage 2].[VisDate_2024 (index des mois)].[All]" dimensionUniqueName="[Plage 2]" displayFolder="" count="0" memberValueDatatype="20" unbalanced="0" hidden="1"/>
    <cacheHierarchy uniqueName="[Plage 3].[VisDate_2024 (index des mois)]" caption="VisDate_2024 (index des mois)" attribute="1" defaultMemberUniqueName="[Plage 3].[VisDate_2024 (index des mois)].[All]" allUniqueName="[Plage 3].[VisDate_2024 (index des mois)].[All]" dimensionUniqueName="[Plage 3]" displayFolder="" count="0" memberValueDatatype="20" unbalanced="0" hidden="1"/>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XL_Count Plage 1]" caption="__XL_Count Plage 1" measure="1" displayFolder="" measureGroup="Plage 1" count="0" hidden="1"/>
    <cacheHierarchy uniqueName="[Measures].[__XL_Count Plage 2]" caption="__XL_Count Plage 2" measure="1" displayFolder="" measureGroup="Plage 2" count="0" hidden="1"/>
    <cacheHierarchy uniqueName="[Measures].[__XL_Count Plage 3]" caption="__XL_Count Plage 3" measure="1" displayFolder="" measureGroup="Plage 3" count="0" hidden="1"/>
    <cacheHierarchy uniqueName="[Measures].[__No measures defined]" caption="__No measures defined" measure="1" displayFolder="" count="0" hidden="1"/>
    <cacheHierarchy uniqueName="[Measures].[Nombre de AniType]" caption="Nombre de AniType" measure="1" displayFolder="" measureGroup="Plage" count="0" hidden="1">
      <extLst>
        <ext xmlns:x15="http://schemas.microsoft.com/office/spreadsheetml/2010/11/main" uri="{B97F6D7D-B522-45F9-BDA1-12C45D357490}">
          <x15:cacheHierarchy aggregatedColumn="3"/>
        </ext>
      </extLst>
    </cacheHierarchy>
    <cacheHierarchy uniqueName="[Measures].[Somme de CA]" caption="Somme de CA" measure="1" displayFolder="" measureGroup="Plage" count="0" hidden="1">
      <extLst>
        <ext xmlns:x15="http://schemas.microsoft.com/office/spreadsheetml/2010/11/main" uri="{B97F6D7D-B522-45F9-BDA1-12C45D357490}">
          <x15:cacheHierarchy aggregatedColumn="44"/>
        </ext>
      </extLst>
    </cacheHierarchy>
    <cacheHierarchy uniqueName="[Measures].[Total distinct de AniType]" caption="Total distinct de AniType" measure="1" displayFolder="" measureGroup="Plage" count="0" hidden="1">
      <extLst>
        <ext xmlns:x15="http://schemas.microsoft.com/office/spreadsheetml/2010/11/main" uri="{B97F6D7D-B522-45F9-BDA1-12C45D357490}">
          <x15:cacheHierarchy aggregatedColumn="3"/>
        </ext>
      </extLst>
    </cacheHierarchy>
    <cacheHierarchy uniqueName="[Measures].[Nombre de VisAni]" caption="Nombre de VisAni" measure="1" displayFolder="" measureGroup="Plage" count="0" hidden="1">
      <extLst>
        <ext xmlns:x15="http://schemas.microsoft.com/office/spreadsheetml/2010/11/main" uri="{B97F6D7D-B522-45F9-BDA1-12C45D357490}">
          <x15:cacheHierarchy aggregatedColumn="25"/>
        </ext>
      </extLst>
    </cacheHierarchy>
    <cacheHierarchy uniqueName="[Measures].[Total distinct de VisAni]" caption="Total distinct de VisAni" measure="1" displayFolder="" measureGroup="Plage" count="0" hidden="1">
      <extLst>
        <ext xmlns:x15="http://schemas.microsoft.com/office/spreadsheetml/2010/11/main" uri="{B97F6D7D-B522-45F9-BDA1-12C45D357490}">
          <x15:cacheHierarchy aggregatedColumn="25"/>
        </ext>
      </extLst>
    </cacheHierarchy>
    <cacheHierarchy uniqueName="[Measures].[Nombre de VisAni 2]" caption="Nombre de VisAni 2" measure="1" displayFolder="" measureGroup="Tableau1" count="0" oneField="1" hidden="1">
      <fieldsUsage count="1">
        <fieldUsage x="1"/>
      </fieldsUsage>
      <extLst>
        <ext xmlns:x15="http://schemas.microsoft.com/office/spreadsheetml/2010/11/main" uri="{B97F6D7D-B522-45F9-BDA1-12C45D357490}">
          <x15:cacheHierarchy aggregatedColumn="230"/>
        </ext>
      </extLst>
    </cacheHierarchy>
    <cacheHierarchy uniqueName="[Measures].[Total distinct de VisAni 2]" caption="Total distinct de VisAni 2" measure="1" displayFolder="" measureGroup="Tableau1" count="0" hidden="1">
      <extLst>
        <ext xmlns:x15="http://schemas.microsoft.com/office/spreadsheetml/2010/11/main" uri="{B97F6D7D-B522-45F9-BDA1-12C45D357490}">
          <x15:cacheHierarchy aggregatedColumn="230"/>
        </ext>
      </extLst>
    </cacheHierarchy>
    <cacheHierarchy uniqueName="[Measures].[Nombre de payé ou pas]" caption="Nombre de payé ou pas" measure="1" displayFolder="" measureGroup="Plage 1" count="0" hidden="1">
      <extLst>
        <ext xmlns:x15="http://schemas.microsoft.com/office/spreadsheetml/2010/11/main" uri="{B97F6D7D-B522-45F9-BDA1-12C45D357490}">
          <x15:cacheHierarchy aggregatedColumn="95"/>
        </ext>
      </extLst>
    </cacheHierarchy>
    <cacheHierarchy uniqueName="[Measures].[Total distinct de payé ou pas]" caption="Total distinct de payé ou pas" measure="1" displayFolder="" measureGroup="Plage 1" count="0" hidden="1">
      <extLst>
        <ext xmlns:x15="http://schemas.microsoft.com/office/spreadsheetml/2010/11/main" uri="{B97F6D7D-B522-45F9-BDA1-12C45D357490}">
          <x15:cacheHierarchy aggregatedColumn="95"/>
        </ext>
      </extLst>
    </cacheHierarchy>
    <cacheHierarchy uniqueName="[Measures].[Somme de CA 2]" caption="Somme de CA 2" measure="1" displayFolder="" measureGroup="Plage 1" count="0" hidden="1">
      <extLst>
        <ext xmlns:x15="http://schemas.microsoft.com/office/spreadsheetml/2010/11/main" uri="{B97F6D7D-B522-45F9-BDA1-12C45D357490}">
          <x15:cacheHierarchy aggregatedColumn="90"/>
        </ext>
      </extLst>
    </cacheHierarchy>
    <cacheHierarchy uniqueName="[Measures].[Somme de nouveau ca]" caption="Somme de nouveau ca" measure="1" displayFolder="" measureGroup="Plage 2" count="0" hidden="1">
      <extLst>
        <ext xmlns:x15="http://schemas.microsoft.com/office/spreadsheetml/2010/11/main" uri="{B97F6D7D-B522-45F9-BDA1-12C45D357490}">
          <x15:cacheHierarchy aggregatedColumn="141"/>
        </ext>
      </extLst>
    </cacheHierarchy>
    <cacheHierarchy uniqueName="[Measures].[Nombre de VisAni 3]" caption="Nombre de VisAni 3" measure="1" displayFolder="" measureGroup="Plage 2" count="0" hidden="1">
      <extLst>
        <ext xmlns:x15="http://schemas.microsoft.com/office/spreadsheetml/2010/11/main" uri="{B97F6D7D-B522-45F9-BDA1-12C45D357490}">
          <x15:cacheHierarchy aggregatedColumn="121"/>
        </ext>
      </extLst>
    </cacheHierarchy>
    <cacheHierarchy uniqueName="[Measures].[Total distinct de VisAni 3]" caption="Total distinct de VisAni 3" measure="1" displayFolder="" measureGroup="Plage 2" count="0" hidden="1">
      <extLst>
        <ext xmlns:x15="http://schemas.microsoft.com/office/spreadsheetml/2010/11/main" uri="{B97F6D7D-B522-45F9-BDA1-12C45D357490}">
          <x15:cacheHierarchy aggregatedColumn="121"/>
        </ext>
      </extLst>
    </cacheHierarchy>
    <cacheHierarchy uniqueName="[Measures].[Nombre de DetailVisite.VisNum]" caption="Nombre de DetailVisite.VisNum" measure="1" displayFolder="" measureGroup="Plage 2" count="0" hidden="1">
      <extLst>
        <ext xmlns:x15="http://schemas.microsoft.com/office/spreadsheetml/2010/11/main" uri="{B97F6D7D-B522-45F9-BDA1-12C45D357490}">
          <x15:cacheHierarchy aggregatedColumn="127"/>
        </ext>
      </extLst>
    </cacheHierarchy>
    <cacheHierarchy uniqueName="[Measures].[Somme de nouveau ca 2]" caption="Somme de nouveau ca 2" measure="1" displayFolder="" measureGroup="Plage 3" count="0" hidden="1">
      <extLst>
        <ext xmlns:x15="http://schemas.microsoft.com/office/spreadsheetml/2010/11/main" uri="{B97F6D7D-B522-45F9-BDA1-12C45D357490}">
          <x15:cacheHierarchy aggregatedColumn="195"/>
        </ext>
      </extLst>
    </cacheHierarchy>
    <cacheHierarchy uniqueName="[Measures].[Nombre de DetailVisite.VisNum 2]" caption="Nombre de DetailVisite.VisNum 2" measure="1" displayFolder="" measureGroup="Plage 3" count="0" hidden="1">
      <extLst>
        <ext xmlns:x15="http://schemas.microsoft.com/office/spreadsheetml/2010/11/main" uri="{B97F6D7D-B522-45F9-BDA1-12C45D357490}">
          <x15:cacheHierarchy aggregatedColumn="181"/>
        </ext>
      </extLst>
    </cacheHierarchy>
  </cacheHierarchies>
  <kpis count="0"/>
  <dimensions count="6">
    <dimension measure="1" name="Measures" uniqueName="[Measures]" caption="Measures"/>
    <dimension name="Plage" uniqueName="[Plage]" caption="Plage"/>
    <dimension name="Plage 1" uniqueName="[Plage 1]" caption="Plage 1"/>
    <dimension name="Plage 2" uniqueName="[Plage 2]" caption="Plage 2"/>
    <dimension name="Plage 3" uniqueName="[Plage 3]" caption="Plage 3"/>
    <dimension name="Tableau1" uniqueName="[Tableau1]" caption="Tableau1"/>
  </dimensions>
  <measureGroups count="5">
    <measureGroup name="Plage" caption="Plage"/>
    <measureGroup name="Plage 1" caption="Plage 1"/>
    <measureGroup name="Plage 2" caption="Plage 2"/>
    <measureGroup name="Plage 3" caption="Plage 3"/>
    <measureGroup name="Tableau1" caption="Tableau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a Devas" refreshedDate="45659.529978472223" backgroundQuery="1" createdVersion="8" refreshedVersion="8" minRefreshableVersion="3" recordCount="0" supportSubquery="1" supportAdvancedDrill="1" xr:uid="{CDB0B0BF-CBB1-4130-82AC-BE64A0FEBF6E}">
  <cacheSource type="external" connectionId="1"/>
  <cacheFields count="5">
    <cacheField name="[Plage 1].[AniCli].[AniCli]" caption="AniCli" numFmtId="0" hierarchy="47" level="1">
      <sharedItems count="20">
        <s v="AC001"/>
        <s v="AD001"/>
        <s v="AD002"/>
        <s v="BR001"/>
        <s v="BR002"/>
        <s v="GR001"/>
        <s v="GR002"/>
        <s v="IR001"/>
        <s v="JO001"/>
        <s v="JO002"/>
        <s v="MC001"/>
        <s v="PO001"/>
        <s v="PR001"/>
        <s v="PR002"/>
        <s v="RA001"/>
        <s v="RH001"/>
        <s v="WI001"/>
        <s v="WI002"/>
        <s v="YO001"/>
        <s v="ZI001"/>
      </sharedItems>
    </cacheField>
    <cacheField name="[Plage 1].[payé ou pas].[payé ou pas]" caption="payé ou pas" numFmtId="0" hierarchy="95" level="1">
      <sharedItems containsBlank="1" count="2">
        <s v="impayé"/>
        <m u="1"/>
      </sharedItems>
    </cacheField>
    <cacheField name="[Measures].[Somme de CA 2]" caption="Somme de CA 2" numFmtId="0" hierarchy="274" level="32767"/>
    <cacheField name="[Measures].[Nombre de payé ou pas]" caption="Nombre de payé ou pas" numFmtId="0" hierarchy="272" level="32767"/>
    <cacheField name="[Plage].[VisType].[VisType]" caption="VisType" numFmtId="0" hierarchy="33" level="1">
      <sharedItems containsSemiMixedTypes="0" containsNonDate="0" containsString="0"/>
    </cacheField>
  </cacheFields>
  <cacheHierarchies count="281">
    <cacheHierarchy uniqueName="[Plage].[Aniid1]" caption="Aniid1" attribute="1" defaultMemberUniqueName="[Plage].[Aniid1].[All]" allUniqueName="[Plage].[Aniid1].[All]" dimensionUniqueName="[Plage]" displayFolder="" count="0" memberValueDatatype="130" unbalanced="0"/>
    <cacheHierarchy uniqueName="[Plage].[AniCli]" caption="AniCli" attribute="1" defaultMemberUniqueName="[Plage].[AniCli].[All]" allUniqueName="[Plage].[AniCli].[All]" dimensionUniqueName="[Plage]" displayFolder="" count="0" memberValueDatatype="130" unbalanced="0"/>
    <cacheHierarchy uniqueName="[Plage].[AniNom]" caption="AniNom" attribute="1" defaultMemberUniqueName="[Plage].[AniNom].[All]" allUniqueName="[Plage].[AniNom].[All]" dimensionUniqueName="[Plage]" displayFolder="" count="0" memberValueDatatype="130" unbalanced="0"/>
    <cacheHierarchy uniqueName="[Plage].[AniType]" caption="AniType" attribute="1" defaultMemberUniqueName="[Plage].[AniType].[All]" allUniqueName="[Plage].[AniType].[All]" dimensionUniqueName="[Plage]" displayFolder="" count="2" memberValueDatatype="130" unbalanced="0"/>
    <cacheHierarchy uniqueName="[Plage].[AniRace]" caption="AniRace" attribute="1" defaultMemberUniqueName="[Plage].[AniRace].[All]" allUniqueName="[Plage].[AniRace].[All]" dimensionUniqueName="[Plage]" displayFolder="" count="0" memberValueDatatype="130" unbalanced="0"/>
    <cacheHierarchy uniqueName="[Plage].[AniDN]" caption="AniDN" attribute="1" time="1" defaultMemberUniqueName="[Plage].[AniDN].[All]" allUniqueName="[Plage].[AniDN].[All]" dimensionUniqueName="[Plage]" displayFolder="" count="0" memberValueDatatype="7" unbalanced="0"/>
    <cacheHierarchy uniqueName="[Plage].[AniSexe]" caption="AniSexe" attribute="1" defaultMemberUniqueName="[Plage].[AniSexe].[All]" allUniqueName="[Plage].[AniSexe].[All]" dimensionUniqueName="[Plage]" displayFolder="" count="0" memberValueDatatype="130" unbalanced="0"/>
    <cacheHierarchy uniqueName="[Plage].[AniCouleur]" caption="AniCouleur" attribute="1" defaultMemberUniqueName="[Plage].[AniCouleur].[All]" allUniqueName="[Plage].[AniCouleur].[All]" dimensionUniqueName="[Plage]" displayFolder="" count="0" memberValueDatatype="130" unbalanced="0"/>
    <cacheHierarchy uniqueName="[Plage].[AniSteril]" caption="AniSteril" attribute="1" defaultMemberUniqueName="[Plage].[AniSteril].[All]" allUniqueName="[Plage].[AniSteril].[All]" dimensionUniqueName="[Plage]" displayFolder="" count="0" memberValueDatatype="11" unbalanced="0"/>
    <cacheHierarchy uniqueName="[Plage].[AniTaille]" caption="AniTaille" attribute="1" defaultMemberUniqueName="[Plage].[AniTaille].[All]" allUniqueName="[Plage].[AniTaille].[All]" dimensionUniqueName="[Plage]" displayFolder="" count="0" memberValueDatatype="5" unbalanced="0"/>
    <cacheHierarchy uniqueName="[Plage].[AniPoids]" caption="AniPoids" attribute="1" defaultMemberUniqueName="[Plage].[AniPoids].[All]" allUniqueName="[Plage].[AniPoids].[All]" dimensionUniqueName="[Plage]" displayFolder="" count="0" memberValueDatatype="5" unbalanced="0"/>
    <cacheHierarchy uniqueName="[Plage].[AniDecede]" caption="AniDecede" attribute="1" defaultMemberUniqueName="[Plage].[AniDecede].[All]" allUniqueName="[Plage].[AniDecede].[All]" dimensionUniqueName="[Plage]" displayFolder="" count="0" memberValueDatatype="11" unbalanced="0"/>
    <cacheHierarchy uniqueName="[Plage].[AniCommentaires]" caption="AniCommentaires" attribute="1" defaultMemberUniqueName="[Plage].[AniCommentaires].[All]" allUniqueName="[Plage].[AniCommentaires].[All]" dimensionUniqueName="[Plage]" displayFolder="" count="0" memberValueDatatype="130" unbalanced="0"/>
    <cacheHierarchy uniqueName="[Plage].[CliNum]" caption="CliNum" attribute="1" defaultMemberUniqueName="[Plage].[CliNum].[All]" allUniqueName="[Plage].[CliNum].[All]" dimensionUniqueName="[Plage]" displayFolder="" count="0" memberValueDatatype="130" unbalanced="0"/>
    <cacheHierarchy uniqueName="[Plage].[CliType]" caption="CliType" attribute="1" defaultMemberUniqueName="[Plage].[CliType].[All]" allUniqueName="[Plage].[CliType].[All]" dimensionUniqueName="[Plage]" displayFolder="" count="0" memberValueDatatype="20" unbalanced="0"/>
    <cacheHierarchy uniqueName="[Plage].[CliNom]" caption="CliNom" attribute="1" defaultMemberUniqueName="[Plage].[CliNom].[All]" allUniqueName="[Plage].[CliNom].[All]" dimensionUniqueName="[Plage]" displayFolder="" count="2" memberValueDatatype="130" unbalanced="0"/>
    <cacheHierarchy uniqueName="[Plage].[CliRue]" caption="CliRue" attribute="1" defaultMemberUniqueName="[Plage].[CliRue].[All]" allUniqueName="[Plage].[CliRue].[All]" dimensionUniqueName="[Plage]" displayFolder="" count="0" memberValueDatatype="130" unbalanced="0"/>
    <cacheHierarchy uniqueName="[Plage].[CliLocalite]" caption="CliLocalite" attribute="1" defaultMemberUniqueName="[Plage].[CliLocalite].[All]" allUniqueName="[Plage].[CliLocalite].[All]" dimensionUniqueName="[Plage]" displayFolder="" count="0" memberValueDatatype="130" unbalanced="0"/>
    <cacheHierarchy uniqueName="[Plage].[CliDep]" caption="CliDep" attribute="1" defaultMemberUniqueName="[Plage].[CliDep].[All]" allUniqueName="[Plage].[CliDep].[All]" dimensionUniqueName="[Plage]" displayFolder="" count="0" memberValueDatatype="130" unbalanced="0"/>
    <cacheHierarchy uniqueName="[Plage].[CliCP]" caption="CliCP" attribute="1" defaultMemberUniqueName="[Plage].[CliCP].[All]" allUniqueName="[Plage].[CliCP].[All]" dimensionUniqueName="[Plage]" displayFolder="" count="0" memberValueDatatype="130" unbalanced="0"/>
    <cacheHierarchy uniqueName="[Plage].[CliTel]" caption="CliTel" attribute="1" defaultMemberUniqueName="[Plage].[CliTel].[All]" allUniqueName="[Plage].[CliTel].[All]" dimensionUniqueName="[Plage]" displayFolder="" count="0" memberValueDatatype="130" unbalanced="0"/>
    <cacheHierarchy uniqueName="[Plage].[CliSiteWeb]" caption="CliSiteWeb" attribute="1" defaultMemberUniqueName="[Plage].[CliSiteWeb].[All]" allUniqueName="[Plage].[CliSiteWeb].[All]" dimensionUniqueName="[Plage]" displayFolder="" count="0" memberValueDatatype="130" unbalanced="0"/>
    <cacheHierarchy uniqueName="[Plage].[Clidepuis]" caption="Clidepuis" attribute="1" time="1" defaultMemberUniqueName="[Plage].[Clidepuis].[All]" allUniqueName="[Plage].[Clidepuis].[All]" dimensionUniqueName="[Plage]" displayFolder="" count="0" memberValueDatatype="7" unbalanced="0"/>
    <cacheHierarchy uniqueName="[Plage].[CliRemise]" caption="CliRemise" attribute="1" defaultMemberUniqueName="[Plage].[CliRemise].[All]" allUniqueName="[Plage].[CliRemise].[All]" dimensionUniqueName="[Plage]" displayFolder="" count="2" memberValueDatatype="5" unbalanced="0"/>
    <cacheHierarchy uniqueName="[Plage].[Visite.VisNum]" caption="Visite.VisNum" attribute="1" defaultMemberUniqueName="[Plage].[Visite.VisNum].[All]" allUniqueName="[Plage].[Visite.VisNum].[All]" dimensionUniqueName="[Plage]" displayFolder="" count="0" memberValueDatatype="130" unbalanced="0"/>
    <cacheHierarchy uniqueName="[Plage].[VisAni]" caption="VisAni" attribute="1" defaultMemberUniqueName="[Plage].[VisAni].[All]" allUniqueName="[Plage].[VisAni].[All]" dimensionUniqueName="[Plage]" displayFolder="" count="0" memberValueDatatype="130" unbalanced="0"/>
    <cacheHierarchy uniqueName="[Plage].[VisDate_2024]" caption="VisDate_2024" attribute="1" time="1" defaultMemberUniqueName="[Plage].[VisDate_2024].[All]" allUniqueName="[Plage].[VisDate_2024].[All]" dimensionUniqueName="[Plage]" displayFolder="" count="2" memberValueDatatype="7" unbalanced="0"/>
    <cacheHierarchy uniqueName="[Plage].[VisSuivi]" caption="VisSuivi" attribute="1" defaultMemberUniqueName="[Plage].[VisSuivi].[All]" allUniqueName="[Plage].[VisSuivi].[All]" dimensionUniqueName="[Plage]" displayFolder="" count="0" memberValueDatatype="130" unbalanced="0"/>
    <cacheHierarchy uniqueName="[Plage].[VisDatesuivi_2024]" caption="VisDatesuivi_2024" attribute="1" time="1" defaultMemberUniqueName="[Plage].[VisDatesuivi_2024].[All]" allUniqueName="[Plage].[VisDatesuivi_2024].[All]" dimensionUniqueName="[Plage]" displayFolder="" count="0" memberValueDatatype="7" unbalanced="0"/>
    <cacheHierarchy uniqueName="[Plage].[VisTypepaie]" caption="VisTypepaie" attribute="1" defaultMemberUniqueName="[Plage].[VisTypepaie].[All]" allUniqueName="[Plage].[VisTypepaie].[All]" dimensionUniqueName="[Plage]" displayFolder="" count="0" memberValueDatatype="20" unbalanced="0"/>
    <cacheHierarchy uniqueName="[Plage].[VisDatePaiement_2024]" caption="VisDatePaiement_2024" attribute="1" time="1" defaultMemberUniqueName="[Plage].[VisDatePaiement_2024].[All]" allUniqueName="[Plage].[VisDatePaiement_2024].[All]" dimensionUniqueName="[Plage]" displayFolder="" count="0" memberValueDatatype="7" unbalanced="0"/>
    <cacheHierarchy uniqueName="[Plage].[DetailVisite.VisNum]" caption="DetailVisite.VisNum" attribute="1" defaultMemberUniqueName="[Plage].[DetailVisite.VisNum].[All]" allUniqueName="[Plage].[DetailVisite.VisNum].[All]" dimensionUniqueName="[Plage]" displayFolder="" count="0" memberValueDatatype="130" unbalanced="0"/>
    <cacheHierarchy uniqueName="[Plage].[VisLig]" caption="VisLig" attribute="1" defaultMemberUniqueName="[Plage].[VisLig].[All]" allUniqueName="[Plage].[VisLig].[All]" dimensionUniqueName="[Plage]" displayFolder="" count="0" memberValueDatatype="130" unbalanced="0"/>
    <cacheHierarchy uniqueName="[Plage].[VisType]" caption="VisType" attribute="1" defaultMemberUniqueName="[Plage].[VisType].[All]" allUniqueName="[Plage].[VisType].[All]" dimensionUniqueName="[Plage]" displayFolder="" count="2" memberValueDatatype="130" unbalanced="0">
      <fieldsUsage count="2">
        <fieldUsage x="-1"/>
        <fieldUsage x="4"/>
      </fieldsUsage>
    </cacheHierarchy>
    <cacheHierarchy uniqueName="[Plage].[VisTrait]" caption="VisTrait" attribute="1" defaultMemberUniqueName="[Plage].[VisTrait].[All]" allUniqueName="[Plage].[VisTrait].[All]" dimensionUniqueName="[Plage]" displayFolder="" count="0" memberValueDatatype="130" unbalanced="0"/>
    <cacheHierarchy uniqueName="[Plage].[VisMed]" caption="VisMed" attribute="1" defaultMemberUniqueName="[Plage].[VisMed].[All]" allUniqueName="[Plage].[VisMed].[All]" dimensionUniqueName="[Plage]" displayFolder="" count="0" memberValueDatatype="130" unbalanced="0"/>
    <cacheHierarchy uniqueName="[Plage].[MedCode]" caption="MedCode" attribute="1" defaultMemberUniqueName="[Plage].[MedCode].[All]" allUniqueName="[Plage].[MedCode].[All]" dimensionUniqueName="[Plage]" displayFolder="" count="0" memberValueDatatype="130" unbalanced="0"/>
    <cacheHierarchy uniqueName="[Plage].[MedNom]" caption="MedNom" attribute="1" defaultMemberUniqueName="[Plage].[MedNom].[All]" allUniqueName="[Plage].[MedNom].[All]" dimensionUniqueName="[Plage]" displayFolder="" count="0" memberValueDatatype="130" unbalanced="0"/>
    <cacheHierarchy uniqueName="[Plage].[MedPrix]" caption="MedPrix" attribute="1" defaultMemberUniqueName="[Plage].[MedPrix].[All]" allUniqueName="[Plage].[MedPrix].[All]" dimensionUniqueName="[Plage]" displayFolder="" count="0" memberValueDatatype="5" unbalanced="0"/>
    <cacheHierarchy uniqueName="[Plage].[CodeTrai]" caption="CodeTrai" attribute="1" defaultMemberUniqueName="[Plage].[CodeTrai].[All]" allUniqueName="[Plage].[CodeTrai].[All]" dimensionUniqueName="[Plage]" displayFolder="" count="0" memberValueDatatype="130" unbalanced="0"/>
    <cacheHierarchy uniqueName="[Plage].[NomTrai]" caption="NomTrai" attribute="1" defaultMemberUniqueName="[Plage].[NomTrai].[All]" allUniqueName="[Plage].[NomTrai].[All]" dimensionUniqueName="[Plage]" displayFolder="" count="0" memberValueDatatype="130" unbalanced="0"/>
    <cacheHierarchy uniqueName="[Plage].[PrixTrai]" caption="PrixTrai" attribute="1" defaultMemberUniqueName="[Plage].[PrixTrai].[All]" allUniqueName="[Plage].[PrixTrai].[All]" dimensionUniqueName="[Plage]" displayFolder="" count="0" memberValueDatatype="20" unbalanced="0"/>
    <cacheHierarchy uniqueName="[Plage].[PaiTypeCode]" caption="PaiTypeCode" attribute="1" defaultMemberUniqueName="[Plage].[PaiTypeCode].[All]" allUniqueName="[Plage].[PaiTypeCode].[All]" dimensionUniqueName="[Plage]" displayFolder="" count="0" memberValueDatatype="20" unbalanced="0"/>
    <cacheHierarchy uniqueName="[Plage].[PaiTypeLib]" caption="PaiTypeLib" attribute="1" defaultMemberUniqueName="[Plage].[PaiTypeLib].[All]" allUniqueName="[Plage].[PaiTypeLib].[All]" dimensionUniqueName="[Plage]" displayFolder="" count="0" memberValueDatatype="130" unbalanced="0"/>
    <cacheHierarchy uniqueName="[Plage].[CA]" caption="CA" attribute="1" defaultMemberUniqueName="[Plage].[CA].[All]" allUniqueName="[Plage].[CA].[All]" dimensionUniqueName="[Plage]" displayFolder="" count="0" memberValueDatatype="5" unbalanced="0"/>
    <cacheHierarchy uniqueName="[Plage].[AniId]" caption="AniId" attribute="1" defaultMemberUniqueName="[Plage].[AniId].[All]" allUniqueName="[Plage].[AniId].[All]" dimensionUniqueName="[Plage]" displayFolder="" count="0" memberValueDatatype="130" unbalanced="0"/>
    <cacheHierarchy uniqueName="[Plage 1].[Aniid]" caption="Aniid" attribute="1" defaultMemberUniqueName="[Plage 1].[Aniid].[All]" allUniqueName="[Plage 1].[Aniid].[All]" dimensionUniqueName="[Plage 1]" displayFolder="" count="0" memberValueDatatype="130" unbalanced="0"/>
    <cacheHierarchy uniqueName="[Plage 1].[AniCli]" caption="AniCli" attribute="1" defaultMemberUniqueName="[Plage 1].[AniCli].[All]" allUniqueName="[Plage 1].[AniCli].[All]" dimensionUniqueName="[Plage 1]" displayFolder="" count="2" memberValueDatatype="130" unbalanced="0">
      <fieldsUsage count="2">
        <fieldUsage x="-1"/>
        <fieldUsage x="0"/>
      </fieldsUsage>
    </cacheHierarchy>
    <cacheHierarchy uniqueName="[Plage 1].[AniNom]" caption="AniNom" attribute="1" defaultMemberUniqueName="[Plage 1].[AniNom].[All]" allUniqueName="[Plage 1].[AniNom].[All]" dimensionUniqueName="[Plage 1]" displayFolder="" count="0" memberValueDatatype="130" unbalanced="0"/>
    <cacheHierarchy uniqueName="[Plage 1].[AniType]" caption="AniType" attribute="1" defaultMemberUniqueName="[Plage 1].[AniType].[All]" allUniqueName="[Plage 1].[AniType].[All]" dimensionUniqueName="[Plage 1]" displayFolder="" count="0" memberValueDatatype="130" unbalanced="0"/>
    <cacheHierarchy uniqueName="[Plage 1].[AniRace]" caption="AniRace" attribute="1" defaultMemberUniqueName="[Plage 1].[AniRace].[All]" allUniqueName="[Plage 1].[AniRace].[All]" dimensionUniqueName="[Plage 1]" displayFolder="" count="0" memberValueDatatype="130" unbalanced="0"/>
    <cacheHierarchy uniqueName="[Plage 1].[AniDN]" caption="AniDN" attribute="1" time="1" defaultMemberUniqueName="[Plage 1].[AniDN].[All]" allUniqueName="[Plage 1].[AniDN].[All]" dimensionUniqueName="[Plage 1]" displayFolder="" count="0" memberValueDatatype="7" unbalanced="0"/>
    <cacheHierarchy uniqueName="[Plage 1].[AniSexe]" caption="AniSexe" attribute="1" defaultMemberUniqueName="[Plage 1].[AniSexe].[All]" allUniqueName="[Plage 1].[AniSexe].[All]" dimensionUniqueName="[Plage 1]" displayFolder="" count="0" memberValueDatatype="130" unbalanced="0"/>
    <cacheHierarchy uniqueName="[Plage 1].[AniCouleur]" caption="AniCouleur" attribute="1" defaultMemberUniqueName="[Plage 1].[AniCouleur].[All]" allUniqueName="[Plage 1].[AniCouleur].[All]" dimensionUniqueName="[Plage 1]" displayFolder="" count="0" memberValueDatatype="130" unbalanced="0"/>
    <cacheHierarchy uniqueName="[Plage 1].[AniSteril]" caption="AniSteril" attribute="1" defaultMemberUniqueName="[Plage 1].[AniSteril].[All]" allUniqueName="[Plage 1].[AniSteril].[All]" dimensionUniqueName="[Plage 1]" displayFolder="" count="0" memberValueDatatype="11" unbalanced="0"/>
    <cacheHierarchy uniqueName="[Plage 1].[AniTaille]" caption="AniTaille" attribute="1" defaultMemberUniqueName="[Plage 1].[AniTaille].[All]" allUniqueName="[Plage 1].[AniTaille].[All]" dimensionUniqueName="[Plage 1]" displayFolder="" count="0" memberValueDatatype="5" unbalanced="0"/>
    <cacheHierarchy uniqueName="[Plage 1].[AniPoids]" caption="AniPoids" attribute="1" defaultMemberUniqueName="[Plage 1].[AniPoids].[All]" allUniqueName="[Plage 1].[AniPoids].[All]" dimensionUniqueName="[Plage 1]" displayFolder="" count="0" memberValueDatatype="5" unbalanced="0"/>
    <cacheHierarchy uniqueName="[Plage 1].[AniDecede]" caption="AniDecede" attribute="1" defaultMemberUniqueName="[Plage 1].[AniDecede].[All]" allUniqueName="[Plage 1].[AniDecede].[All]" dimensionUniqueName="[Plage 1]" displayFolder="" count="0" memberValueDatatype="11" unbalanced="0"/>
    <cacheHierarchy uniqueName="[Plage 1].[AniCommentaires]" caption="AniCommentaires" attribute="1" defaultMemberUniqueName="[Plage 1].[AniCommentaires].[All]" allUniqueName="[Plage 1].[AniCommentaires].[All]" dimensionUniqueName="[Plage 1]" displayFolder="" count="0" memberValueDatatype="130" unbalanced="0"/>
    <cacheHierarchy uniqueName="[Plage 1].[CliNum]" caption="CliNum" attribute="1" defaultMemberUniqueName="[Plage 1].[CliNum].[All]" allUniqueName="[Plage 1].[CliNum].[All]" dimensionUniqueName="[Plage 1]" displayFolder="" count="0" memberValueDatatype="130" unbalanced="0"/>
    <cacheHierarchy uniqueName="[Plage 1].[CliType]" caption="CliType" attribute="1" defaultMemberUniqueName="[Plage 1].[CliType].[All]" allUniqueName="[Plage 1].[CliType].[All]" dimensionUniqueName="[Plage 1]" displayFolder="" count="0" memberValueDatatype="20" unbalanced="0"/>
    <cacheHierarchy uniqueName="[Plage 1].[CliNom]" caption="CliNom" attribute="1" defaultMemberUniqueName="[Plage 1].[CliNom].[All]" allUniqueName="[Plage 1].[CliNom].[All]" dimensionUniqueName="[Plage 1]" displayFolder="" count="0" memberValueDatatype="130" unbalanced="0"/>
    <cacheHierarchy uniqueName="[Plage 1].[CliRue]" caption="CliRue" attribute="1" defaultMemberUniqueName="[Plage 1].[CliRue].[All]" allUniqueName="[Plage 1].[CliRue].[All]" dimensionUniqueName="[Plage 1]" displayFolder="" count="0" memberValueDatatype="130" unbalanced="0"/>
    <cacheHierarchy uniqueName="[Plage 1].[CliLocalite]" caption="CliLocalite" attribute="1" defaultMemberUniqueName="[Plage 1].[CliLocalite].[All]" allUniqueName="[Plage 1].[CliLocalite].[All]" dimensionUniqueName="[Plage 1]" displayFolder="" count="0" memberValueDatatype="130" unbalanced="0"/>
    <cacheHierarchy uniqueName="[Plage 1].[CliDep]" caption="CliDep" attribute="1" defaultMemberUniqueName="[Plage 1].[CliDep].[All]" allUniqueName="[Plage 1].[CliDep].[All]" dimensionUniqueName="[Plage 1]" displayFolder="" count="0" memberValueDatatype="130" unbalanced="0"/>
    <cacheHierarchy uniqueName="[Plage 1].[CliCP]" caption="CliCP" attribute="1" defaultMemberUniqueName="[Plage 1].[CliCP].[All]" allUniqueName="[Plage 1].[CliCP].[All]" dimensionUniqueName="[Plage 1]" displayFolder="" count="0" memberValueDatatype="130" unbalanced="0"/>
    <cacheHierarchy uniqueName="[Plage 1].[CliTel]" caption="CliTel" attribute="1" defaultMemberUniqueName="[Plage 1].[CliTel].[All]" allUniqueName="[Plage 1].[CliTel].[All]" dimensionUniqueName="[Plage 1]" displayFolder="" count="0" memberValueDatatype="130" unbalanced="0"/>
    <cacheHierarchy uniqueName="[Plage 1].[CliSiteWeb]" caption="CliSiteWeb" attribute="1" defaultMemberUniqueName="[Plage 1].[CliSiteWeb].[All]" allUniqueName="[Plage 1].[CliSiteWeb].[All]" dimensionUniqueName="[Plage 1]" displayFolder="" count="0" memberValueDatatype="130" unbalanced="0"/>
    <cacheHierarchy uniqueName="[Plage 1].[Clidepuis]" caption="Clidepuis" attribute="1" time="1" defaultMemberUniqueName="[Plage 1].[Clidepuis].[All]" allUniqueName="[Plage 1].[Clidepuis].[All]" dimensionUniqueName="[Plage 1]" displayFolder="" count="0" memberValueDatatype="7" unbalanced="0"/>
    <cacheHierarchy uniqueName="[Plage 1].[CliRemise]" caption="CliRemise" attribute="1" defaultMemberUniqueName="[Plage 1].[CliRemise].[All]" allUniqueName="[Plage 1].[CliRemise].[All]" dimensionUniqueName="[Plage 1]" displayFolder="" count="0" memberValueDatatype="5" unbalanced="0"/>
    <cacheHierarchy uniqueName="[Plage 1].[Visite.VisNum]" caption="Visite.VisNum" attribute="1" defaultMemberUniqueName="[Plage 1].[Visite.VisNum].[All]" allUniqueName="[Plage 1].[Visite.VisNum].[All]" dimensionUniqueName="[Plage 1]" displayFolder="" count="0" memberValueDatatype="130" unbalanced="0"/>
    <cacheHierarchy uniqueName="[Plage 1].[VisAni]" caption="VisAni" attribute="1" defaultMemberUniqueName="[Plage 1].[VisAni].[All]" allUniqueName="[Plage 1].[VisAni].[All]" dimensionUniqueName="[Plage 1]" displayFolder="" count="0" memberValueDatatype="130" unbalanced="0"/>
    <cacheHierarchy uniqueName="[Plage 1].[VisDate_2024]" caption="VisDate_2024" attribute="1" time="1" defaultMemberUniqueName="[Plage 1].[VisDate_2024].[All]" allUniqueName="[Plage 1].[VisDate_2024].[All]" dimensionUniqueName="[Plage 1]" displayFolder="" count="0" memberValueDatatype="7" unbalanced="0"/>
    <cacheHierarchy uniqueName="[Plage 1].[VisSuivi]" caption="VisSuivi" attribute="1" defaultMemberUniqueName="[Plage 1].[VisSuivi].[All]" allUniqueName="[Plage 1].[VisSuivi].[All]" dimensionUniqueName="[Plage 1]" displayFolder="" count="0" memberValueDatatype="130" unbalanced="0"/>
    <cacheHierarchy uniqueName="[Plage 1].[VisDatesuivi_2024]" caption="VisDatesuivi_2024" attribute="1" time="1" defaultMemberUniqueName="[Plage 1].[VisDatesuivi_2024].[All]" allUniqueName="[Plage 1].[VisDatesuivi_2024].[All]" dimensionUniqueName="[Plage 1]" displayFolder="" count="0" memberValueDatatype="7" unbalanced="0"/>
    <cacheHierarchy uniqueName="[Plage 1].[VisTypepaie]" caption="VisTypepaie" attribute="1" defaultMemberUniqueName="[Plage 1].[VisTypepaie].[All]" allUniqueName="[Plage 1].[VisTypepaie].[All]" dimensionUniqueName="[Plage 1]" displayFolder="" count="0" memberValueDatatype="20" unbalanced="0"/>
    <cacheHierarchy uniqueName="[Plage 1].[VisDatePaiement_2024]" caption="VisDatePaiement_2024" attribute="1" time="1" defaultMemberUniqueName="[Plage 1].[VisDatePaiement_2024].[All]" allUniqueName="[Plage 1].[VisDatePaiement_2024].[All]" dimensionUniqueName="[Plage 1]" displayFolder="" count="0" memberValueDatatype="7" unbalanced="0"/>
    <cacheHierarchy uniqueName="[Plage 1].[DetailVisite.VisNum]" caption="DetailVisite.VisNum" attribute="1" defaultMemberUniqueName="[Plage 1].[DetailVisite.VisNum].[All]" allUniqueName="[Plage 1].[DetailVisite.VisNum].[All]" dimensionUniqueName="[Plage 1]" displayFolder="" count="0" memberValueDatatype="130" unbalanced="0"/>
    <cacheHierarchy uniqueName="[Plage 1].[VisLig]" caption="VisLig" attribute="1" defaultMemberUniqueName="[Plage 1].[VisLig].[All]" allUniqueName="[Plage 1].[VisLig].[All]" dimensionUniqueName="[Plage 1]" displayFolder="" count="0" memberValueDatatype="130" unbalanced="0"/>
    <cacheHierarchy uniqueName="[Plage 1].[VisType]" caption="VisType" attribute="1" defaultMemberUniqueName="[Plage 1].[VisType].[All]" allUniqueName="[Plage 1].[VisType].[All]" dimensionUniqueName="[Plage 1]" displayFolder="" count="0" memberValueDatatype="130" unbalanced="0"/>
    <cacheHierarchy uniqueName="[Plage 1].[VisTrait]" caption="VisTrait" attribute="1" defaultMemberUniqueName="[Plage 1].[VisTrait].[All]" allUniqueName="[Plage 1].[VisTrait].[All]" dimensionUniqueName="[Plage 1]" displayFolder="" count="0" memberValueDatatype="130" unbalanced="0"/>
    <cacheHierarchy uniqueName="[Plage 1].[VisMed]" caption="VisMed" attribute="1" defaultMemberUniqueName="[Plage 1].[VisMed].[All]" allUniqueName="[Plage 1].[VisMed].[All]" dimensionUniqueName="[Plage 1]" displayFolder="" count="0" memberValueDatatype="130" unbalanced="0"/>
    <cacheHierarchy uniqueName="[Plage 1].[MedCode]" caption="MedCode" attribute="1" defaultMemberUniqueName="[Plage 1].[MedCode].[All]" allUniqueName="[Plage 1].[MedCode].[All]" dimensionUniqueName="[Plage 1]" displayFolder="" count="0" memberValueDatatype="130" unbalanced="0"/>
    <cacheHierarchy uniqueName="[Plage 1].[MedNom]" caption="MedNom" attribute="1" defaultMemberUniqueName="[Plage 1].[MedNom].[All]" allUniqueName="[Plage 1].[MedNom].[All]" dimensionUniqueName="[Plage 1]" displayFolder="" count="0" memberValueDatatype="130" unbalanced="0"/>
    <cacheHierarchy uniqueName="[Plage 1].[MedPrix]" caption="MedPrix" attribute="1" defaultMemberUniqueName="[Plage 1].[MedPrix].[All]" allUniqueName="[Plage 1].[MedPrix].[All]" dimensionUniqueName="[Plage 1]" displayFolder="" count="0" memberValueDatatype="5" unbalanced="0"/>
    <cacheHierarchy uniqueName="[Plage 1].[CodeTrai]" caption="CodeTrai" attribute="1" defaultMemberUniqueName="[Plage 1].[CodeTrai].[All]" allUniqueName="[Plage 1].[CodeTrai].[All]" dimensionUniqueName="[Plage 1]" displayFolder="" count="0" memberValueDatatype="130" unbalanced="0"/>
    <cacheHierarchy uniqueName="[Plage 1].[NomTrai]" caption="NomTrai" attribute="1" defaultMemberUniqueName="[Plage 1].[NomTrai].[All]" allUniqueName="[Plage 1].[NomTrai].[All]" dimensionUniqueName="[Plage 1]" displayFolder="" count="0" memberValueDatatype="130" unbalanced="0"/>
    <cacheHierarchy uniqueName="[Plage 1].[PrixTrai]" caption="PrixTrai" attribute="1" defaultMemberUniqueName="[Plage 1].[PrixTrai].[All]" allUniqueName="[Plage 1].[PrixTrai].[All]" dimensionUniqueName="[Plage 1]" displayFolder="" count="0" memberValueDatatype="20" unbalanced="0"/>
    <cacheHierarchy uniqueName="[Plage 1].[PaiTypeCode]" caption="PaiTypeCode" attribute="1" defaultMemberUniqueName="[Plage 1].[PaiTypeCode].[All]" allUniqueName="[Plage 1].[PaiTypeCode].[All]" dimensionUniqueName="[Plage 1]" displayFolder="" count="0" memberValueDatatype="20" unbalanced="0"/>
    <cacheHierarchy uniqueName="[Plage 1].[PaiTypeLib]" caption="PaiTypeLib" attribute="1" defaultMemberUniqueName="[Plage 1].[PaiTypeLib].[All]" allUniqueName="[Plage 1].[PaiTypeLib].[All]" dimensionUniqueName="[Plage 1]" displayFolder="" count="0" memberValueDatatype="130" unbalanced="0"/>
    <cacheHierarchy uniqueName="[Plage 1].[CA]" caption="CA" attribute="1" defaultMemberUniqueName="[Plage 1].[CA].[All]" allUniqueName="[Plage 1].[CA].[All]" dimensionUniqueName="[Plage 1]" displayFolder="" count="0" memberValueDatatype="5" unbalanced="0"/>
    <cacheHierarchy uniqueName="[Plage 1].[nouveau ca]" caption="nouveau ca" attribute="1" defaultMemberUniqueName="[Plage 1].[nouveau ca].[All]" allUniqueName="[Plage 1].[nouveau ca].[All]" dimensionUniqueName="[Plage 1]" displayFolder="" count="0" memberValueDatatype="5" unbalanced="0"/>
    <cacheHierarchy uniqueName="[Plage 1].[avec ou sans detail de visite]" caption="avec ou sans detail de visite" attribute="1" defaultMemberUniqueName="[Plage 1].[avec ou sans detail de visite].[All]" allUniqueName="[Plage 1].[avec ou sans detail de visite].[All]" dimensionUniqueName="[Plage 1]" displayFolder="" count="0" memberValueDatatype="130" unbalanced="0"/>
    <cacheHierarchy uniqueName="[Plage 1].[nombre de jour d'impayés]" caption="nombre de jour d'impayés" attribute="1" defaultMemberUniqueName="[Plage 1].[nombre de jour d'impayés].[All]" allUniqueName="[Plage 1].[nombre de jour d'impayés].[All]" dimensionUniqueName="[Plage 1]" displayFolder="" count="0" memberValueDatatype="20" unbalanced="0"/>
    <cacheHierarchy uniqueName="[Plage 1].[nombre de mois]" caption="nombre de mois" attribute="1" defaultMemberUniqueName="[Plage 1].[nombre de mois].[All]" allUniqueName="[Plage 1].[nombre de mois].[All]" dimensionUniqueName="[Plage 1]" displayFolder="" count="0" memberValueDatatype="5" unbalanced="0"/>
    <cacheHierarchy uniqueName="[Plage 1].[payé ou pas]" caption="payé ou pas" attribute="1" defaultMemberUniqueName="[Plage 1].[payé ou pas].[All]" allUniqueName="[Plage 1].[payé ou pas].[All]" dimensionUniqueName="[Plage 1]" displayFolder="" count="2" memberValueDatatype="130" unbalanced="0">
      <fieldsUsage count="2">
        <fieldUsage x="-1"/>
        <fieldUsage x="1"/>
      </fieldsUsage>
    </cacheHierarchy>
    <cacheHierarchy uniqueName="[Plage 2].[Aniid]" caption="Aniid" attribute="1" defaultMemberUniqueName="[Plage 2].[Aniid].[All]" allUniqueName="[Plage 2].[Aniid].[All]" dimensionUniqueName="[Plage 2]" displayFolder="" count="0" memberValueDatatype="130" unbalanced="0"/>
    <cacheHierarchy uniqueName="[Plage 2].[AniCli]" caption="AniCli" attribute="1" defaultMemberUniqueName="[Plage 2].[AniCli].[All]" allUniqueName="[Plage 2].[AniCli].[All]" dimensionUniqueName="[Plage 2]" displayFolder="" count="0" memberValueDatatype="130" unbalanced="0"/>
    <cacheHierarchy uniqueName="[Plage 2].[AniNom]" caption="AniNom" attribute="1" defaultMemberUniqueName="[Plage 2].[AniNom].[All]" allUniqueName="[Plage 2].[AniNom].[All]" dimensionUniqueName="[Plage 2]" displayFolder="" count="0" memberValueDatatype="130" unbalanced="0"/>
    <cacheHierarchy uniqueName="[Plage 2].[AniType]" caption="AniType" attribute="1" defaultMemberUniqueName="[Plage 2].[AniType].[All]" allUniqueName="[Plage 2].[AniType].[All]" dimensionUniqueName="[Plage 2]" displayFolder="" count="0" memberValueDatatype="130" unbalanced="0"/>
    <cacheHierarchy uniqueName="[Plage 2].[AniRace]" caption="AniRace" attribute="1" defaultMemberUniqueName="[Plage 2].[AniRace].[All]" allUniqueName="[Plage 2].[AniRace].[All]" dimensionUniqueName="[Plage 2]" displayFolder="" count="0" memberValueDatatype="130" unbalanced="0"/>
    <cacheHierarchy uniqueName="[Plage 2].[AniDN]" caption="AniDN" attribute="1" time="1" defaultMemberUniqueName="[Plage 2].[AniDN].[All]" allUniqueName="[Plage 2].[AniDN].[All]" dimensionUniqueName="[Plage 2]" displayFolder="" count="0" memberValueDatatype="7" unbalanced="0"/>
    <cacheHierarchy uniqueName="[Plage 2].[AniSexe]" caption="AniSexe" attribute="1" defaultMemberUniqueName="[Plage 2].[AniSexe].[All]" allUniqueName="[Plage 2].[AniSexe].[All]" dimensionUniqueName="[Plage 2]" displayFolder="" count="0" memberValueDatatype="130" unbalanced="0"/>
    <cacheHierarchy uniqueName="[Plage 2].[AniCouleur]" caption="AniCouleur" attribute="1" defaultMemberUniqueName="[Plage 2].[AniCouleur].[All]" allUniqueName="[Plage 2].[AniCouleur].[All]" dimensionUniqueName="[Plage 2]" displayFolder="" count="0" memberValueDatatype="130" unbalanced="0"/>
    <cacheHierarchy uniqueName="[Plage 2].[AniSteril]" caption="AniSteril" attribute="1" defaultMemberUniqueName="[Plage 2].[AniSteril].[All]" allUniqueName="[Plage 2].[AniSteril].[All]" dimensionUniqueName="[Plage 2]" displayFolder="" count="0" memberValueDatatype="11" unbalanced="0"/>
    <cacheHierarchy uniqueName="[Plage 2].[AniTaille]" caption="AniTaille" attribute="1" defaultMemberUniqueName="[Plage 2].[AniTaille].[All]" allUniqueName="[Plage 2].[AniTaille].[All]" dimensionUniqueName="[Plage 2]" displayFolder="" count="0" memberValueDatatype="5" unbalanced="0"/>
    <cacheHierarchy uniqueName="[Plage 2].[AniPoids]" caption="AniPoids" attribute="1" defaultMemberUniqueName="[Plage 2].[AniPoids].[All]" allUniqueName="[Plage 2].[AniPoids].[All]" dimensionUniqueName="[Plage 2]" displayFolder="" count="0" memberValueDatatype="5" unbalanced="0"/>
    <cacheHierarchy uniqueName="[Plage 2].[AniDecede]" caption="AniDecede" attribute="1" defaultMemberUniqueName="[Plage 2].[AniDecede].[All]" allUniqueName="[Plage 2].[AniDecede].[All]" dimensionUniqueName="[Plage 2]" displayFolder="" count="0" memberValueDatatype="11" unbalanced="0"/>
    <cacheHierarchy uniqueName="[Plage 2].[AniCommentaires]" caption="AniCommentaires" attribute="1" defaultMemberUniqueName="[Plage 2].[AniCommentaires].[All]" allUniqueName="[Plage 2].[AniCommentaires].[All]" dimensionUniqueName="[Plage 2]" displayFolder="" count="0" memberValueDatatype="130" unbalanced="0"/>
    <cacheHierarchy uniqueName="[Plage 2].[CliNum]" caption="CliNum" attribute="1" defaultMemberUniqueName="[Plage 2].[CliNum].[All]" allUniqueName="[Plage 2].[CliNum].[All]" dimensionUniqueName="[Plage 2]" displayFolder="" count="0" memberValueDatatype="130" unbalanced="0"/>
    <cacheHierarchy uniqueName="[Plage 2].[CliType]" caption="CliType" attribute="1" defaultMemberUniqueName="[Plage 2].[CliType].[All]" allUniqueName="[Plage 2].[CliType].[All]" dimensionUniqueName="[Plage 2]" displayFolder="" count="0" memberValueDatatype="20" unbalanced="0"/>
    <cacheHierarchy uniqueName="[Plage 2].[CliNom]" caption="CliNom" attribute="1" defaultMemberUniqueName="[Plage 2].[CliNom].[All]" allUniqueName="[Plage 2].[CliNom].[All]" dimensionUniqueName="[Plage 2]" displayFolder="" count="0" memberValueDatatype="130" unbalanced="0"/>
    <cacheHierarchy uniqueName="[Plage 2].[CliRue]" caption="CliRue" attribute="1" defaultMemberUniqueName="[Plage 2].[CliRue].[All]" allUniqueName="[Plage 2].[CliRue].[All]" dimensionUniqueName="[Plage 2]" displayFolder="" count="0" memberValueDatatype="130" unbalanced="0"/>
    <cacheHierarchy uniqueName="[Plage 2].[CliLocalite]" caption="CliLocalite" attribute="1" defaultMemberUniqueName="[Plage 2].[CliLocalite].[All]" allUniqueName="[Plage 2].[CliLocalite].[All]" dimensionUniqueName="[Plage 2]" displayFolder="" count="0" memberValueDatatype="130" unbalanced="0"/>
    <cacheHierarchy uniqueName="[Plage 2].[CliDep]" caption="CliDep" attribute="1" defaultMemberUniqueName="[Plage 2].[CliDep].[All]" allUniqueName="[Plage 2].[CliDep].[All]" dimensionUniqueName="[Plage 2]" displayFolder="" count="0" memberValueDatatype="130" unbalanced="0"/>
    <cacheHierarchy uniqueName="[Plage 2].[CliCP]" caption="CliCP" attribute="1" defaultMemberUniqueName="[Plage 2].[CliCP].[All]" allUniqueName="[Plage 2].[CliCP].[All]" dimensionUniqueName="[Plage 2]" displayFolder="" count="0" memberValueDatatype="130" unbalanced="0"/>
    <cacheHierarchy uniqueName="[Plage 2].[CliTel]" caption="CliTel" attribute="1" defaultMemberUniqueName="[Plage 2].[CliTel].[All]" allUniqueName="[Plage 2].[CliTel].[All]" dimensionUniqueName="[Plage 2]" displayFolder="" count="0" memberValueDatatype="130" unbalanced="0"/>
    <cacheHierarchy uniqueName="[Plage 2].[CliSiteWeb]" caption="CliSiteWeb" attribute="1" defaultMemberUniqueName="[Plage 2].[CliSiteWeb].[All]" allUniqueName="[Plage 2].[CliSiteWeb].[All]" dimensionUniqueName="[Plage 2]" displayFolder="" count="0" memberValueDatatype="130" unbalanced="0"/>
    <cacheHierarchy uniqueName="[Plage 2].[Clidepuis]" caption="Clidepuis" attribute="1" time="1" defaultMemberUniqueName="[Plage 2].[Clidepuis].[All]" allUniqueName="[Plage 2].[Clidepuis].[All]" dimensionUniqueName="[Plage 2]" displayFolder="" count="0" memberValueDatatype="7" unbalanced="0"/>
    <cacheHierarchy uniqueName="[Plage 2].[CliRemise]" caption="CliRemise" attribute="1" defaultMemberUniqueName="[Plage 2].[CliRemise].[All]" allUniqueName="[Plage 2].[CliRemise].[All]" dimensionUniqueName="[Plage 2]" displayFolder="" count="0" memberValueDatatype="5" unbalanced="0"/>
    <cacheHierarchy uniqueName="[Plage 2].[Visite.VisNum]" caption="Visite.VisNum" attribute="1" defaultMemberUniqueName="[Plage 2].[Visite.VisNum].[All]" allUniqueName="[Plage 2].[Visite.VisNum].[All]" dimensionUniqueName="[Plage 2]" displayFolder="" count="0" memberValueDatatype="130" unbalanced="0"/>
    <cacheHierarchy uniqueName="[Plage 2].[VisAni]" caption="VisAni" attribute="1" defaultMemberUniqueName="[Plage 2].[VisAni].[All]" allUniqueName="[Plage 2].[VisAni].[All]" dimensionUniqueName="[Plage 2]" displayFolder="" count="0" memberValueDatatype="130" unbalanced="0"/>
    <cacheHierarchy uniqueName="[Plage 2].[VisDate_2024]" caption="VisDate_2024" attribute="1" time="1" defaultMemberUniqueName="[Plage 2].[VisDate_2024].[All]" allUniqueName="[Plage 2].[VisDate_2024].[All]" dimensionUniqueName="[Plage 2]" displayFolder="" count="0" memberValueDatatype="7" unbalanced="0"/>
    <cacheHierarchy uniqueName="[Plage 2].[VisSuivi]" caption="VisSuivi" attribute="1" defaultMemberUniqueName="[Plage 2].[VisSuivi].[All]" allUniqueName="[Plage 2].[VisSuivi].[All]" dimensionUniqueName="[Plage 2]" displayFolder="" count="0" memberValueDatatype="130" unbalanced="0"/>
    <cacheHierarchy uniqueName="[Plage 2].[VisDatesuivi_2024]" caption="VisDatesuivi_2024" attribute="1" time="1" defaultMemberUniqueName="[Plage 2].[VisDatesuivi_2024].[All]" allUniqueName="[Plage 2].[VisDatesuivi_2024].[All]" dimensionUniqueName="[Plage 2]" displayFolder="" count="0" memberValueDatatype="7" unbalanced="0"/>
    <cacheHierarchy uniqueName="[Plage 2].[VisTypepaie]" caption="VisTypepaie" attribute="1" defaultMemberUniqueName="[Plage 2].[VisTypepaie].[All]" allUniqueName="[Plage 2].[VisTypepaie].[All]" dimensionUniqueName="[Plage 2]" displayFolder="" count="0" memberValueDatatype="20" unbalanced="0"/>
    <cacheHierarchy uniqueName="[Plage 2].[VisDatePaiement_2024]" caption="VisDatePaiement_2024" attribute="1" time="1" defaultMemberUniqueName="[Plage 2].[VisDatePaiement_2024].[All]" allUniqueName="[Plage 2].[VisDatePaiement_2024].[All]" dimensionUniqueName="[Plage 2]" displayFolder="" count="0" memberValueDatatype="7" unbalanced="0"/>
    <cacheHierarchy uniqueName="[Plage 2].[DetailVisite.VisNum]" caption="DetailVisite.VisNum" attribute="1" defaultMemberUniqueName="[Plage 2].[DetailVisite.VisNum].[All]" allUniqueName="[Plage 2].[DetailVisite.VisNum].[All]" dimensionUniqueName="[Plage 2]" displayFolder="" count="0" memberValueDatatype="130" unbalanced="0"/>
    <cacheHierarchy uniqueName="[Plage 2].[VisLig]" caption="VisLig" attribute="1" defaultMemberUniqueName="[Plage 2].[VisLig].[All]" allUniqueName="[Plage 2].[VisLig].[All]" dimensionUniqueName="[Plage 2]" displayFolder="" count="0" memberValueDatatype="130" unbalanced="0"/>
    <cacheHierarchy uniqueName="[Plage 2].[VisType]" caption="VisType" attribute="1" defaultMemberUniqueName="[Plage 2].[VisType].[All]" allUniqueName="[Plage 2].[VisType].[All]" dimensionUniqueName="[Plage 2]" displayFolder="" count="0" memberValueDatatype="130" unbalanced="0"/>
    <cacheHierarchy uniqueName="[Plage 2].[VisTrait]" caption="VisTrait" attribute="1" defaultMemberUniqueName="[Plage 2].[VisTrait].[All]" allUniqueName="[Plage 2].[VisTrait].[All]" dimensionUniqueName="[Plage 2]" displayFolder="" count="0" memberValueDatatype="130" unbalanced="0"/>
    <cacheHierarchy uniqueName="[Plage 2].[VisMed]" caption="VisMed" attribute="1" defaultMemberUniqueName="[Plage 2].[VisMed].[All]" allUniqueName="[Plage 2].[VisMed].[All]" dimensionUniqueName="[Plage 2]" displayFolder="" count="0" memberValueDatatype="130" unbalanced="0"/>
    <cacheHierarchy uniqueName="[Plage 2].[MedCode]" caption="MedCode" attribute="1" defaultMemberUniqueName="[Plage 2].[MedCode].[All]" allUniqueName="[Plage 2].[MedCode].[All]" dimensionUniqueName="[Plage 2]" displayFolder="" count="0" memberValueDatatype="130" unbalanced="0"/>
    <cacheHierarchy uniqueName="[Plage 2].[MedNom]" caption="MedNom" attribute="1" defaultMemberUniqueName="[Plage 2].[MedNom].[All]" allUniqueName="[Plage 2].[MedNom].[All]" dimensionUniqueName="[Plage 2]" displayFolder="" count="0" memberValueDatatype="130" unbalanced="0"/>
    <cacheHierarchy uniqueName="[Plage 2].[MedPrix]" caption="MedPrix" attribute="1" defaultMemberUniqueName="[Plage 2].[MedPrix].[All]" allUniqueName="[Plage 2].[MedPrix].[All]" dimensionUniqueName="[Plage 2]" displayFolder="" count="0" memberValueDatatype="5" unbalanced="0"/>
    <cacheHierarchy uniqueName="[Plage 2].[CodeTrai]" caption="CodeTrai" attribute="1" defaultMemberUniqueName="[Plage 2].[CodeTrai].[All]" allUniqueName="[Plage 2].[CodeTrai].[All]" dimensionUniqueName="[Plage 2]" displayFolder="" count="0" memberValueDatatype="130" unbalanced="0"/>
    <cacheHierarchy uniqueName="[Plage 2].[NomTrai]" caption="NomTrai" attribute="1" defaultMemberUniqueName="[Plage 2].[NomTrai].[All]" allUniqueName="[Plage 2].[NomTrai].[All]" dimensionUniqueName="[Plage 2]" displayFolder="" count="0" memberValueDatatype="130" unbalanced="0"/>
    <cacheHierarchy uniqueName="[Plage 2].[PrixTrai]" caption="PrixTrai" attribute="1" defaultMemberUniqueName="[Plage 2].[PrixTrai].[All]" allUniqueName="[Plage 2].[PrixTrai].[All]" dimensionUniqueName="[Plage 2]" displayFolder="" count="0" memberValueDatatype="20" unbalanced="0"/>
    <cacheHierarchy uniqueName="[Plage 2].[PaiTypeCode]" caption="PaiTypeCode" attribute="1" defaultMemberUniqueName="[Plage 2].[PaiTypeCode].[All]" allUniqueName="[Plage 2].[PaiTypeCode].[All]" dimensionUniqueName="[Plage 2]" displayFolder="" count="0" memberValueDatatype="20" unbalanced="0"/>
    <cacheHierarchy uniqueName="[Plage 2].[PaiTypeLib]" caption="PaiTypeLib" attribute="1" defaultMemberUniqueName="[Plage 2].[PaiTypeLib].[All]" allUniqueName="[Plage 2].[PaiTypeLib].[All]" dimensionUniqueName="[Plage 2]" displayFolder="" count="0" memberValueDatatype="130" unbalanced="0"/>
    <cacheHierarchy uniqueName="[Plage 2].[CA]" caption="CA" attribute="1" defaultMemberUniqueName="[Plage 2].[CA].[All]" allUniqueName="[Plage 2].[CA].[All]" dimensionUniqueName="[Plage 2]" displayFolder="" count="0" memberValueDatatype="5" unbalanced="0"/>
    <cacheHierarchy uniqueName="[Plage 2].[nouveau ca]" caption="nouveau ca" attribute="1" defaultMemberUniqueName="[Plage 2].[nouveau ca].[All]" allUniqueName="[Plage 2].[nouveau ca].[All]" dimensionUniqueName="[Plage 2]" displayFolder="" count="0" memberValueDatatype="5" unbalanced="0"/>
    <cacheHierarchy uniqueName="[Plage 2].[avec ou sans detail de visite]" caption="avec ou sans detail de visite" attribute="1" defaultMemberUniqueName="[Plage 2].[avec ou sans detail de visite].[All]" allUniqueName="[Plage 2].[avec ou sans detail de visite].[All]" dimensionUniqueName="[Plage 2]" displayFolder="" count="0" memberValueDatatype="130" unbalanced="0"/>
    <cacheHierarchy uniqueName="[Plage 2].[nombre de jour d'impayés]" caption="nombre de jour d'impayés" attribute="1" defaultMemberUniqueName="[Plage 2].[nombre de jour d'impayés].[All]" allUniqueName="[Plage 2].[nombre de jour d'impayés].[All]" dimensionUniqueName="[Plage 2]" displayFolder="" count="0" memberValueDatatype="20" unbalanced="0"/>
    <cacheHierarchy uniqueName="[Plage 2].[nombre de mois]" caption="nombre de mois" attribute="1" defaultMemberUniqueName="[Plage 2].[nombre de mois].[All]" allUniqueName="[Plage 2].[nombre de mois].[All]" dimensionUniqueName="[Plage 2]" displayFolder="" count="0" memberValueDatatype="5" unbalanced="0"/>
    <cacheHierarchy uniqueName="[Plage 2].[payé ou pas]" caption="payé ou pas" attribute="1" defaultMemberUniqueName="[Plage 2].[payé ou pas].[All]" allUniqueName="[Plage 2].[payé ou pas].[All]" dimensionUniqueName="[Plage 2]" displayFolder="" count="0" memberValueDatatype="130" unbalanced="0"/>
    <cacheHierarchy uniqueName="[Plage 2].[test si la date est dans la periode du mois glissant]" caption="test si la date est dans la periode du mois glissant" attribute="1" defaultMemberUniqueName="[Plage 2].[test si la date est dans la periode du mois glissant].[All]" allUniqueName="[Plage 2].[test si la date est dans la periode du mois glissant].[All]" dimensionUniqueName="[Plage 2]" displayFolder="" count="0" memberValueDatatype="11" unbalanced="0"/>
    <cacheHierarchy uniqueName="[Plage 2].[VisDate_2024 (année)]" caption="VisDate_2024 (année)" attribute="1" defaultMemberUniqueName="[Plage 2].[VisDate_2024 (année)].[All]" allUniqueName="[Plage 2].[VisDate_2024 (année)].[All]" dimensionUniqueName="[Plage 2]" displayFolder="" count="0" memberValueDatatype="130" unbalanced="0"/>
    <cacheHierarchy uniqueName="[Plage 2].[VisDate_2024 (trimestre)]" caption="VisDate_2024 (trimestre)" attribute="1" defaultMemberUniqueName="[Plage 2].[VisDate_2024 (trimestre)].[All]" allUniqueName="[Plage 2].[VisDate_2024 (trimestre)].[All]" dimensionUniqueName="[Plage 2]" displayFolder="" count="0" memberValueDatatype="130" unbalanced="0"/>
    <cacheHierarchy uniqueName="[Plage 2].[VisDate_2024 (mois)]" caption="VisDate_2024 (mois)" attribute="1" defaultMemberUniqueName="[Plage 2].[VisDate_2024 (mois)].[All]" allUniqueName="[Plage 2].[VisDate_2024 (mois)].[All]" dimensionUniqueName="[Plage 2]" displayFolder="" count="0" memberValueDatatype="130" unbalanced="0"/>
    <cacheHierarchy uniqueName="[Plage 3].[Aniid]" caption="Aniid" attribute="1" defaultMemberUniqueName="[Plage 3].[Aniid].[All]" allUniqueName="[Plage 3].[Aniid].[All]" dimensionUniqueName="[Plage 3]" displayFolder="" count="0" memberValueDatatype="130" unbalanced="0"/>
    <cacheHierarchy uniqueName="[Plage 3].[AniCli]" caption="AniCli" attribute="1" defaultMemberUniqueName="[Plage 3].[AniCli].[All]" allUniqueName="[Plage 3].[AniCli].[All]" dimensionUniqueName="[Plage 3]" displayFolder="" count="0" memberValueDatatype="130" unbalanced="0"/>
    <cacheHierarchy uniqueName="[Plage 3].[AniNom]" caption="AniNom" attribute="1" defaultMemberUniqueName="[Plage 3].[AniNom].[All]" allUniqueName="[Plage 3].[AniNom].[All]" dimensionUniqueName="[Plage 3]" displayFolder="" count="0" memberValueDatatype="130" unbalanced="0"/>
    <cacheHierarchy uniqueName="[Plage 3].[AniType]" caption="AniType" attribute="1" defaultMemberUniqueName="[Plage 3].[AniType].[All]" allUniqueName="[Plage 3].[AniType].[All]" dimensionUniqueName="[Plage 3]" displayFolder="" count="0" memberValueDatatype="130" unbalanced="0"/>
    <cacheHierarchy uniqueName="[Plage 3].[AniRace]" caption="AniRace" attribute="1" defaultMemberUniqueName="[Plage 3].[AniRace].[All]" allUniqueName="[Plage 3].[AniRace].[All]" dimensionUniqueName="[Plage 3]" displayFolder="" count="0" memberValueDatatype="130" unbalanced="0"/>
    <cacheHierarchy uniqueName="[Plage 3].[AniDN]" caption="AniDN" attribute="1" time="1" defaultMemberUniqueName="[Plage 3].[AniDN].[All]" allUniqueName="[Plage 3].[AniDN].[All]" dimensionUniqueName="[Plage 3]" displayFolder="" count="0" memberValueDatatype="7" unbalanced="0"/>
    <cacheHierarchy uniqueName="[Plage 3].[AniSexe]" caption="AniSexe" attribute="1" defaultMemberUniqueName="[Plage 3].[AniSexe].[All]" allUniqueName="[Plage 3].[AniSexe].[All]" dimensionUniqueName="[Plage 3]" displayFolder="" count="0" memberValueDatatype="130" unbalanced="0"/>
    <cacheHierarchy uniqueName="[Plage 3].[AniCouleur]" caption="AniCouleur" attribute="1" defaultMemberUniqueName="[Plage 3].[AniCouleur].[All]" allUniqueName="[Plage 3].[AniCouleur].[All]" dimensionUniqueName="[Plage 3]" displayFolder="" count="0" memberValueDatatype="130" unbalanced="0"/>
    <cacheHierarchy uniqueName="[Plage 3].[AniSteril]" caption="AniSteril" attribute="1" defaultMemberUniqueName="[Plage 3].[AniSteril].[All]" allUniqueName="[Plage 3].[AniSteril].[All]" dimensionUniqueName="[Plage 3]" displayFolder="" count="0" memberValueDatatype="11" unbalanced="0"/>
    <cacheHierarchy uniqueName="[Plage 3].[AniTaille]" caption="AniTaille" attribute="1" defaultMemberUniqueName="[Plage 3].[AniTaille].[All]" allUniqueName="[Plage 3].[AniTaille].[All]" dimensionUniqueName="[Plage 3]" displayFolder="" count="0" memberValueDatatype="5" unbalanced="0"/>
    <cacheHierarchy uniqueName="[Plage 3].[AniPoids]" caption="AniPoids" attribute="1" defaultMemberUniqueName="[Plage 3].[AniPoids].[All]" allUniqueName="[Plage 3].[AniPoids].[All]" dimensionUniqueName="[Plage 3]" displayFolder="" count="0" memberValueDatatype="5" unbalanced="0"/>
    <cacheHierarchy uniqueName="[Plage 3].[AniDecede]" caption="AniDecede" attribute="1" defaultMemberUniqueName="[Plage 3].[AniDecede].[All]" allUniqueName="[Plage 3].[AniDecede].[All]" dimensionUniqueName="[Plage 3]" displayFolder="" count="0" memberValueDatatype="11" unbalanced="0"/>
    <cacheHierarchy uniqueName="[Plage 3].[AniCommentaires]" caption="AniCommentaires" attribute="1" defaultMemberUniqueName="[Plage 3].[AniCommentaires].[All]" allUniqueName="[Plage 3].[AniCommentaires].[All]" dimensionUniqueName="[Plage 3]" displayFolder="" count="0" memberValueDatatype="130" unbalanced="0"/>
    <cacheHierarchy uniqueName="[Plage 3].[CliNum]" caption="CliNum" attribute="1" defaultMemberUniqueName="[Plage 3].[CliNum].[All]" allUniqueName="[Plage 3].[CliNum].[All]" dimensionUniqueName="[Plage 3]" displayFolder="" count="0" memberValueDatatype="130" unbalanced="0"/>
    <cacheHierarchy uniqueName="[Plage 3].[CliType]" caption="CliType" attribute="1" defaultMemberUniqueName="[Plage 3].[CliType].[All]" allUniqueName="[Plage 3].[CliType].[All]" dimensionUniqueName="[Plage 3]" displayFolder="" count="0" memberValueDatatype="20" unbalanced="0"/>
    <cacheHierarchy uniqueName="[Plage 3].[CliNom]" caption="CliNom" attribute="1" defaultMemberUniqueName="[Plage 3].[CliNom].[All]" allUniqueName="[Plage 3].[CliNom].[All]" dimensionUniqueName="[Plage 3]" displayFolder="" count="0" memberValueDatatype="130" unbalanced="0"/>
    <cacheHierarchy uniqueName="[Plage 3].[CliRue]" caption="CliRue" attribute="1" defaultMemberUniqueName="[Plage 3].[CliRue].[All]" allUniqueName="[Plage 3].[CliRue].[All]" dimensionUniqueName="[Plage 3]" displayFolder="" count="0" memberValueDatatype="130" unbalanced="0"/>
    <cacheHierarchy uniqueName="[Plage 3].[CliLocalite]" caption="CliLocalite" attribute="1" defaultMemberUniqueName="[Plage 3].[CliLocalite].[All]" allUniqueName="[Plage 3].[CliLocalite].[All]" dimensionUniqueName="[Plage 3]" displayFolder="" count="0" memberValueDatatype="130" unbalanced="0"/>
    <cacheHierarchy uniqueName="[Plage 3].[CliDep]" caption="CliDep" attribute="1" defaultMemberUniqueName="[Plage 3].[CliDep].[All]" allUniqueName="[Plage 3].[CliDep].[All]" dimensionUniqueName="[Plage 3]" displayFolder="" count="0" memberValueDatatype="130" unbalanced="0"/>
    <cacheHierarchy uniqueName="[Plage 3].[CliCP]" caption="CliCP" attribute="1" defaultMemberUniqueName="[Plage 3].[CliCP].[All]" allUniqueName="[Plage 3].[CliCP].[All]" dimensionUniqueName="[Plage 3]" displayFolder="" count="0" memberValueDatatype="130" unbalanced="0"/>
    <cacheHierarchy uniqueName="[Plage 3].[CliTel]" caption="CliTel" attribute="1" defaultMemberUniqueName="[Plage 3].[CliTel].[All]" allUniqueName="[Plage 3].[CliTel].[All]" dimensionUniqueName="[Plage 3]" displayFolder="" count="0" memberValueDatatype="130" unbalanced="0"/>
    <cacheHierarchy uniqueName="[Plage 3].[CliSiteWeb]" caption="CliSiteWeb" attribute="1" defaultMemberUniqueName="[Plage 3].[CliSiteWeb].[All]" allUniqueName="[Plage 3].[CliSiteWeb].[All]" dimensionUniqueName="[Plage 3]" displayFolder="" count="0" memberValueDatatype="130" unbalanced="0"/>
    <cacheHierarchy uniqueName="[Plage 3].[Clidepuis]" caption="Clidepuis" attribute="1" time="1" defaultMemberUniqueName="[Plage 3].[Clidepuis].[All]" allUniqueName="[Plage 3].[Clidepuis].[All]" dimensionUniqueName="[Plage 3]" displayFolder="" count="0" memberValueDatatype="7" unbalanced="0"/>
    <cacheHierarchy uniqueName="[Plage 3].[CliRemise]" caption="CliRemise" attribute="1" defaultMemberUniqueName="[Plage 3].[CliRemise].[All]" allUniqueName="[Plage 3].[CliRemise].[All]" dimensionUniqueName="[Plage 3]" displayFolder="" count="0" memberValueDatatype="5" unbalanced="0"/>
    <cacheHierarchy uniqueName="[Plage 3].[Visite.VisNum]" caption="Visite.VisNum" attribute="1" defaultMemberUniqueName="[Plage 3].[Visite.VisNum].[All]" allUniqueName="[Plage 3].[Visite.VisNum].[All]" dimensionUniqueName="[Plage 3]" displayFolder="" count="0" memberValueDatatype="130" unbalanced="0"/>
    <cacheHierarchy uniqueName="[Plage 3].[VisAni]" caption="VisAni" attribute="1" defaultMemberUniqueName="[Plage 3].[VisAni].[All]" allUniqueName="[Plage 3].[VisAni].[All]" dimensionUniqueName="[Plage 3]" displayFolder="" count="0" memberValueDatatype="130" unbalanced="0"/>
    <cacheHierarchy uniqueName="[Plage 3].[VisDate_2024]" caption="VisDate_2024" attribute="1" time="1" defaultMemberUniqueName="[Plage 3].[VisDate_2024].[All]" allUniqueName="[Plage 3].[VisDate_2024].[All]" dimensionUniqueName="[Plage 3]" displayFolder="" count="0" memberValueDatatype="7" unbalanced="0"/>
    <cacheHierarchy uniqueName="[Plage 3].[VisSuivi]" caption="VisSuivi" attribute="1" defaultMemberUniqueName="[Plage 3].[VisSuivi].[All]" allUniqueName="[Plage 3].[VisSuivi].[All]" dimensionUniqueName="[Plage 3]" displayFolder="" count="0" memberValueDatatype="130" unbalanced="0"/>
    <cacheHierarchy uniqueName="[Plage 3].[VisDatesuivi_2024]" caption="VisDatesuivi_2024" attribute="1" time="1" defaultMemberUniqueName="[Plage 3].[VisDatesuivi_2024].[All]" allUniqueName="[Plage 3].[VisDatesuivi_2024].[All]" dimensionUniqueName="[Plage 3]" displayFolder="" count="0" memberValueDatatype="7" unbalanced="0"/>
    <cacheHierarchy uniqueName="[Plage 3].[VisTypepaie]" caption="VisTypepaie" attribute="1" defaultMemberUniqueName="[Plage 3].[VisTypepaie].[All]" allUniqueName="[Plage 3].[VisTypepaie].[All]" dimensionUniqueName="[Plage 3]" displayFolder="" count="0" memberValueDatatype="20" unbalanced="0"/>
    <cacheHierarchy uniqueName="[Plage 3].[VisDatePaiement_2024]" caption="VisDatePaiement_2024" attribute="1" time="1" defaultMemberUniqueName="[Plage 3].[VisDatePaiement_2024].[All]" allUniqueName="[Plage 3].[VisDatePaiement_2024].[All]" dimensionUniqueName="[Plage 3]" displayFolder="" count="0" memberValueDatatype="7" unbalanced="0"/>
    <cacheHierarchy uniqueName="[Plage 3].[DetailVisite.VisNum]" caption="DetailVisite.VisNum" attribute="1" defaultMemberUniqueName="[Plage 3].[DetailVisite.VisNum].[All]" allUniqueName="[Plage 3].[DetailVisite.VisNum].[All]" dimensionUniqueName="[Plage 3]" displayFolder="" count="0" memberValueDatatype="130" unbalanced="0"/>
    <cacheHierarchy uniqueName="[Plage 3].[VisLig]" caption="VisLig" attribute="1" defaultMemberUniqueName="[Plage 3].[VisLig].[All]" allUniqueName="[Plage 3].[VisLig].[All]" dimensionUniqueName="[Plage 3]" displayFolder="" count="0" memberValueDatatype="130" unbalanced="0"/>
    <cacheHierarchy uniqueName="[Plage 3].[VisType]" caption="VisType" attribute="1" defaultMemberUniqueName="[Plage 3].[VisType].[All]" allUniqueName="[Plage 3].[VisType].[All]" dimensionUniqueName="[Plage 3]" displayFolder="" count="0" memberValueDatatype="130" unbalanced="0"/>
    <cacheHierarchy uniqueName="[Plage 3].[VisTrait]" caption="VisTrait" attribute="1" defaultMemberUniqueName="[Plage 3].[VisTrait].[All]" allUniqueName="[Plage 3].[VisTrait].[All]" dimensionUniqueName="[Plage 3]" displayFolder="" count="0" memberValueDatatype="130" unbalanced="0"/>
    <cacheHierarchy uniqueName="[Plage 3].[VisMed]" caption="VisMed" attribute="1" defaultMemberUniqueName="[Plage 3].[VisMed].[All]" allUniqueName="[Plage 3].[VisMed].[All]" dimensionUniqueName="[Plage 3]" displayFolder="" count="0" memberValueDatatype="130" unbalanced="0"/>
    <cacheHierarchy uniqueName="[Plage 3].[MedCode]" caption="MedCode" attribute="1" defaultMemberUniqueName="[Plage 3].[MedCode].[All]" allUniqueName="[Plage 3].[MedCode].[All]" dimensionUniqueName="[Plage 3]" displayFolder="" count="0" memberValueDatatype="130" unbalanced="0"/>
    <cacheHierarchy uniqueName="[Plage 3].[MedNom]" caption="MedNom" attribute="1" defaultMemberUniqueName="[Plage 3].[MedNom].[All]" allUniqueName="[Plage 3].[MedNom].[All]" dimensionUniqueName="[Plage 3]" displayFolder="" count="0" memberValueDatatype="130" unbalanced="0"/>
    <cacheHierarchy uniqueName="[Plage 3].[MedPrix]" caption="MedPrix" attribute="1" defaultMemberUniqueName="[Plage 3].[MedPrix].[All]" allUniqueName="[Plage 3].[MedPrix].[All]" dimensionUniqueName="[Plage 3]" displayFolder="" count="0" memberValueDatatype="5" unbalanced="0"/>
    <cacheHierarchy uniqueName="[Plage 3].[CodeTrai]" caption="CodeTrai" attribute="1" defaultMemberUniqueName="[Plage 3].[CodeTrai].[All]" allUniqueName="[Plage 3].[CodeTrai].[All]" dimensionUniqueName="[Plage 3]" displayFolder="" count="0" memberValueDatatype="130" unbalanced="0"/>
    <cacheHierarchy uniqueName="[Plage 3].[NomTrai]" caption="NomTrai" attribute="1" defaultMemberUniqueName="[Plage 3].[NomTrai].[All]" allUniqueName="[Plage 3].[NomTrai].[All]" dimensionUniqueName="[Plage 3]" displayFolder="" count="0" memberValueDatatype="130" unbalanced="0"/>
    <cacheHierarchy uniqueName="[Plage 3].[PrixTrai]" caption="PrixTrai" attribute="1" defaultMemberUniqueName="[Plage 3].[PrixTrai].[All]" allUniqueName="[Plage 3].[PrixTrai].[All]" dimensionUniqueName="[Plage 3]" displayFolder="" count="0" memberValueDatatype="20" unbalanced="0"/>
    <cacheHierarchy uniqueName="[Plage 3].[PaiTypeCode]" caption="PaiTypeCode" attribute="1" defaultMemberUniqueName="[Plage 3].[PaiTypeCode].[All]" allUniqueName="[Plage 3].[PaiTypeCode].[All]" dimensionUniqueName="[Plage 3]" displayFolder="" count="0" memberValueDatatype="20" unbalanced="0"/>
    <cacheHierarchy uniqueName="[Plage 3].[PaiTypeLib]" caption="PaiTypeLib" attribute="1" defaultMemberUniqueName="[Plage 3].[PaiTypeLib].[All]" allUniqueName="[Plage 3].[PaiTypeLib].[All]" dimensionUniqueName="[Plage 3]" displayFolder="" count="0" memberValueDatatype="130" unbalanced="0"/>
    <cacheHierarchy uniqueName="[Plage 3].[CA]" caption="CA" attribute="1" defaultMemberUniqueName="[Plage 3].[CA].[All]" allUniqueName="[Plage 3].[CA].[All]" dimensionUniqueName="[Plage 3]" displayFolder="" count="0" memberValueDatatype="5" unbalanced="0"/>
    <cacheHierarchy uniqueName="[Plage 3].[nouveau ca]" caption="nouveau ca" attribute="1" defaultMemberUniqueName="[Plage 3].[nouveau ca].[All]" allUniqueName="[Plage 3].[nouveau ca].[All]" dimensionUniqueName="[Plage 3]" displayFolder="" count="0" memberValueDatatype="5" unbalanced="0"/>
    <cacheHierarchy uniqueName="[Plage 3].[avec ou sans detail de visite]" caption="avec ou sans detail de visite" attribute="1" defaultMemberUniqueName="[Plage 3].[avec ou sans detail de visite].[All]" allUniqueName="[Plage 3].[avec ou sans detail de visite].[All]" dimensionUniqueName="[Plage 3]" displayFolder="" count="0" memberValueDatatype="130" unbalanced="0"/>
    <cacheHierarchy uniqueName="[Plage 3].[nombre de jour d'impayés]" caption="nombre de jour d'impayés" attribute="1" defaultMemberUniqueName="[Plage 3].[nombre de jour d'impayés].[All]" allUniqueName="[Plage 3].[nombre de jour d'impayés].[All]" dimensionUniqueName="[Plage 3]" displayFolder="" count="0" memberValueDatatype="20" unbalanced="0"/>
    <cacheHierarchy uniqueName="[Plage 3].[nombre de mois]" caption="nombre de mois" attribute="1" defaultMemberUniqueName="[Plage 3].[nombre de mois].[All]" allUniqueName="[Plage 3].[nombre de mois].[All]" dimensionUniqueName="[Plage 3]" displayFolder="" count="0" memberValueDatatype="5" unbalanced="0"/>
    <cacheHierarchy uniqueName="[Plage 3].[payé ou pas]" caption="payé ou pas" attribute="1" defaultMemberUniqueName="[Plage 3].[payé ou pas].[All]" allUniqueName="[Plage 3].[payé ou pas].[All]" dimensionUniqueName="[Plage 3]" displayFolder="" count="0" memberValueDatatype="130" unbalanced="0"/>
    <cacheHierarchy uniqueName="[Plage 3].[test si la date est dans la periode du mois glissant]" caption="test si la date est dans la periode du mois glissant" attribute="1" defaultMemberUniqueName="[Plage 3].[test si la date est dans la periode du mois glissant].[All]" allUniqueName="[Plage 3].[test si la date est dans la periode du mois glissant].[All]" dimensionUniqueName="[Plage 3]" displayFolder="" count="0" memberValueDatatype="11" unbalanced="0"/>
    <cacheHierarchy uniqueName="[Plage 3].[numéro de la semaine de visite]" caption="numéro de la semaine de visite" attribute="1" defaultMemberUniqueName="[Plage 3].[numéro de la semaine de visite].[All]" allUniqueName="[Plage 3].[numéro de la semaine de visite].[All]" dimensionUniqueName="[Plage 3]" displayFolder="" count="0" memberValueDatatype="20" unbalanced="0"/>
    <cacheHierarchy uniqueName="[Plage 3].[VisDate_2024 (année)]" caption="VisDate_2024 (année)" attribute="1" defaultMemberUniqueName="[Plage 3].[VisDate_2024 (année)].[All]" allUniqueName="[Plage 3].[VisDate_2024 (année)].[All]" dimensionUniqueName="[Plage 3]" displayFolder="" count="0" memberValueDatatype="130" unbalanced="0"/>
    <cacheHierarchy uniqueName="[Plage 3].[VisDate_2024 (trimestre)]" caption="VisDate_2024 (trimestre)" attribute="1" defaultMemberUniqueName="[Plage 3].[VisDate_2024 (trimestre)].[All]" allUniqueName="[Plage 3].[VisDate_2024 (trimestre)].[All]" dimensionUniqueName="[Plage 3]" displayFolder="" count="0" memberValueDatatype="130" unbalanced="0"/>
    <cacheHierarchy uniqueName="[Plage 3].[VisDate_2024 (mois)]" caption="VisDate_2024 (mois)" attribute="1" defaultMemberUniqueName="[Plage 3].[VisDate_2024 (mois)].[All]" allUniqueName="[Plage 3].[VisDate_2024 (mois)].[All]" dimensionUniqueName="[Plage 3]" displayFolder="" count="0" memberValueDatatype="130" unbalanced="0"/>
    <cacheHierarchy uniqueName="[Tableau1].[Aniid]" caption="Aniid" attribute="1" defaultMemberUniqueName="[Tableau1].[Aniid].[All]" allUniqueName="[Tableau1].[Aniid].[All]" dimensionUniqueName="[Tableau1]" displayFolder="" count="0" memberValueDatatype="130" unbalanced="0"/>
    <cacheHierarchy uniqueName="[Tableau1].[AniCli]" caption="AniCli" attribute="1" defaultMemberUniqueName="[Tableau1].[AniCli].[All]" allUniqueName="[Tableau1].[AniCli].[All]" dimensionUniqueName="[Tableau1]" displayFolder="" count="0" memberValueDatatype="130" unbalanced="0"/>
    <cacheHierarchy uniqueName="[Tableau1].[AniNom]" caption="AniNom" attribute="1" defaultMemberUniqueName="[Tableau1].[AniNom].[All]" allUniqueName="[Tableau1].[AniNom].[All]" dimensionUniqueName="[Tableau1]" displayFolder="" count="0" memberValueDatatype="130" unbalanced="0"/>
    <cacheHierarchy uniqueName="[Tableau1].[AniType]" caption="AniType" attribute="1" defaultMemberUniqueName="[Tableau1].[AniType].[All]" allUniqueName="[Tableau1].[AniType].[All]" dimensionUniqueName="[Tableau1]" displayFolder="" count="0" memberValueDatatype="130" unbalanced="0"/>
    <cacheHierarchy uniqueName="[Tableau1].[AniRace]" caption="AniRace" attribute="1" defaultMemberUniqueName="[Tableau1].[AniRace].[All]" allUniqueName="[Tableau1].[AniRace].[All]" dimensionUniqueName="[Tableau1]" displayFolder="" count="0" memberValueDatatype="130" unbalanced="0"/>
    <cacheHierarchy uniqueName="[Tableau1].[AniDN]" caption="AniDN" attribute="1" time="1" defaultMemberUniqueName="[Tableau1].[AniDN].[All]" allUniqueName="[Tableau1].[AniDN].[All]" dimensionUniqueName="[Tableau1]" displayFolder="" count="0" memberValueDatatype="7" unbalanced="0"/>
    <cacheHierarchy uniqueName="[Tableau1].[AniSexe]" caption="AniSexe" attribute="1" defaultMemberUniqueName="[Tableau1].[AniSexe].[All]" allUniqueName="[Tableau1].[AniSexe].[All]" dimensionUniqueName="[Tableau1]" displayFolder="" count="0" memberValueDatatype="130" unbalanced="0"/>
    <cacheHierarchy uniqueName="[Tableau1].[AniCouleur]" caption="AniCouleur" attribute="1" defaultMemberUniqueName="[Tableau1].[AniCouleur].[All]" allUniqueName="[Tableau1].[AniCouleur].[All]" dimensionUniqueName="[Tableau1]" displayFolder="" count="0" memberValueDatatype="130" unbalanced="0"/>
    <cacheHierarchy uniqueName="[Tableau1].[AniSteril]" caption="AniSteril" attribute="1" defaultMemberUniqueName="[Tableau1].[AniSteril].[All]" allUniqueName="[Tableau1].[AniSteril].[All]" dimensionUniqueName="[Tableau1]" displayFolder="" count="0" memberValueDatatype="11" unbalanced="0"/>
    <cacheHierarchy uniqueName="[Tableau1].[AniTaille]" caption="AniTaille" attribute="1" defaultMemberUniqueName="[Tableau1].[AniTaille].[All]" allUniqueName="[Tableau1].[AniTaille].[All]" dimensionUniqueName="[Tableau1]" displayFolder="" count="0" memberValueDatatype="5" unbalanced="0"/>
    <cacheHierarchy uniqueName="[Tableau1].[AniPoids]" caption="AniPoids" attribute="1" defaultMemberUniqueName="[Tableau1].[AniPoids].[All]" allUniqueName="[Tableau1].[AniPoids].[All]" dimensionUniqueName="[Tableau1]" displayFolder="" count="0" memberValueDatatype="5" unbalanced="0"/>
    <cacheHierarchy uniqueName="[Tableau1].[AniDecede]" caption="AniDecede" attribute="1" defaultMemberUniqueName="[Tableau1].[AniDecede].[All]" allUniqueName="[Tableau1].[AniDecede].[All]" dimensionUniqueName="[Tableau1]" displayFolder="" count="0" memberValueDatatype="11" unbalanced="0"/>
    <cacheHierarchy uniqueName="[Tableau1].[AniCommentaires]" caption="AniCommentaires" attribute="1" defaultMemberUniqueName="[Tableau1].[AniCommentaires].[All]" allUniqueName="[Tableau1].[AniCommentaires].[All]" dimensionUniqueName="[Tableau1]" displayFolder="" count="0" memberValueDatatype="130" unbalanced="0"/>
    <cacheHierarchy uniqueName="[Tableau1].[CliNum]" caption="CliNum" attribute="1" defaultMemberUniqueName="[Tableau1].[CliNum].[All]" allUniqueName="[Tableau1].[CliNum].[All]" dimensionUniqueName="[Tableau1]" displayFolder="" count="0" memberValueDatatype="130" unbalanced="0"/>
    <cacheHierarchy uniqueName="[Tableau1].[CliType]" caption="CliType" attribute="1" defaultMemberUniqueName="[Tableau1].[CliType].[All]" allUniqueName="[Tableau1].[CliType].[All]" dimensionUniqueName="[Tableau1]" displayFolder="" count="0" memberValueDatatype="20" unbalanced="0"/>
    <cacheHierarchy uniqueName="[Tableau1].[CliNom]" caption="CliNom" attribute="1" defaultMemberUniqueName="[Tableau1].[CliNom].[All]" allUniqueName="[Tableau1].[CliNom].[All]" dimensionUniqueName="[Tableau1]" displayFolder="" count="0" memberValueDatatype="130" unbalanced="0"/>
    <cacheHierarchy uniqueName="[Tableau1].[CliRue]" caption="CliRue" attribute="1" defaultMemberUniqueName="[Tableau1].[CliRue].[All]" allUniqueName="[Tableau1].[CliRue].[All]" dimensionUniqueName="[Tableau1]" displayFolder="" count="0" memberValueDatatype="130" unbalanced="0"/>
    <cacheHierarchy uniqueName="[Tableau1].[CliLocalite]" caption="CliLocalite" attribute="1" defaultMemberUniqueName="[Tableau1].[CliLocalite].[All]" allUniqueName="[Tableau1].[CliLocalite].[All]" dimensionUniqueName="[Tableau1]" displayFolder="" count="0" memberValueDatatype="130" unbalanced="0"/>
    <cacheHierarchy uniqueName="[Tableau1].[CliDep]" caption="CliDep" attribute="1" defaultMemberUniqueName="[Tableau1].[CliDep].[All]" allUniqueName="[Tableau1].[CliDep].[All]" dimensionUniqueName="[Tableau1]" displayFolder="" count="0" memberValueDatatype="130" unbalanced="0"/>
    <cacheHierarchy uniqueName="[Tableau1].[CliCP]" caption="CliCP" attribute="1" defaultMemberUniqueName="[Tableau1].[CliCP].[All]" allUniqueName="[Tableau1].[CliCP].[All]" dimensionUniqueName="[Tableau1]" displayFolder="" count="0" memberValueDatatype="130" unbalanced="0"/>
    <cacheHierarchy uniqueName="[Tableau1].[CliTel]" caption="CliTel" attribute="1" defaultMemberUniqueName="[Tableau1].[CliTel].[All]" allUniqueName="[Tableau1].[CliTel].[All]" dimensionUniqueName="[Tableau1]" displayFolder="" count="0" memberValueDatatype="130" unbalanced="0"/>
    <cacheHierarchy uniqueName="[Tableau1].[CliSiteWeb]" caption="CliSiteWeb" attribute="1" defaultMemberUniqueName="[Tableau1].[CliSiteWeb].[All]" allUniqueName="[Tableau1].[CliSiteWeb].[All]" dimensionUniqueName="[Tableau1]" displayFolder="" count="0" memberValueDatatype="130" unbalanced="0"/>
    <cacheHierarchy uniqueName="[Tableau1].[Clidepuis]" caption="Clidepuis" attribute="1" time="1" defaultMemberUniqueName="[Tableau1].[Clidepuis].[All]" allUniqueName="[Tableau1].[Clidepuis].[All]" dimensionUniqueName="[Tableau1]" displayFolder="" count="0" memberValueDatatype="7" unbalanced="0"/>
    <cacheHierarchy uniqueName="[Tableau1].[CliRemise]" caption="CliRemise" attribute="1" defaultMemberUniqueName="[Tableau1].[CliRemise].[All]" allUniqueName="[Tableau1].[CliRemise].[All]" dimensionUniqueName="[Tableau1]" displayFolder="" count="0" memberValueDatatype="5" unbalanced="0"/>
    <cacheHierarchy uniqueName="[Tableau1].[Visite.VisNum]" caption="Visite.VisNum" attribute="1" defaultMemberUniqueName="[Tableau1].[Visite.VisNum].[All]" allUniqueName="[Tableau1].[Visite.VisNum].[All]" dimensionUniqueName="[Tableau1]" displayFolder="" count="0" memberValueDatatype="130" unbalanced="0"/>
    <cacheHierarchy uniqueName="[Tableau1].[VisAni]" caption="VisAni" attribute="1" defaultMemberUniqueName="[Tableau1].[VisAni].[All]" allUniqueName="[Tableau1].[VisAni].[All]" dimensionUniqueName="[Tableau1]" displayFolder="" count="0" memberValueDatatype="130" unbalanced="0"/>
    <cacheHierarchy uniqueName="[Tableau1].[VisDate_2024]" caption="VisDate_2024" attribute="1" time="1" defaultMemberUniqueName="[Tableau1].[VisDate_2024].[All]" allUniqueName="[Tableau1].[VisDate_2024].[All]" dimensionUniqueName="[Tableau1]" displayFolder="" count="0" memberValueDatatype="7" unbalanced="0"/>
    <cacheHierarchy uniqueName="[Tableau1].[VisSuivi]" caption="VisSuivi" attribute="1" defaultMemberUniqueName="[Tableau1].[VisSuivi].[All]" allUniqueName="[Tableau1].[VisSuivi].[All]" dimensionUniqueName="[Tableau1]" displayFolder="" count="0" memberValueDatatype="130" unbalanced="0"/>
    <cacheHierarchy uniqueName="[Tableau1].[VisDatesuivi_2024]" caption="VisDatesuivi_2024" attribute="1" time="1" defaultMemberUniqueName="[Tableau1].[VisDatesuivi_2024].[All]" allUniqueName="[Tableau1].[VisDatesuivi_2024].[All]" dimensionUniqueName="[Tableau1]" displayFolder="" count="0" memberValueDatatype="7" unbalanced="0"/>
    <cacheHierarchy uniqueName="[Tableau1].[VisTypepaie]" caption="VisTypepaie" attribute="1" defaultMemberUniqueName="[Tableau1].[VisTypepaie].[All]" allUniqueName="[Tableau1].[VisTypepaie].[All]" dimensionUniqueName="[Tableau1]" displayFolder="" count="0" memberValueDatatype="20" unbalanced="0"/>
    <cacheHierarchy uniqueName="[Tableau1].[VisDatePaiement_2024]" caption="VisDatePaiement_2024" attribute="1" time="1" defaultMemberUniqueName="[Tableau1].[VisDatePaiement_2024].[All]" allUniqueName="[Tableau1].[VisDatePaiement_2024].[All]" dimensionUniqueName="[Tableau1]" displayFolder="" count="0" memberValueDatatype="7" unbalanced="0"/>
    <cacheHierarchy uniqueName="[Tableau1].[DetailVisite.VisNum]" caption="DetailVisite.VisNum" attribute="1" defaultMemberUniqueName="[Tableau1].[DetailVisite.VisNum].[All]" allUniqueName="[Tableau1].[DetailVisite.VisNum].[All]" dimensionUniqueName="[Tableau1]" displayFolder="" count="0" memberValueDatatype="130" unbalanced="0"/>
    <cacheHierarchy uniqueName="[Tableau1].[VisLig]" caption="VisLig" attribute="1" defaultMemberUniqueName="[Tableau1].[VisLig].[All]" allUniqueName="[Tableau1].[VisLig].[All]" dimensionUniqueName="[Tableau1]" displayFolder="" count="0" memberValueDatatype="130" unbalanced="0"/>
    <cacheHierarchy uniqueName="[Tableau1].[VisType]" caption="VisType" attribute="1" defaultMemberUniqueName="[Tableau1].[VisType].[All]" allUniqueName="[Tableau1].[VisType].[All]" dimensionUniqueName="[Tableau1]" displayFolder="" count="0" memberValueDatatype="130" unbalanced="0"/>
    <cacheHierarchy uniqueName="[Tableau1].[VisTrait]" caption="VisTrait" attribute="1" defaultMemberUniqueName="[Tableau1].[VisTrait].[All]" allUniqueName="[Tableau1].[VisTrait].[All]" dimensionUniqueName="[Tableau1]" displayFolder="" count="0" memberValueDatatype="130" unbalanced="0"/>
    <cacheHierarchy uniqueName="[Tableau1].[VisMed]" caption="VisMed" attribute="1" defaultMemberUniqueName="[Tableau1].[VisMed].[All]" allUniqueName="[Tableau1].[VisMed].[All]" dimensionUniqueName="[Tableau1]" displayFolder="" count="0" memberValueDatatype="130" unbalanced="0"/>
    <cacheHierarchy uniqueName="[Tableau1].[MedCode]" caption="MedCode" attribute="1" defaultMemberUniqueName="[Tableau1].[MedCode].[All]" allUniqueName="[Tableau1].[MedCode].[All]" dimensionUniqueName="[Tableau1]" displayFolder="" count="0" memberValueDatatype="130" unbalanced="0"/>
    <cacheHierarchy uniqueName="[Tableau1].[MedNom]" caption="MedNom" attribute="1" defaultMemberUniqueName="[Tableau1].[MedNom].[All]" allUniqueName="[Tableau1].[MedNom].[All]" dimensionUniqueName="[Tableau1]" displayFolder="" count="0" memberValueDatatype="130" unbalanced="0"/>
    <cacheHierarchy uniqueName="[Tableau1].[MedPrix]" caption="MedPrix" attribute="1" defaultMemberUniqueName="[Tableau1].[MedPrix].[All]" allUniqueName="[Tableau1].[MedPrix].[All]" dimensionUniqueName="[Tableau1]" displayFolder="" count="0" memberValueDatatype="5" unbalanced="0"/>
    <cacheHierarchy uniqueName="[Tableau1].[CodeTrai]" caption="CodeTrai" attribute="1" defaultMemberUniqueName="[Tableau1].[CodeTrai].[All]" allUniqueName="[Tableau1].[CodeTrai].[All]" dimensionUniqueName="[Tableau1]" displayFolder="" count="0" memberValueDatatype="130" unbalanced="0"/>
    <cacheHierarchy uniqueName="[Tableau1].[NomTrai]" caption="NomTrai" attribute="1" defaultMemberUniqueName="[Tableau1].[NomTrai].[All]" allUniqueName="[Tableau1].[NomTrai].[All]" dimensionUniqueName="[Tableau1]" displayFolder="" count="0" memberValueDatatype="130" unbalanced="0"/>
    <cacheHierarchy uniqueName="[Tableau1].[PrixTrai]" caption="PrixTrai" attribute="1" defaultMemberUniqueName="[Tableau1].[PrixTrai].[All]" allUniqueName="[Tableau1].[PrixTrai].[All]" dimensionUniqueName="[Tableau1]" displayFolder="" count="0" memberValueDatatype="20" unbalanced="0"/>
    <cacheHierarchy uniqueName="[Tableau1].[PaiTypeCode]" caption="PaiTypeCode" attribute="1" defaultMemberUniqueName="[Tableau1].[PaiTypeCode].[All]" allUniqueName="[Tableau1].[PaiTypeCode].[All]" dimensionUniqueName="[Tableau1]" displayFolder="" count="0" memberValueDatatype="20" unbalanced="0"/>
    <cacheHierarchy uniqueName="[Tableau1].[PaiTypeLib]" caption="PaiTypeLib" attribute="1" defaultMemberUniqueName="[Tableau1].[PaiTypeLib].[All]" allUniqueName="[Tableau1].[PaiTypeLib].[All]" dimensionUniqueName="[Tableau1]" displayFolder="" count="0" memberValueDatatype="130" unbalanced="0"/>
    <cacheHierarchy uniqueName="[Tableau1].[CA]" caption="CA" attribute="1" defaultMemberUniqueName="[Tableau1].[CA].[All]" allUniqueName="[Tableau1].[CA].[All]" dimensionUniqueName="[Tableau1]" displayFolder="" count="0" memberValueDatatype="5" unbalanced="0"/>
    <cacheHierarchy uniqueName="[Tableau1].[nouveau ca]" caption="nouveau ca" attribute="1" defaultMemberUniqueName="[Tableau1].[nouveau ca].[All]" allUniqueName="[Tableau1].[nouveau ca].[All]" dimensionUniqueName="[Tableau1]" displayFolder="" count="0" memberValueDatatype="5" unbalanced="0"/>
    <cacheHierarchy uniqueName="[Tableau1].[avec ou sans detail de visite]" caption="avec ou sans detail de visite" attribute="1" defaultMemberUniqueName="[Tableau1].[avec ou sans detail de visite].[All]" allUniqueName="[Tableau1].[avec ou sans detail de visite].[All]" dimensionUniqueName="[Tableau1]" displayFolder="" count="0" memberValueDatatype="130" unbalanced="0"/>
    <cacheHierarchy uniqueName="[Tableau1].[nombre de jour d'impayés]" caption="nombre de jour d'impayés" attribute="1" defaultMemberUniqueName="[Tableau1].[nombre de jour d'impayés].[All]" allUniqueName="[Tableau1].[nombre de jour d'impayés].[All]" dimensionUniqueName="[Tableau1]" displayFolder="" count="0" memberValueDatatype="20" unbalanced="0"/>
    <cacheHierarchy uniqueName="[Tableau1].[nombre de mois]" caption="nombre de mois" attribute="1" defaultMemberUniqueName="[Tableau1].[nombre de mois].[All]" allUniqueName="[Tableau1].[nombre de mois].[All]" dimensionUniqueName="[Tableau1]" displayFolder="" count="0" memberValueDatatype="5" unbalanced="0"/>
    <cacheHierarchy uniqueName="[Tableau1].[payé ou pas]" caption="payé ou pas" attribute="1" defaultMemberUniqueName="[Tableau1].[payé ou pas].[All]" allUniqueName="[Tableau1].[payé ou pas].[All]" dimensionUniqueName="[Tableau1]" displayFolder="" count="0" memberValueDatatype="130" unbalanced="0"/>
    <cacheHierarchy uniqueName="[Tableau1].[test si la date est dans la periode du mois glissant]" caption="test si la date est dans la periode du mois glissant" attribute="1" defaultMemberUniqueName="[Tableau1].[test si la date est dans la periode du mois glissant].[All]" allUniqueName="[Tableau1].[test si la date est dans la periode du mois glissant].[All]" dimensionUniqueName="[Tableau1]" displayFolder="" count="0" memberValueDatatype="11" unbalanced="0"/>
    <cacheHierarchy uniqueName="[Tableau1].[numéro de la semaine de visite]" caption="numéro de la semaine de visite" attribute="1" defaultMemberUniqueName="[Tableau1].[numéro de la semaine de visite].[All]" allUniqueName="[Tableau1].[numéro de la semaine de visite].[All]" dimensionUniqueName="[Tableau1]" displayFolder="" count="0" memberValueDatatype="20" unbalanced="0"/>
    <cacheHierarchy uniqueName="[Plage 2].[VisDate_2024 (index des mois)]" caption="VisDate_2024 (index des mois)" attribute="1" defaultMemberUniqueName="[Plage 2].[VisDate_2024 (index des mois)].[All]" allUniqueName="[Plage 2].[VisDate_2024 (index des mois)].[All]" dimensionUniqueName="[Plage 2]" displayFolder="" count="0" memberValueDatatype="20" unbalanced="0" hidden="1"/>
    <cacheHierarchy uniqueName="[Plage 3].[VisDate_2024 (index des mois)]" caption="VisDate_2024 (index des mois)" attribute="1" defaultMemberUniqueName="[Plage 3].[VisDate_2024 (index des mois)].[All]" allUniqueName="[Plage 3].[VisDate_2024 (index des mois)].[All]" dimensionUniqueName="[Plage 3]" displayFolder="" count="0" memberValueDatatype="20" unbalanced="0" hidden="1"/>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XL_Count Plage 1]" caption="__XL_Count Plage 1" measure="1" displayFolder="" measureGroup="Plage 1" count="0" hidden="1"/>
    <cacheHierarchy uniqueName="[Measures].[__XL_Count Plage 2]" caption="__XL_Count Plage 2" measure="1" displayFolder="" measureGroup="Plage 2" count="0" hidden="1"/>
    <cacheHierarchy uniqueName="[Measures].[__XL_Count Plage 3]" caption="__XL_Count Plage 3" measure="1" displayFolder="" measureGroup="Plage 3" count="0" hidden="1"/>
    <cacheHierarchy uniqueName="[Measures].[__No measures defined]" caption="__No measures defined" measure="1" displayFolder="" count="0" hidden="1"/>
    <cacheHierarchy uniqueName="[Measures].[Nombre de AniType]" caption="Nombre de AniType" measure="1" displayFolder="" measureGroup="Plage" count="0" hidden="1">
      <extLst>
        <ext xmlns:x15="http://schemas.microsoft.com/office/spreadsheetml/2010/11/main" uri="{B97F6D7D-B522-45F9-BDA1-12C45D357490}">
          <x15:cacheHierarchy aggregatedColumn="3"/>
        </ext>
      </extLst>
    </cacheHierarchy>
    <cacheHierarchy uniqueName="[Measures].[Somme de CA]" caption="Somme de CA" measure="1" displayFolder="" measureGroup="Plage" count="0" hidden="1">
      <extLst>
        <ext xmlns:x15="http://schemas.microsoft.com/office/spreadsheetml/2010/11/main" uri="{B97F6D7D-B522-45F9-BDA1-12C45D357490}">
          <x15:cacheHierarchy aggregatedColumn="44"/>
        </ext>
      </extLst>
    </cacheHierarchy>
    <cacheHierarchy uniqueName="[Measures].[Total distinct de AniType]" caption="Total distinct de AniType" measure="1" displayFolder="" measureGroup="Plage" count="0" hidden="1">
      <extLst>
        <ext xmlns:x15="http://schemas.microsoft.com/office/spreadsheetml/2010/11/main" uri="{B97F6D7D-B522-45F9-BDA1-12C45D357490}">
          <x15:cacheHierarchy aggregatedColumn="3"/>
        </ext>
      </extLst>
    </cacheHierarchy>
    <cacheHierarchy uniqueName="[Measures].[Nombre de VisAni]" caption="Nombre de VisAni" measure="1" displayFolder="" measureGroup="Plage" count="0" hidden="1">
      <extLst>
        <ext xmlns:x15="http://schemas.microsoft.com/office/spreadsheetml/2010/11/main" uri="{B97F6D7D-B522-45F9-BDA1-12C45D357490}">
          <x15:cacheHierarchy aggregatedColumn="25"/>
        </ext>
      </extLst>
    </cacheHierarchy>
    <cacheHierarchy uniqueName="[Measures].[Total distinct de VisAni]" caption="Total distinct de VisAni" measure="1" displayFolder="" measureGroup="Plage" count="0" hidden="1">
      <extLst>
        <ext xmlns:x15="http://schemas.microsoft.com/office/spreadsheetml/2010/11/main" uri="{B97F6D7D-B522-45F9-BDA1-12C45D357490}">
          <x15:cacheHierarchy aggregatedColumn="25"/>
        </ext>
      </extLst>
    </cacheHierarchy>
    <cacheHierarchy uniqueName="[Measures].[Nombre de VisAni 2]" caption="Nombre de VisAni 2" measure="1" displayFolder="" measureGroup="Tableau1" count="0" hidden="1">
      <extLst>
        <ext xmlns:x15="http://schemas.microsoft.com/office/spreadsheetml/2010/11/main" uri="{B97F6D7D-B522-45F9-BDA1-12C45D357490}">
          <x15:cacheHierarchy aggregatedColumn="230"/>
        </ext>
      </extLst>
    </cacheHierarchy>
    <cacheHierarchy uniqueName="[Measures].[Total distinct de VisAni 2]" caption="Total distinct de VisAni 2" measure="1" displayFolder="" measureGroup="Tableau1" count="0" hidden="1">
      <extLst>
        <ext xmlns:x15="http://schemas.microsoft.com/office/spreadsheetml/2010/11/main" uri="{B97F6D7D-B522-45F9-BDA1-12C45D357490}">
          <x15:cacheHierarchy aggregatedColumn="230"/>
        </ext>
      </extLst>
    </cacheHierarchy>
    <cacheHierarchy uniqueName="[Measures].[Nombre de payé ou pas]" caption="Nombre de payé ou pas" measure="1" displayFolder="" measureGroup="Plage 1" count="0" oneField="1" hidden="1">
      <fieldsUsage count="1">
        <fieldUsage x="3"/>
      </fieldsUsage>
      <extLst>
        <ext xmlns:x15="http://schemas.microsoft.com/office/spreadsheetml/2010/11/main" uri="{B97F6D7D-B522-45F9-BDA1-12C45D357490}">
          <x15:cacheHierarchy aggregatedColumn="95"/>
        </ext>
      </extLst>
    </cacheHierarchy>
    <cacheHierarchy uniqueName="[Measures].[Total distinct de payé ou pas]" caption="Total distinct de payé ou pas" measure="1" displayFolder="" measureGroup="Plage 1" count="0" hidden="1">
      <extLst>
        <ext xmlns:x15="http://schemas.microsoft.com/office/spreadsheetml/2010/11/main" uri="{B97F6D7D-B522-45F9-BDA1-12C45D357490}">
          <x15:cacheHierarchy aggregatedColumn="95"/>
        </ext>
      </extLst>
    </cacheHierarchy>
    <cacheHierarchy uniqueName="[Measures].[Somme de CA 2]" caption="Somme de CA 2" measure="1" displayFolder="" measureGroup="Plage 1" count="0" oneField="1" hidden="1">
      <fieldsUsage count="1">
        <fieldUsage x="2"/>
      </fieldsUsage>
      <extLst>
        <ext xmlns:x15="http://schemas.microsoft.com/office/spreadsheetml/2010/11/main" uri="{B97F6D7D-B522-45F9-BDA1-12C45D357490}">
          <x15:cacheHierarchy aggregatedColumn="90"/>
        </ext>
      </extLst>
    </cacheHierarchy>
    <cacheHierarchy uniqueName="[Measures].[Somme de nouveau ca]" caption="Somme de nouveau ca" measure="1" displayFolder="" measureGroup="Plage 2" count="0" hidden="1">
      <extLst>
        <ext xmlns:x15="http://schemas.microsoft.com/office/spreadsheetml/2010/11/main" uri="{B97F6D7D-B522-45F9-BDA1-12C45D357490}">
          <x15:cacheHierarchy aggregatedColumn="141"/>
        </ext>
      </extLst>
    </cacheHierarchy>
    <cacheHierarchy uniqueName="[Measures].[Nombre de VisAni 3]" caption="Nombre de VisAni 3" measure="1" displayFolder="" measureGroup="Plage 2" count="0" hidden="1">
      <extLst>
        <ext xmlns:x15="http://schemas.microsoft.com/office/spreadsheetml/2010/11/main" uri="{B97F6D7D-B522-45F9-BDA1-12C45D357490}">
          <x15:cacheHierarchy aggregatedColumn="121"/>
        </ext>
      </extLst>
    </cacheHierarchy>
    <cacheHierarchy uniqueName="[Measures].[Total distinct de VisAni 3]" caption="Total distinct de VisAni 3" measure="1" displayFolder="" measureGroup="Plage 2" count="0" hidden="1">
      <extLst>
        <ext xmlns:x15="http://schemas.microsoft.com/office/spreadsheetml/2010/11/main" uri="{B97F6D7D-B522-45F9-BDA1-12C45D357490}">
          <x15:cacheHierarchy aggregatedColumn="121"/>
        </ext>
      </extLst>
    </cacheHierarchy>
    <cacheHierarchy uniqueName="[Measures].[Nombre de DetailVisite.VisNum]" caption="Nombre de DetailVisite.VisNum" measure="1" displayFolder="" measureGroup="Plage 2" count="0" hidden="1">
      <extLst>
        <ext xmlns:x15="http://schemas.microsoft.com/office/spreadsheetml/2010/11/main" uri="{B97F6D7D-B522-45F9-BDA1-12C45D357490}">
          <x15:cacheHierarchy aggregatedColumn="127"/>
        </ext>
      </extLst>
    </cacheHierarchy>
    <cacheHierarchy uniqueName="[Measures].[Somme de nouveau ca 2]" caption="Somme de nouveau ca 2" measure="1" displayFolder="" measureGroup="Plage 3" count="0" hidden="1">
      <extLst>
        <ext xmlns:x15="http://schemas.microsoft.com/office/spreadsheetml/2010/11/main" uri="{B97F6D7D-B522-45F9-BDA1-12C45D357490}">
          <x15:cacheHierarchy aggregatedColumn="195"/>
        </ext>
      </extLst>
    </cacheHierarchy>
    <cacheHierarchy uniqueName="[Measures].[Nombre de DetailVisite.VisNum 2]" caption="Nombre de DetailVisite.VisNum 2" measure="1" displayFolder="" measureGroup="Plage 3" count="0" hidden="1">
      <extLst>
        <ext xmlns:x15="http://schemas.microsoft.com/office/spreadsheetml/2010/11/main" uri="{B97F6D7D-B522-45F9-BDA1-12C45D357490}">
          <x15:cacheHierarchy aggregatedColumn="181"/>
        </ext>
      </extLst>
    </cacheHierarchy>
  </cacheHierarchies>
  <kpis count="0"/>
  <dimensions count="6">
    <dimension measure="1" name="Measures" uniqueName="[Measures]" caption="Measures"/>
    <dimension name="Plage" uniqueName="[Plage]" caption="Plage"/>
    <dimension name="Plage 1" uniqueName="[Plage 1]" caption="Plage 1"/>
    <dimension name="Plage 2" uniqueName="[Plage 2]" caption="Plage 2"/>
    <dimension name="Plage 3" uniqueName="[Plage 3]" caption="Plage 3"/>
    <dimension name="Tableau1" uniqueName="[Tableau1]" caption="Tableau1"/>
  </dimensions>
  <measureGroups count="5">
    <measureGroup name="Plage" caption="Plage"/>
    <measureGroup name="Plage 1" caption="Plage 1"/>
    <measureGroup name="Plage 2" caption="Plage 2"/>
    <measureGroup name="Plage 3" caption="Plage 3"/>
    <measureGroup name="Tableau1" caption="Tableau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a Devas" refreshedDate="45659.530244675923" backgroundQuery="1" createdVersion="8" refreshedVersion="8" minRefreshableVersion="3" recordCount="0" supportSubquery="1" supportAdvancedDrill="1" xr:uid="{3CA96F50-04A1-4CD9-9DAD-6E413CFF8E99}">
  <cacheSource type="external" connectionId="1"/>
  <cacheFields count="4">
    <cacheField name="[Plage 3].[numéro de la semaine de visite].[numéro de la semaine de visite]" caption="numéro de la semaine de visite" numFmtId="0" hierarchy="201"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Plage 3].[numéro de la semaine de visite].&amp;[0]"/>
            <x15:cachedUniqueName index="1" name="[Plage 3].[numéro de la semaine de visite].&amp;[1]"/>
            <x15:cachedUniqueName index="2" name="[Plage 3].[numéro de la semaine de visite].&amp;[2]"/>
            <x15:cachedUniqueName index="3" name="[Plage 3].[numéro de la semaine de visite].&amp;[3]"/>
            <x15:cachedUniqueName index="4" name="[Plage 3].[numéro de la semaine de visite].&amp;[4]"/>
          </x15:cachedUniqueNames>
        </ext>
      </extLst>
    </cacheField>
    <cacheField name="[Plage 3].[NomTrai].[NomTrai]" caption="NomTrai" numFmtId="0" hierarchy="190" level="1">
      <sharedItems count="31">
        <s v=""/>
        <s v="Amputation d'un membre"/>
        <s v="Anesthesie"/>
        <s v="Bain"/>
        <s v="Brossage"/>
        <s v="Carconite (injection)"/>
        <s v="Examen général"/>
        <s v="Examen respiratoire"/>
        <s v="Examen Yeux/Oreilles"/>
        <s v="Exploration interne"/>
        <s v="Exploration rectale"/>
        <s v="Labo : Analyse de sang"/>
        <s v="Labo : divers"/>
        <s v="Labo : Sérologie"/>
        <s v="Nettoyage"/>
        <s v="Rabonius (injection)"/>
        <s v="Stérilisation"/>
        <s v="Tetrinious (injection)"/>
        <s v="Arthrimus (injection)"/>
        <s v="Aseptisation"/>
        <s v="Autopsie"/>
        <s v="Crupo (injection)"/>
        <s v="Délimitation zone affectée"/>
        <s v="Labo : Electrolytes"/>
        <s v="Necropsie"/>
        <s v="Réduction fractures multiples"/>
        <s v="Tonte"/>
        <s v="Ablation grosseur externe"/>
        <s v="Réduction entorse"/>
        <s v="Traitement insecticide"/>
        <s v="Bulbinous (injection)"/>
      </sharedItems>
    </cacheField>
    <cacheField name="[Measures].[Somme de nouveau ca 2]" caption="Somme de nouveau ca 2" numFmtId="0" hierarchy="279" level="32767"/>
    <cacheField name="[Measures].[Nombre de DetailVisite.VisNum 2]" caption="Nombre de DetailVisite.VisNum 2" numFmtId="0" hierarchy="280" level="32767"/>
  </cacheFields>
  <cacheHierarchies count="281">
    <cacheHierarchy uniqueName="[Plage].[Aniid1]" caption="Aniid1" attribute="1" defaultMemberUniqueName="[Plage].[Aniid1].[All]" allUniqueName="[Plage].[Aniid1].[All]" dimensionUniqueName="[Plage]" displayFolder="" count="0" memberValueDatatype="130" unbalanced="0"/>
    <cacheHierarchy uniqueName="[Plage].[AniCli]" caption="AniCli" attribute="1" defaultMemberUniqueName="[Plage].[AniCli].[All]" allUniqueName="[Plage].[AniCli].[All]" dimensionUniqueName="[Plage]" displayFolder="" count="0" memberValueDatatype="130" unbalanced="0"/>
    <cacheHierarchy uniqueName="[Plage].[AniNom]" caption="AniNom" attribute="1" defaultMemberUniqueName="[Plage].[AniNom].[All]" allUniqueName="[Plage].[AniNom].[All]" dimensionUniqueName="[Plage]" displayFolder="" count="0" memberValueDatatype="130" unbalanced="0"/>
    <cacheHierarchy uniqueName="[Plage].[AniType]" caption="AniType" attribute="1" defaultMemberUniqueName="[Plage].[AniType].[All]" allUniqueName="[Plage].[AniType].[All]" dimensionUniqueName="[Plage]" displayFolder="" count="2" memberValueDatatype="130" unbalanced="0"/>
    <cacheHierarchy uniqueName="[Plage].[AniRace]" caption="AniRace" attribute="1" defaultMemberUniqueName="[Plage].[AniRace].[All]" allUniqueName="[Plage].[AniRace].[All]" dimensionUniqueName="[Plage]" displayFolder="" count="0" memberValueDatatype="130" unbalanced="0"/>
    <cacheHierarchy uniqueName="[Plage].[AniDN]" caption="AniDN" attribute="1" time="1" defaultMemberUniqueName="[Plage].[AniDN].[All]" allUniqueName="[Plage].[AniDN].[All]" dimensionUniqueName="[Plage]" displayFolder="" count="0" memberValueDatatype="7" unbalanced="0"/>
    <cacheHierarchy uniqueName="[Plage].[AniSexe]" caption="AniSexe" attribute="1" defaultMemberUniqueName="[Plage].[AniSexe].[All]" allUniqueName="[Plage].[AniSexe].[All]" dimensionUniqueName="[Plage]" displayFolder="" count="0" memberValueDatatype="130" unbalanced="0"/>
    <cacheHierarchy uniqueName="[Plage].[AniCouleur]" caption="AniCouleur" attribute="1" defaultMemberUniqueName="[Plage].[AniCouleur].[All]" allUniqueName="[Plage].[AniCouleur].[All]" dimensionUniqueName="[Plage]" displayFolder="" count="0" memberValueDatatype="130" unbalanced="0"/>
    <cacheHierarchy uniqueName="[Plage].[AniSteril]" caption="AniSteril" attribute="1" defaultMemberUniqueName="[Plage].[AniSteril].[All]" allUniqueName="[Plage].[AniSteril].[All]" dimensionUniqueName="[Plage]" displayFolder="" count="0" memberValueDatatype="11" unbalanced="0"/>
    <cacheHierarchy uniqueName="[Plage].[AniTaille]" caption="AniTaille" attribute="1" defaultMemberUniqueName="[Plage].[AniTaille].[All]" allUniqueName="[Plage].[AniTaille].[All]" dimensionUniqueName="[Plage]" displayFolder="" count="0" memberValueDatatype="5" unbalanced="0"/>
    <cacheHierarchy uniqueName="[Plage].[AniPoids]" caption="AniPoids" attribute="1" defaultMemberUniqueName="[Plage].[AniPoids].[All]" allUniqueName="[Plage].[AniPoids].[All]" dimensionUniqueName="[Plage]" displayFolder="" count="0" memberValueDatatype="5" unbalanced="0"/>
    <cacheHierarchy uniqueName="[Plage].[AniDecede]" caption="AniDecede" attribute="1" defaultMemberUniqueName="[Plage].[AniDecede].[All]" allUniqueName="[Plage].[AniDecede].[All]" dimensionUniqueName="[Plage]" displayFolder="" count="0" memberValueDatatype="11" unbalanced="0"/>
    <cacheHierarchy uniqueName="[Plage].[AniCommentaires]" caption="AniCommentaires" attribute="1" defaultMemberUniqueName="[Plage].[AniCommentaires].[All]" allUniqueName="[Plage].[AniCommentaires].[All]" dimensionUniqueName="[Plage]" displayFolder="" count="0" memberValueDatatype="130" unbalanced="0"/>
    <cacheHierarchy uniqueName="[Plage].[CliNum]" caption="CliNum" attribute="1" defaultMemberUniqueName="[Plage].[CliNum].[All]" allUniqueName="[Plage].[CliNum].[All]" dimensionUniqueName="[Plage]" displayFolder="" count="0" memberValueDatatype="130" unbalanced="0"/>
    <cacheHierarchy uniqueName="[Plage].[CliType]" caption="CliType" attribute="1" defaultMemberUniqueName="[Plage].[CliType].[All]" allUniqueName="[Plage].[CliType].[All]" dimensionUniqueName="[Plage]" displayFolder="" count="0" memberValueDatatype="20" unbalanced="0"/>
    <cacheHierarchy uniqueName="[Plage].[CliNom]" caption="CliNom" attribute="1" defaultMemberUniqueName="[Plage].[CliNom].[All]" allUniqueName="[Plage].[CliNom].[All]" dimensionUniqueName="[Plage]" displayFolder="" count="2" memberValueDatatype="130" unbalanced="0"/>
    <cacheHierarchy uniqueName="[Plage].[CliRue]" caption="CliRue" attribute="1" defaultMemberUniqueName="[Plage].[CliRue].[All]" allUniqueName="[Plage].[CliRue].[All]" dimensionUniqueName="[Plage]" displayFolder="" count="0" memberValueDatatype="130" unbalanced="0"/>
    <cacheHierarchy uniqueName="[Plage].[CliLocalite]" caption="CliLocalite" attribute="1" defaultMemberUniqueName="[Plage].[CliLocalite].[All]" allUniqueName="[Plage].[CliLocalite].[All]" dimensionUniqueName="[Plage]" displayFolder="" count="0" memberValueDatatype="130" unbalanced="0"/>
    <cacheHierarchy uniqueName="[Plage].[CliDep]" caption="CliDep" attribute="1" defaultMemberUniqueName="[Plage].[CliDep].[All]" allUniqueName="[Plage].[CliDep].[All]" dimensionUniqueName="[Plage]" displayFolder="" count="0" memberValueDatatype="130" unbalanced="0"/>
    <cacheHierarchy uniqueName="[Plage].[CliCP]" caption="CliCP" attribute="1" defaultMemberUniqueName="[Plage].[CliCP].[All]" allUniqueName="[Plage].[CliCP].[All]" dimensionUniqueName="[Plage]" displayFolder="" count="0" memberValueDatatype="130" unbalanced="0"/>
    <cacheHierarchy uniqueName="[Plage].[CliTel]" caption="CliTel" attribute="1" defaultMemberUniqueName="[Plage].[CliTel].[All]" allUniqueName="[Plage].[CliTel].[All]" dimensionUniqueName="[Plage]" displayFolder="" count="0" memberValueDatatype="130" unbalanced="0"/>
    <cacheHierarchy uniqueName="[Plage].[CliSiteWeb]" caption="CliSiteWeb" attribute="1" defaultMemberUniqueName="[Plage].[CliSiteWeb].[All]" allUniqueName="[Plage].[CliSiteWeb].[All]" dimensionUniqueName="[Plage]" displayFolder="" count="0" memberValueDatatype="130" unbalanced="0"/>
    <cacheHierarchy uniqueName="[Plage].[Clidepuis]" caption="Clidepuis" attribute="1" time="1" defaultMemberUniqueName="[Plage].[Clidepuis].[All]" allUniqueName="[Plage].[Clidepuis].[All]" dimensionUniqueName="[Plage]" displayFolder="" count="0" memberValueDatatype="7" unbalanced="0"/>
    <cacheHierarchy uniqueName="[Plage].[CliRemise]" caption="CliRemise" attribute="1" defaultMemberUniqueName="[Plage].[CliRemise].[All]" allUniqueName="[Plage].[CliRemise].[All]" dimensionUniqueName="[Plage]" displayFolder="" count="2" memberValueDatatype="5" unbalanced="0"/>
    <cacheHierarchy uniqueName="[Plage].[Visite.VisNum]" caption="Visite.VisNum" attribute="1" defaultMemberUniqueName="[Plage].[Visite.VisNum].[All]" allUniqueName="[Plage].[Visite.VisNum].[All]" dimensionUniqueName="[Plage]" displayFolder="" count="0" memberValueDatatype="130" unbalanced="0"/>
    <cacheHierarchy uniqueName="[Plage].[VisAni]" caption="VisAni" attribute="1" defaultMemberUniqueName="[Plage].[VisAni].[All]" allUniqueName="[Plage].[VisAni].[All]" dimensionUniqueName="[Plage]" displayFolder="" count="0" memberValueDatatype="130" unbalanced="0"/>
    <cacheHierarchy uniqueName="[Plage].[VisDate_2024]" caption="VisDate_2024" attribute="1" time="1" defaultMemberUniqueName="[Plage].[VisDate_2024].[All]" allUniqueName="[Plage].[VisDate_2024].[All]" dimensionUniqueName="[Plage]" displayFolder="" count="2" memberValueDatatype="7" unbalanced="0"/>
    <cacheHierarchy uniqueName="[Plage].[VisSuivi]" caption="VisSuivi" attribute="1" defaultMemberUniqueName="[Plage].[VisSuivi].[All]" allUniqueName="[Plage].[VisSuivi].[All]" dimensionUniqueName="[Plage]" displayFolder="" count="0" memberValueDatatype="130" unbalanced="0"/>
    <cacheHierarchy uniqueName="[Plage].[VisDatesuivi_2024]" caption="VisDatesuivi_2024" attribute="1" time="1" defaultMemberUniqueName="[Plage].[VisDatesuivi_2024].[All]" allUniqueName="[Plage].[VisDatesuivi_2024].[All]" dimensionUniqueName="[Plage]" displayFolder="" count="0" memberValueDatatype="7" unbalanced="0"/>
    <cacheHierarchy uniqueName="[Plage].[VisTypepaie]" caption="VisTypepaie" attribute="1" defaultMemberUniqueName="[Plage].[VisTypepaie].[All]" allUniqueName="[Plage].[VisTypepaie].[All]" dimensionUniqueName="[Plage]" displayFolder="" count="0" memberValueDatatype="20" unbalanced="0"/>
    <cacheHierarchy uniqueName="[Plage].[VisDatePaiement_2024]" caption="VisDatePaiement_2024" attribute="1" time="1" defaultMemberUniqueName="[Plage].[VisDatePaiement_2024].[All]" allUniqueName="[Plage].[VisDatePaiement_2024].[All]" dimensionUniqueName="[Plage]" displayFolder="" count="0" memberValueDatatype="7" unbalanced="0"/>
    <cacheHierarchy uniqueName="[Plage].[DetailVisite.VisNum]" caption="DetailVisite.VisNum" attribute="1" defaultMemberUniqueName="[Plage].[DetailVisite.VisNum].[All]" allUniqueName="[Plage].[DetailVisite.VisNum].[All]" dimensionUniqueName="[Plage]" displayFolder="" count="0" memberValueDatatype="130" unbalanced="0"/>
    <cacheHierarchy uniqueName="[Plage].[VisLig]" caption="VisLig" attribute="1" defaultMemberUniqueName="[Plage].[VisLig].[All]" allUniqueName="[Plage].[VisLig].[All]" dimensionUniqueName="[Plage]" displayFolder="" count="0" memberValueDatatype="130" unbalanced="0"/>
    <cacheHierarchy uniqueName="[Plage].[VisType]" caption="VisType" attribute="1" defaultMemberUniqueName="[Plage].[VisType].[All]" allUniqueName="[Plage].[VisType].[All]" dimensionUniqueName="[Plage]" displayFolder="" count="2" memberValueDatatype="130" unbalanced="0"/>
    <cacheHierarchy uniqueName="[Plage].[VisTrait]" caption="VisTrait" attribute="1" defaultMemberUniqueName="[Plage].[VisTrait].[All]" allUniqueName="[Plage].[VisTrait].[All]" dimensionUniqueName="[Plage]" displayFolder="" count="0" memberValueDatatype="130" unbalanced="0"/>
    <cacheHierarchy uniqueName="[Plage].[VisMed]" caption="VisMed" attribute="1" defaultMemberUniqueName="[Plage].[VisMed].[All]" allUniqueName="[Plage].[VisMed].[All]" dimensionUniqueName="[Plage]" displayFolder="" count="0" memberValueDatatype="130" unbalanced="0"/>
    <cacheHierarchy uniqueName="[Plage].[MedCode]" caption="MedCode" attribute="1" defaultMemberUniqueName="[Plage].[MedCode].[All]" allUniqueName="[Plage].[MedCode].[All]" dimensionUniqueName="[Plage]" displayFolder="" count="0" memberValueDatatype="130" unbalanced="0"/>
    <cacheHierarchy uniqueName="[Plage].[MedNom]" caption="MedNom" attribute="1" defaultMemberUniqueName="[Plage].[MedNom].[All]" allUniqueName="[Plage].[MedNom].[All]" dimensionUniqueName="[Plage]" displayFolder="" count="0" memberValueDatatype="130" unbalanced="0"/>
    <cacheHierarchy uniqueName="[Plage].[MedPrix]" caption="MedPrix" attribute="1" defaultMemberUniqueName="[Plage].[MedPrix].[All]" allUniqueName="[Plage].[MedPrix].[All]" dimensionUniqueName="[Plage]" displayFolder="" count="0" memberValueDatatype="5" unbalanced="0"/>
    <cacheHierarchy uniqueName="[Plage].[CodeTrai]" caption="CodeTrai" attribute="1" defaultMemberUniqueName="[Plage].[CodeTrai].[All]" allUniqueName="[Plage].[CodeTrai].[All]" dimensionUniqueName="[Plage]" displayFolder="" count="0" memberValueDatatype="130" unbalanced="0"/>
    <cacheHierarchy uniqueName="[Plage].[NomTrai]" caption="NomTrai" attribute="1" defaultMemberUniqueName="[Plage].[NomTrai].[All]" allUniqueName="[Plage].[NomTrai].[All]" dimensionUniqueName="[Plage]" displayFolder="" count="0" memberValueDatatype="130" unbalanced="0"/>
    <cacheHierarchy uniqueName="[Plage].[PrixTrai]" caption="PrixTrai" attribute="1" defaultMemberUniqueName="[Plage].[PrixTrai].[All]" allUniqueName="[Plage].[PrixTrai].[All]" dimensionUniqueName="[Plage]" displayFolder="" count="0" memberValueDatatype="20" unbalanced="0"/>
    <cacheHierarchy uniqueName="[Plage].[PaiTypeCode]" caption="PaiTypeCode" attribute="1" defaultMemberUniqueName="[Plage].[PaiTypeCode].[All]" allUniqueName="[Plage].[PaiTypeCode].[All]" dimensionUniqueName="[Plage]" displayFolder="" count="0" memberValueDatatype="20" unbalanced="0"/>
    <cacheHierarchy uniqueName="[Plage].[PaiTypeLib]" caption="PaiTypeLib" attribute="1" defaultMemberUniqueName="[Plage].[PaiTypeLib].[All]" allUniqueName="[Plage].[PaiTypeLib].[All]" dimensionUniqueName="[Plage]" displayFolder="" count="0" memberValueDatatype="130" unbalanced="0"/>
    <cacheHierarchy uniqueName="[Plage].[CA]" caption="CA" attribute="1" defaultMemberUniqueName="[Plage].[CA].[All]" allUniqueName="[Plage].[CA].[All]" dimensionUniqueName="[Plage]" displayFolder="" count="0" memberValueDatatype="5" unbalanced="0"/>
    <cacheHierarchy uniqueName="[Plage].[AniId]" caption="AniId" attribute="1" defaultMemberUniqueName="[Plage].[AniId].[All]" allUniqueName="[Plage].[AniId].[All]" dimensionUniqueName="[Plage]" displayFolder="" count="0" memberValueDatatype="130" unbalanced="0"/>
    <cacheHierarchy uniqueName="[Plage 1].[Aniid]" caption="Aniid" attribute="1" defaultMemberUniqueName="[Plage 1].[Aniid].[All]" allUniqueName="[Plage 1].[Aniid].[All]" dimensionUniqueName="[Plage 1]" displayFolder="" count="0" memberValueDatatype="130" unbalanced="0"/>
    <cacheHierarchy uniqueName="[Plage 1].[AniCli]" caption="AniCli" attribute="1" defaultMemberUniqueName="[Plage 1].[AniCli].[All]" allUniqueName="[Plage 1].[AniCli].[All]" dimensionUniqueName="[Plage 1]" displayFolder="" count="0" memberValueDatatype="130" unbalanced="0"/>
    <cacheHierarchy uniqueName="[Plage 1].[AniNom]" caption="AniNom" attribute="1" defaultMemberUniqueName="[Plage 1].[AniNom].[All]" allUniqueName="[Plage 1].[AniNom].[All]" dimensionUniqueName="[Plage 1]" displayFolder="" count="0" memberValueDatatype="130" unbalanced="0"/>
    <cacheHierarchy uniqueName="[Plage 1].[AniType]" caption="AniType" attribute="1" defaultMemberUniqueName="[Plage 1].[AniType].[All]" allUniqueName="[Plage 1].[AniType].[All]" dimensionUniqueName="[Plage 1]" displayFolder="" count="0" memberValueDatatype="130" unbalanced="0"/>
    <cacheHierarchy uniqueName="[Plage 1].[AniRace]" caption="AniRace" attribute="1" defaultMemberUniqueName="[Plage 1].[AniRace].[All]" allUniqueName="[Plage 1].[AniRace].[All]" dimensionUniqueName="[Plage 1]" displayFolder="" count="0" memberValueDatatype="130" unbalanced="0"/>
    <cacheHierarchy uniqueName="[Plage 1].[AniDN]" caption="AniDN" attribute="1" time="1" defaultMemberUniqueName="[Plage 1].[AniDN].[All]" allUniqueName="[Plage 1].[AniDN].[All]" dimensionUniqueName="[Plage 1]" displayFolder="" count="0" memberValueDatatype="7" unbalanced="0"/>
    <cacheHierarchy uniqueName="[Plage 1].[AniSexe]" caption="AniSexe" attribute="1" defaultMemberUniqueName="[Plage 1].[AniSexe].[All]" allUniqueName="[Plage 1].[AniSexe].[All]" dimensionUniqueName="[Plage 1]" displayFolder="" count="0" memberValueDatatype="130" unbalanced="0"/>
    <cacheHierarchy uniqueName="[Plage 1].[AniCouleur]" caption="AniCouleur" attribute="1" defaultMemberUniqueName="[Plage 1].[AniCouleur].[All]" allUniqueName="[Plage 1].[AniCouleur].[All]" dimensionUniqueName="[Plage 1]" displayFolder="" count="0" memberValueDatatype="130" unbalanced="0"/>
    <cacheHierarchy uniqueName="[Plage 1].[AniSteril]" caption="AniSteril" attribute="1" defaultMemberUniqueName="[Plage 1].[AniSteril].[All]" allUniqueName="[Plage 1].[AniSteril].[All]" dimensionUniqueName="[Plage 1]" displayFolder="" count="0" memberValueDatatype="11" unbalanced="0"/>
    <cacheHierarchy uniqueName="[Plage 1].[AniTaille]" caption="AniTaille" attribute="1" defaultMemberUniqueName="[Plage 1].[AniTaille].[All]" allUniqueName="[Plage 1].[AniTaille].[All]" dimensionUniqueName="[Plage 1]" displayFolder="" count="0" memberValueDatatype="5" unbalanced="0"/>
    <cacheHierarchy uniqueName="[Plage 1].[AniPoids]" caption="AniPoids" attribute="1" defaultMemberUniqueName="[Plage 1].[AniPoids].[All]" allUniqueName="[Plage 1].[AniPoids].[All]" dimensionUniqueName="[Plage 1]" displayFolder="" count="0" memberValueDatatype="5" unbalanced="0"/>
    <cacheHierarchy uniqueName="[Plage 1].[AniDecede]" caption="AniDecede" attribute="1" defaultMemberUniqueName="[Plage 1].[AniDecede].[All]" allUniqueName="[Plage 1].[AniDecede].[All]" dimensionUniqueName="[Plage 1]" displayFolder="" count="0" memberValueDatatype="11" unbalanced="0"/>
    <cacheHierarchy uniqueName="[Plage 1].[AniCommentaires]" caption="AniCommentaires" attribute="1" defaultMemberUniqueName="[Plage 1].[AniCommentaires].[All]" allUniqueName="[Plage 1].[AniCommentaires].[All]" dimensionUniqueName="[Plage 1]" displayFolder="" count="0" memberValueDatatype="130" unbalanced="0"/>
    <cacheHierarchy uniqueName="[Plage 1].[CliNum]" caption="CliNum" attribute="1" defaultMemberUniqueName="[Plage 1].[CliNum].[All]" allUniqueName="[Plage 1].[CliNum].[All]" dimensionUniqueName="[Plage 1]" displayFolder="" count="0" memberValueDatatype="130" unbalanced="0"/>
    <cacheHierarchy uniqueName="[Plage 1].[CliType]" caption="CliType" attribute="1" defaultMemberUniqueName="[Plage 1].[CliType].[All]" allUniqueName="[Plage 1].[CliType].[All]" dimensionUniqueName="[Plage 1]" displayFolder="" count="0" memberValueDatatype="20" unbalanced="0"/>
    <cacheHierarchy uniqueName="[Plage 1].[CliNom]" caption="CliNom" attribute="1" defaultMemberUniqueName="[Plage 1].[CliNom].[All]" allUniqueName="[Plage 1].[CliNom].[All]" dimensionUniqueName="[Plage 1]" displayFolder="" count="0" memberValueDatatype="130" unbalanced="0"/>
    <cacheHierarchy uniqueName="[Plage 1].[CliRue]" caption="CliRue" attribute="1" defaultMemberUniqueName="[Plage 1].[CliRue].[All]" allUniqueName="[Plage 1].[CliRue].[All]" dimensionUniqueName="[Plage 1]" displayFolder="" count="0" memberValueDatatype="130" unbalanced="0"/>
    <cacheHierarchy uniqueName="[Plage 1].[CliLocalite]" caption="CliLocalite" attribute="1" defaultMemberUniqueName="[Plage 1].[CliLocalite].[All]" allUniqueName="[Plage 1].[CliLocalite].[All]" dimensionUniqueName="[Plage 1]" displayFolder="" count="0" memberValueDatatype="130" unbalanced="0"/>
    <cacheHierarchy uniqueName="[Plage 1].[CliDep]" caption="CliDep" attribute="1" defaultMemberUniqueName="[Plage 1].[CliDep].[All]" allUniqueName="[Plage 1].[CliDep].[All]" dimensionUniqueName="[Plage 1]" displayFolder="" count="0" memberValueDatatype="130" unbalanced="0"/>
    <cacheHierarchy uniqueName="[Plage 1].[CliCP]" caption="CliCP" attribute="1" defaultMemberUniqueName="[Plage 1].[CliCP].[All]" allUniqueName="[Plage 1].[CliCP].[All]" dimensionUniqueName="[Plage 1]" displayFolder="" count="0" memberValueDatatype="130" unbalanced="0"/>
    <cacheHierarchy uniqueName="[Plage 1].[CliTel]" caption="CliTel" attribute="1" defaultMemberUniqueName="[Plage 1].[CliTel].[All]" allUniqueName="[Plage 1].[CliTel].[All]" dimensionUniqueName="[Plage 1]" displayFolder="" count="0" memberValueDatatype="130" unbalanced="0"/>
    <cacheHierarchy uniqueName="[Plage 1].[CliSiteWeb]" caption="CliSiteWeb" attribute="1" defaultMemberUniqueName="[Plage 1].[CliSiteWeb].[All]" allUniqueName="[Plage 1].[CliSiteWeb].[All]" dimensionUniqueName="[Plage 1]" displayFolder="" count="0" memberValueDatatype="130" unbalanced="0"/>
    <cacheHierarchy uniqueName="[Plage 1].[Clidepuis]" caption="Clidepuis" attribute="1" time="1" defaultMemberUniqueName="[Plage 1].[Clidepuis].[All]" allUniqueName="[Plage 1].[Clidepuis].[All]" dimensionUniqueName="[Plage 1]" displayFolder="" count="0" memberValueDatatype="7" unbalanced="0"/>
    <cacheHierarchy uniqueName="[Plage 1].[CliRemise]" caption="CliRemise" attribute="1" defaultMemberUniqueName="[Plage 1].[CliRemise].[All]" allUniqueName="[Plage 1].[CliRemise].[All]" dimensionUniqueName="[Plage 1]" displayFolder="" count="0" memberValueDatatype="5" unbalanced="0"/>
    <cacheHierarchy uniqueName="[Plage 1].[Visite.VisNum]" caption="Visite.VisNum" attribute="1" defaultMemberUniqueName="[Plage 1].[Visite.VisNum].[All]" allUniqueName="[Plage 1].[Visite.VisNum].[All]" dimensionUniqueName="[Plage 1]" displayFolder="" count="0" memberValueDatatype="130" unbalanced="0"/>
    <cacheHierarchy uniqueName="[Plage 1].[VisAni]" caption="VisAni" attribute="1" defaultMemberUniqueName="[Plage 1].[VisAni].[All]" allUniqueName="[Plage 1].[VisAni].[All]" dimensionUniqueName="[Plage 1]" displayFolder="" count="0" memberValueDatatype="130" unbalanced="0"/>
    <cacheHierarchy uniqueName="[Plage 1].[VisDate_2024]" caption="VisDate_2024" attribute="1" time="1" defaultMemberUniqueName="[Plage 1].[VisDate_2024].[All]" allUniqueName="[Plage 1].[VisDate_2024].[All]" dimensionUniqueName="[Plage 1]" displayFolder="" count="0" memberValueDatatype="7" unbalanced="0"/>
    <cacheHierarchy uniqueName="[Plage 1].[VisSuivi]" caption="VisSuivi" attribute="1" defaultMemberUniqueName="[Plage 1].[VisSuivi].[All]" allUniqueName="[Plage 1].[VisSuivi].[All]" dimensionUniqueName="[Plage 1]" displayFolder="" count="0" memberValueDatatype="130" unbalanced="0"/>
    <cacheHierarchy uniqueName="[Plage 1].[VisDatesuivi_2024]" caption="VisDatesuivi_2024" attribute="1" time="1" defaultMemberUniqueName="[Plage 1].[VisDatesuivi_2024].[All]" allUniqueName="[Plage 1].[VisDatesuivi_2024].[All]" dimensionUniqueName="[Plage 1]" displayFolder="" count="0" memberValueDatatype="7" unbalanced="0"/>
    <cacheHierarchy uniqueName="[Plage 1].[VisTypepaie]" caption="VisTypepaie" attribute="1" defaultMemberUniqueName="[Plage 1].[VisTypepaie].[All]" allUniqueName="[Plage 1].[VisTypepaie].[All]" dimensionUniqueName="[Plage 1]" displayFolder="" count="0" memberValueDatatype="20" unbalanced="0"/>
    <cacheHierarchy uniqueName="[Plage 1].[VisDatePaiement_2024]" caption="VisDatePaiement_2024" attribute="1" time="1" defaultMemberUniqueName="[Plage 1].[VisDatePaiement_2024].[All]" allUniqueName="[Plage 1].[VisDatePaiement_2024].[All]" dimensionUniqueName="[Plage 1]" displayFolder="" count="0" memberValueDatatype="7" unbalanced="0"/>
    <cacheHierarchy uniqueName="[Plage 1].[DetailVisite.VisNum]" caption="DetailVisite.VisNum" attribute="1" defaultMemberUniqueName="[Plage 1].[DetailVisite.VisNum].[All]" allUniqueName="[Plage 1].[DetailVisite.VisNum].[All]" dimensionUniqueName="[Plage 1]" displayFolder="" count="0" memberValueDatatype="130" unbalanced="0"/>
    <cacheHierarchy uniqueName="[Plage 1].[VisLig]" caption="VisLig" attribute="1" defaultMemberUniqueName="[Plage 1].[VisLig].[All]" allUniqueName="[Plage 1].[VisLig].[All]" dimensionUniqueName="[Plage 1]" displayFolder="" count="0" memberValueDatatype="130" unbalanced="0"/>
    <cacheHierarchy uniqueName="[Plage 1].[VisType]" caption="VisType" attribute="1" defaultMemberUniqueName="[Plage 1].[VisType].[All]" allUniqueName="[Plage 1].[VisType].[All]" dimensionUniqueName="[Plage 1]" displayFolder="" count="0" memberValueDatatype="130" unbalanced="0"/>
    <cacheHierarchy uniqueName="[Plage 1].[VisTrait]" caption="VisTrait" attribute="1" defaultMemberUniqueName="[Plage 1].[VisTrait].[All]" allUniqueName="[Plage 1].[VisTrait].[All]" dimensionUniqueName="[Plage 1]" displayFolder="" count="0" memberValueDatatype="130" unbalanced="0"/>
    <cacheHierarchy uniqueName="[Plage 1].[VisMed]" caption="VisMed" attribute="1" defaultMemberUniqueName="[Plage 1].[VisMed].[All]" allUniqueName="[Plage 1].[VisMed].[All]" dimensionUniqueName="[Plage 1]" displayFolder="" count="0" memberValueDatatype="130" unbalanced="0"/>
    <cacheHierarchy uniqueName="[Plage 1].[MedCode]" caption="MedCode" attribute="1" defaultMemberUniqueName="[Plage 1].[MedCode].[All]" allUniqueName="[Plage 1].[MedCode].[All]" dimensionUniqueName="[Plage 1]" displayFolder="" count="0" memberValueDatatype="130" unbalanced="0"/>
    <cacheHierarchy uniqueName="[Plage 1].[MedNom]" caption="MedNom" attribute="1" defaultMemberUniqueName="[Plage 1].[MedNom].[All]" allUniqueName="[Plage 1].[MedNom].[All]" dimensionUniqueName="[Plage 1]" displayFolder="" count="0" memberValueDatatype="130" unbalanced="0"/>
    <cacheHierarchy uniqueName="[Plage 1].[MedPrix]" caption="MedPrix" attribute="1" defaultMemberUniqueName="[Plage 1].[MedPrix].[All]" allUniqueName="[Plage 1].[MedPrix].[All]" dimensionUniqueName="[Plage 1]" displayFolder="" count="0" memberValueDatatype="5" unbalanced="0"/>
    <cacheHierarchy uniqueName="[Plage 1].[CodeTrai]" caption="CodeTrai" attribute="1" defaultMemberUniqueName="[Plage 1].[CodeTrai].[All]" allUniqueName="[Plage 1].[CodeTrai].[All]" dimensionUniqueName="[Plage 1]" displayFolder="" count="0" memberValueDatatype="130" unbalanced="0"/>
    <cacheHierarchy uniqueName="[Plage 1].[NomTrai]" caption="NomTrai" attribute="1" defaultMemberUniqueName="[Plage 1].[NomTrai].[All]" allUniqueName="[Plage 1].[NomTrai].[All]" dimensionUniqueName="[Plage 1]" displayFolder="" count="0" memberValueDatatype="130" unbalanced="0"/>
    <cacheHierarchy uniqueName="[Plage 1].[PrixTrai]" caption="PrixTrai" attribute="1" defaultMemberUniqueName="[Plage 1].[PrixTrai].[All]" allUniqueName="[Plage 1].[PrixTrai].[All]" dimensionUniqueName="[Plage 1]" displayFolder="" count="0" memberValueDatatype="20" unbalanced="0"/>
    <cacheHierarchy uniqueName="[Plage 1].[PaiTypeCode]" caption="PaiTypeCode" attribute="1" defaultMemberUniqueName="[Plage 1].[PaiTypeCode].[All]" allUniqueName="[Plage 1].[PaiTypeCode].[All]" dimensionUniqueName="[Plage 1]" displayFolder="" count="0" memberValueDatatype="20" unbalanced="0"/>
    <cacheHierarchy uniqueName="[Plage 1].[PaiTypeLib]" caption="PaiTypeLib" attribute="1" defaultMemberUniqueName="[Plage 1].[PaiTypeLib].[All]" allUniqueName="[Plage 1].[PaiTypeLib].[All]" dimensionUniqueName="[Plage 1]" displayFolder="" count="0" memberValueDatatype="130" unbalanced="0"/>
    <cacheHierarchy uniqueName="[Plage 1].[CA]" caption="CA" attribute="1" defaultMemberUniqueName="[Plage 1].[CA].[All]" allUniqueName="[Plage 1].[CA].[All]" dimensionUniqueName="[Plage 1]" displayFolder="" count="0" memberValueDatatype="5" unbalanced="0"/>
    <cacheHierarchy uniqueName="[Plage 1].[nouveau ca]" caption="nouveau ca" attribute="1" defaultMemberUniqueName="[Plage 1].[nouveau ca].[All]" allUniqueName="[Plage 1].[nouveau ca].[All]" dimensionUniqueName="[Plage 1]" displayFolder="" count="0" memberValueDatatype="5" unbalanced="0"/>
    <cacheHierarchy uniqueName="[Plage 1].[avec ou sans detail de visite]" caption="avec ou sans detail de visite" attribute="1" defaultMemberUniqueName="[Plage 1].[avec ou sans detail de visite].[All]" allUniqueName="[Plage 1].[avec ou sans detail de visite].[All]" dimensionUniqueName="[Plage 1]" displayFolder="" count="0" memberValueDatatype="130" unbalanced="0"/>
    <cacheHierarchy uniqueName="[Plage 1].[nombre de jour d'impayés]" caption="nombre de jour d'impayés" attribute="1" defaultMemberUniqueName="[Plage 1].[nombre de jour d'impayés].[All]" allUniqueName="[Plage 1].[nombre de jour d'impayés].[All]" dimensionUniqueName="[Plage 1]" displayFolder="" count="0" memberValueDatatype="20" unbalanced="0"/>
    <cacheHierarchy uniqueName="[Plage 1].[nombre de mois]" caption="nombre de mois" attribute="1" defaultMemberUniqueName="[Plage 1].[nombre de mois].[All]" allUniqueName="[Plage 1].[nombre de mois].[All]" dimensionUniqueName="[Plage 1]" displayFolder="" count="0" memberValueDatatype="5" unbalanced="0"/>
    <cacheHierarchy uniqueName="[Plage 1].[payé ou pas]" caption="payé ou pas" attribute="1" defaultMemberUniqueName="[Plage 1].[payé ou pas].[All]" allUniqueName="[Plage 1].[payé ou pas].[All]" dimensionUniqueName="[Plage 1]" displayFolder="" count="0" memberValueDatatype="130" unbalanced="0"/>
    <cacheHierarchy uniqueName="[Plage 2].[Aniid]" caption="Aniid" attribute="1" defaultMemberUniqueName="[Plage 2].[Aniid].[All]" allUniqueName="[Plage 2].[Aniid].[All]" dimensionUniqueName="[Plage 2]" displayFolder="" count="0" memberValueDatatype="130" unbalanced="0"/>
    <cacheHierarchy uniqueName="[Plage 2].[AniCli]" caption="AniCli" attribute="1" defaultMemberUniqueName="[Plage 2].[AniCli].[All]" allUniqueName="[Plage 2].[AniCli].[All]" dimensionUniqueName="[Plage 2]" displayFolder="" count="0" memberValueDatatype="130" unbalanced="0"/>
    <cacheHierarchy uniqueName="[Plage 2].[AniNom]" caption="AniNom" attribute="1" defaultMemberUniqueName="[Plage 2].[AniNom].[All]" allUniqueName="[Plage 2].[AniNom].[All]" dimensionUniqueName="[Plage 2]" displayFolder="" count="0" memberValueDatatype="130" unbalanced="0"/>
    <cacheHierarchy uniqueName="[Plage 2].[AniType]" caption="AniType" attribute="1" defaultMemberUniqueName="[Plage 2].[AniType].[All]" allUniqueName="[Plage 2].[AniType].[All]" dimensionUniqueName="[Plage 2]" displayFolder="" count="0" memberValueDatatype="130" unbalanced="0"/>
    <cacheHierarchy uniqueName="[Plage 2].[AniRace]" caption="AniRace" attribute="1" defaultMemberUniqueName="[Plage 2].[AniRace].[All]" allUniqueName="[Plage 2].[AniRace].[All]" dimensionUniqueName="[Plage 2]" displayFolder="" count="0" memberValueDatatype="130" unbalanced="0"/>
    <cacheHierarchy uniqueName="[Plage 2].[AniDN]" caption="AniDN" attribute="1" time="1" defaultMemberUniqueName="[Plage 2].[AniDN].[All]" allUniqueName="[Plage 2].[AniDN].[All]" dimensionUniqueName="[Plage 2]" displayFolder="" count="0" memberValueDatatype="7" unbalanced="0"/>
    <cacheHierarchy uniqueName="[Plage 2].[AniSexe]" caption="AniSexe" attribute="1" defaultMemberUniqueName="[Plage 2].[AniSexe].[All]" allUniqueName="[Plage 2].[AniSexe].[All]" dimensionUniqueName="[Plage 2]" displayFolder="" count="0" memberValueDatatype="130" unbalanced="0"/>
    <cacheHierarchy uniqueName="[Plage 2].[AniCouleur]" caption="AniCouleur" attribute="1" defaultMemberUniqueName="[Plage 2].[AniCouleur].[All]" allUniqueName="[Plage 2].[AniCouleur].[All]" dimensionUniqueName="[Plage 2]" displayFolder="" count="0" memberValueDatatype="130" unbalanced="0"/>
    <cacheHierarchy uniqueName="[Plage 2].[AniSteril]" caption="AniSteril" attribute="1" defaultMemberUniqueName="[Plage 2].[AniSteril].[All]" allUniqueName="[Plage 2].[AniSteril].[All]" dimensionUniqueName="[Plage 2]" displayFolder="" count="0" memberValueDatatype="11" unbalanced="0"/>
    <cacheHierarchy uniqueName="[Plage 2].[AniTaille]" caption="AniTaille" attribute="1" defaultMemberUniqueName="[Plage 2].[AniTaille].[All]" allUniqueName="[Plage 2].[AniTaille].[All]" dimensionUniqueName="[Plage 2]" displayFolder="" count="0" memberValueDatatype="5" unbalanced="0"/>
    <cacheHierarchy uniqueName="[Plage 2].[AniPoids]" caption="AniPoids" attribute="1" defaultMemberUniqueName="[Plage 2].[AniPoids].[All]" allUniqueName="[Plage 2].[AniPoids].[All]" dimensionUniqueName="[Plage 2]" displayFolder="" count="0" memberValueDatatype="5" unbalanced="0"/>
    <cacheHierarchy uniqueName="[Plage 2].[AniDecede]" caption="AniDecede" attribute="1" defaultMemberUniqueName="[Plage 2].[AniDecede].[All]" allUniqueName="[Plage 2].[AniDecede].[All]" dimensionUniqueName="[Plage 2]" displayFolder="" count="0" memberValueDatatype="11" unbalanced="0"/>
    <cacheHierarchy uniqueName="[Plage 2].[AniCommentaires]" caption="AniCommentaires" attribute="1" defaultMemberUniqueName="[Plage 2].[AniCommentaires].[All]" allUniqueName="[Plage 2].[AniCommentaires].[All]" dimensionUniqueName="[Plage 2]" displayFolder="" count="0" memberValueDatatype="130" unbalanced="0"/>
    <cacheHierarchy uniqueName="[Plage 2].[CliNum]" caption="CliNum" attribute="1" defaultMemberUniqueName="[Plage 2].[CliNum].[All]" allUniqueName="[Plage 2].[CliNum].[All]" dimensionUniqueName="[Plage 2]" displayFolder="" count="0" memberValueDatatype="130" unbalanced="0"/>
    <cacheHierarchy uniqueName="[Plage 2].[CliType]" caption="CliType" attribute="1" defaultMemberUniqueName="[Plage 2].[CliType].[All]" allUniqueName="[Plage 2].[CliType].[All]" dimensionUniqueName="[Plage 2]" displayFolder="" count="0" memberValueDatatype="20" unbalanced="0"/>
    <cacheHierarchy uniqueName="[Plage 2].[CliNom]" caption="CliNom" attribute="1" defaultMemberUniqueName="[Plage 2].[CliNom].[All]" allUniqueName="[Plage 2].[CliNom].[All]" dimensionUniqueName="[Plage 2]" displayFolder="" count="0" memberValueDatatype="130" unbalanced="0"/>
    <cacheHierarchy uniqueName="[Plage 2].[CliRue]" caption="CliRue" attribute="1" defaultMemberUniqueName="[Plage 2].[CliRue].[All]" allUniqueName="[Plage 2].[CliRue].[All]" dimensionUniqueName="[Plage 2]" displayFolder="" count="0" memberValueDatatype="130" unbalanced="0"/>
    <cacheHierarchy uniqueName="[Plage 2].[CliLocalite]" caption="CliLocalite" attribute="1" defaultMemberUniqueName="[Plage 2].[CliLocalite].[All]" allUniqueName="[Plage 2].[CliLocalite].[All]" dimensionUniqueName="[Plage 2]" displayFolder="" count="0" memberValueDatatype="130" unbalanced="0"/>
    <cacheHierarchy uniqueName="[Plage 2].[CliDep]" caption="CliDep" attribute="1" defaultMemberUniqueName="[Plage 2].[CliDep].[All]" allUniqueName="[Plage 2].[CliDep].[All]" dimensionUniqueName="[Plage 2]" displayFolder="" count="0" memberValueDatatype="130" unbalanced="0"/>
    <cacheHierarchy uniqueName="[Plage 2].[CliCP]" caption="CliCP" attribute="1" defaultMemberUniqueName="[Plage 2].[CliCP].[All]" allUniqueName="[Plage 2].[CliCP].[All]" dimensionUniqueName="[Plage 2]" displayFolder="" count="0" memberValueDatatype="130" unbalanced="0"/>
    <cacheHierarchy uniqueName="[Plage 2].[CliTel]" caption="CliTel" attribute="1" defaultMemberUniqueName="[Plage 2].[CliTel].[All]" allUniqueName="[Plage 2].[CliTel].[All]" dimensionUniqueName="[Plage 2]" displayFolder="" count="0" memberValueDatatype="130" unbalanced="0"/>
    <cacheHierarchy uniqueName="[Plage 2].[CliSiteWeb]" caption="CliSiteWeb" attribute="1" defaultMemberUniqueName="[Plage 2].[CliSiteWeb].[All]" allUniqueName="[Plage 2].[CliSiteWeb].[All]" dimensionUniqueName="[Plage 2]" displayFolder="" count="0" memberValueDatatype="130" unbalanced="0"/>
    <cacheHierarchy uniqueName="[Plage 2].[Clidepuis]" caption="Clidepuis" attribute="1" time="1" defaultMemberUniqueName="[Plage 2].[Clidepuis].[All]" allUniqueName="[Plage 2].[Clidepuis].[All]" dimensionUniqueName="[Plage 2]" displayFolder="" count="0" memberValueDatatype="7" unbalanced="0"/>
    <cacheHierarchy uniqueName="[Plage 2].[CliRemise]" caption="CliRemise" attribute="1" defaultMemberUniqueName="[Plage 2].[CliRemise].[All]" allUniqueName="[Plage 2].[CliRemise].[All]" dimensionUniqueName="[Plage 2]" displayFolder="" count="0" memberValueDatatype="5" unbalanced="0"/>
    <cacheHierarchy uniqueName="[Plage 2].[Visite.VisNum]" caption="Visite.VisNum" attribute="1" defaultMemberUniqueName="[Plage 2].[Visite.VisNum].[All]" allUniqueName="[Plage 2].[Visite.VisNum].[All]" dimensionUniqueName="[Plage 2]" displayFolder="" count="0" memberValueDatatype="130" unbalanced="0"/>
    <cacheHierarchy uniqueName="[Plage 2].[VisAni]" caption="VisAni" attribute="1" defaultMemberUniqueName="[Plage 2].[VisAni].[All]" allUniqueName="[Plage 2].[VisAni].[All]" dimensionUniqueName="[Plage 2]" displayFolder="" count="0" memberValueDatatype="130" unbalanced="0"/>
    <cacheHierarchy uniqueName="[Plage 2].[VisDate_2024]" caption="VisDate_2024" attribute="1" time="1" defaultMemberUniqueName="[Plage 2].[VisDate_2024].[All]" allUniqueName="[Plage 2].[VisDate_2024].[All]" dimensionUniqueName="[Plage 2]" displayFolder="" count="0" memberValueDatatype="7" unbalanced="0"/>
    <cacheHierarchy uniqueName="[Plage 2].[VisSuivi]" caption="VisSuivi" attribute="1" defaultMemberUniqueName="[Plage 2].[VisSuivi].[All]" allUniqueName="[Plage 2].[VisSuivi].[All]" dimensionUniqueName="[Plage 2]" displayFolder="" count="0" memberValueDatatype="130" unbalanced="0"/>
    <cacheHierarchy uniqueName="[Plage 2].[VisDatesuivi_2024]" caption="VisDatesuivi_2024" attribute="1" time="1" defaultMemberUniqueName="[Plage 2].[VisDatesuivi_2024].[All]" allUniqueName="[Plage 2].[VisDatesuivi_2024].[All]" dimensionUniqueName="[Plage 2]" displayFolder="" count="0" memberValueDatatype="7" unbalanced="0"/>
    <cacheHierarchy uniqueName="[Plage 2].[VisTypepaie]" caption="VisTypepaie" attribute="1" defaultMemberUniqueName="[Plage 2].[VisTypepaie].[All]" allUniqueName="[Plage 2].[VisTypepaie].[All]" dimensionUniqueName="[Plage 2]" displayFolder="" count="0" memberValueDatatype="20" unbalanced="0"/>
    <cacheHierarchy uniqueName="[Plage 2].[VisDatePaiement_2024]" caption="VisDatePaiement_2024" attribute="1" time="1" defaultMemberUniqueName="[Plage 2].[VisDatePaiement_2024].[All]" allUniqueName="[Plage 2].[VisDatePaiement_2024].[All]" dimensionUniqueName="[Plage 2]" displayFolder="" count="0" memberValueDatatype="7" unbalanced="0"/>
    <cacheHierarchy uniqueName="[Plage 2].[DetailVisite.VisNum]" caption="DetailVisite.VisNum" attribute="1" defaultMemberUniqueName="[Plage 2].[DetailVisite.VisNum].[All]" allUniqueName="[Plage 2].[DetailVisite.VisNum].[All]" dimensionUniqueName="[Plage 2]" displayFolder="" count="0" memberValueDatatype="130" unbalanced="0"/>
    <cacheHierarchy uniqueName="[Plage 2].[VisLig]" caption="VisLig" attribute="1" defaultMemberUniqueName="[Plage 2].[VisLig].[All]" allUniqueName="[Plage 2].[VisLig].[All]" dimensionUniqueName="[Plage 2]" displayFolder="" count="0" memberValueDatatype="130" unbalanced="0"/>
    <cacheHierarchy uniqueName="[Plage 2].[VisType]" caption="VisType" attribute="1" defaultMemberUniqueName="[Plage 2].[VisType].[All]" allUniqueName="[Plage 2].[VisType].[All]" dimensionUniqueName="[Plage 2]" displayFolder="" count="0" memberValueDatatype="130" unbalanced="0"/>
    <cacheHierarchy uniqueName="[Plage 2].[VisTrait]" caption="VisTrait" attribute="1" defaultMemberUniqueName="[Plage 2].[VisTrait].[All]" allUniqueName="[Plage 2].[VisTrait].[All]" dimensionUniqueName="[Plage 2]" displayFolder="" count="0" memberValueDatatype="130" unbalanced="0"/>
    <cacheHierarchy uniqueName="[Plage 2].[VisMed]" caption="VisMed" attribute="1" defaultMemberUniqueName="[Plage 2].[VisMed].[All]" allUniqueName="[Plage 2].[VisMed].[All]" dimensionUniqueName="[Plage 2]" displayFolder="" count="0" memberValueDatatype="130" unbalanced="0"/>
    <cacheHierarchy uniqueName="[Plage 2].[MedCode]" caption="MedCode" attribute="1" defaultMemberUniqueName="[Plage 2].[MedCode].[All]" allUniqueName="[Plage 2].[MedCode].[All]" dimensionUniqueName="[Plage 2]" displayFolder="" count="0" memberValueDatatype="130" unbalanced="0"/>
    <cacheHierarchy uniqueName="[Plage 2].[MedNom]" caption="MedNom" attribute="1" defaultMemberUniqueName="[Plage 2].[MedNom].[All]" allUniqueName="[Plage 2].[MedNom].[All]" dimensionUniqueName="[Plage 2]" displayFolder="" count="0" memberValueDatatype="130" unbalanced="0"/>
    <cacheHierarchy uniqueName="[Plage 2].[MedPrix]" caption="MedPrix" attribute="1" defaultMemberUniqueName="[Plage 2].[MedPrix].[All]" allUniqueName="[Plage 2].[MedPrix].[All]" dimensionUniqueName="[Plage 2]" displayFolder="" count="0" memberValueDatatype="5" unbalanced="0"/>
    <cacheHierarchy uniqueName="[Plage 2].[CodeTrai]" caption="CodeTrai" attribute="1" defaultMemberUniqueName="[Plage 2].[CodeTrai].[All]" allUniqueName="[Plage 2].[CodeTrai].[All]" dimensionUniqueName="[Plage 2]" displayFolder="" count="0" memberValueDatatype="130" unbalanced="0"/>
    <cacheHierarchy uniqueName="[Plage 2].[NomTrai]" caption="NomTrai" attribute="1" defaultMemberUniqueName="[Plage 2].[NomTrai].[All]" allUniqueName="[Plage 2].[NomTrai].[All]" dimensionUniqueName="[Plage 2]" displayFolder="" count="0" memberValueDatatype="130" unbalanced="0"/>
    <cacheHierarchy uniqueName="[Plage 2].[PrixTrai]" caption="PrixTrai" attribute="1" defaultMemberUniqueName="[Plage 2].[PrixTrai].[All]" allUniqueName="[Plage 2].[PrixTrai].[All]" dimensionUniqueName="[Plage 2]" displayFolder="" count="0" memberValueDatatype="20" unbalanced="0"/>
    <cacheHierarchy uniqueName="[Plage 2].[PaiTypeCode]" caption="PaiTypeCode" attribute="1" defaultMemberUniqueName="[Plage 2].[PaiTypeCode].[All]" allUniqueName="[Plage 2].[PaiTypeCode].[All]" dimensionUniqueName="[Plage 2]" displayFolder="" count="0" memberValueDatatype="20" unbalanced="0"/>
    <cacheHierarchy uniqueName="[Plage 2].[PaiTypeLib]" caption="PaiTypeLib" attribute="1" defaultMemberUniqueName="[Plage 2].[PaiTypeLib].[All]" allUniqueName="[Plage 2].[PaiTypeLib].[All]" dimensionUniqueName="[Plage 2]" displayFolder="" count="0" memberValueDatatype="130" unbalanced="0"/>
    <cacheHierarchy uniqueName="[Plage 2].[CA]" caption="CA" attribute="1" defaultMemberUniqueName="[Plage 2].[CA].[All]" allUniqueName="[Plage 2].[CA].[All]" dimensionUniqueName="[Plage 2]" displayFolder="" count="0" memberValueDatatype="5" unbalanced="0"/>
    <cacheHierarchy uniqueName="[Plage 2].[nouveau ca]" caption="nouveau ca" attribute="1" defaultMemberUniqueName="[Plage 2].[nouveau ca].[All]" allUniqueName="[Plage 2].[nouveau ca].[All]" dimensionUniqueName="[Plage 2]" displayFolder="" count="0" memberValueDatatype="5" unbalanced="0"/>
    <cacheHierarchy uniqueName="[Plage 2].[avec ou sans detail de visite]" caption="avec ou sans detail de visite" attribute="1" defaultMemberUniqueName="[Plage 2].[avec ou sans detail de visite].[All]" allUniqueName="[Plage 2].[avec ou sans detail de visite].[All]" dimensionUniqueName="[Plage 2]" displayFolder="" count="0" memberValueDatatype="130" unbalanced="0"/>
    <cacheHierarchy uniqueName="[Plage 2].[nombre de jour d'impayés]" caption="nombre de jour d'impayés" attribute="1" defaultMemberUniqueName="[Plage 2].[nombre de jour d'impayés].[All]" allUniqueName="[Plage 2].[nombre de jour d'impayés].[All]" dimensionUniqueName="[Plage 2]" displayFolder="" count="0" memberValueDatatype="20" unbalanced="0"/>
    <cacheHierarchy uniqueName="[Plage 2].[nombre de mois]" caption="nombre de mois" attribute="1" defaultMemberUniqueName="[Plage 2].[nombre de mois].[All]" allUniqueName="[Plage 2].[nombre de mois].[All]" dimensionUniqueName="[Plage 2]" displayFolder="" count="0" memberValueDatatype="5" unbalanced="0"/>
    <cacheHierarchy uniqueName="[Plage 2].[payé ou pas]" caption="payé ou pas" attribute="1" defaultMemberUniqueName="[Plage 2].[payé ou pas].[All]" allUniqueName="[Plage 2].[payé ou pas].[All]" dimensionUniqueName="[Plage 2]" displayFolder="" count="0" memberValueDatatype="130" unbalanced="0"/>
    <cacheHierarchy uniqueName="[Plage 2].[test si la date est dans la periode du mois glissant]" caption="test si la date est dans la periode du mois glissant" attribute="1" defaultMemberUniqueName="[Plage 2].[test si la date est dans la periode du mois glissant].[All]" allUniqueName="[Plage 2].[test si la date est dans la periode du mois glissant].[All]" dimensionUniqueName="[Plage 2]" displayFolder="" count="0" memberValueDatatype="11" unbalanced="0"/>
    <cacheHierarchy uniqueName="[Plage 2].[VisDate_2024 (année)]" caption="VisDate_2024 (année)" attribute="1" defaultMemberUniqueName="[Plage 2].[VisDate_2024 (année)].[All]" allUniqueName="[Plage 2].[VisDate_2024 (année)].[All]" dimensionUniqueName="[Plage 2]" displayFolder="" count="0" memberValueDatatype="130" unbalanced="0"/>
    <cacheHierarchy uniqueName="[Plage 2].[VisDate_2024 (trimestre)]" caption="VisDate_2024 (trimestre)" attribute="1" defaultMemberUniqueName="[Plage 2].[VisDate_2024 (trimestre)].[All]" allUniqueName="[Plage 2].[VisDate_2024 (trimestre)].[All]" dimensionUniqueName="[Plage 2]" displayFolder="" count="0" memberValueDatatype="130" unbalanced="0"/>
    <cacheHierarchy uniqueName="[Plage 2].[VisDate_2024 (mois)]" caption="VisDate_2024 (mois)" attribute="1" defaultMemberUniqueName="[Plage 2].[VisDate_2024 (mois)].[All]" allUniqueName="[Plage 2].[VisDate_2024 (mois)].[All]" dimensionUniqueName="[Plage 2]" displayFolder="" count="0" memberValueDatatype="130" unbalanced="0"/>
    <cacheHierarchy uniqueName="[Plage 3].[Aniid]" caption="Aniid" attribute="1" defaultMemberUniqueName="[Plage 3].[Aniid].[All]" allUniqueName="[Plage 3].[Aniid].[All]" dimensionUniqueName="[Plage 3]" displayFolder="" count="0" memberValueDatatype="130" unbalanced="0"/>
    <cacheHierarchy uniqueName="[Plage 3].[AniCli]" caption="AniCli" attribute="1" defaultMemberUniqueName="[Plage 3].[AniCli].[All]" allUniqueName="[Plage 3].[AniCli].[All]" dimensionUniqueName="[Plage 3]" displayFolder="" count="0" memberValueDatatype="130" unbalanced="0"/>
    <cacheHierarchy uniqueName="[Plage 3].[AniNom]" caption="AniNom" attribute="1" defaultMemberUniqueName="[Plage 3].[AniNom].[All]" allUniqueName="[Plage 3].[AniNom].[All]" dimensionUniqueName="[Plage 3]" displayFolder="" count="0" memberValueDatatype="130" unbalanced="0"/>
    <cacheHierarchy uniqueName="[Plage 3].[AniType]" caption="AniType" attribute="1" defaultMemberUniqueName="[Plage 3].[AniType].[All]" allUniqueName="[Plage 3].[AniType].[All]" dimensionUniqueName="[Plage 3]" displayFolder="" count="0" memberValueDatatype="130" unbalanced="0"/>
    <cacheHierarchy uniqueName="[Plage 3].[AniRace]" caption="AniRace" attribute="1" defaultMemberUniqueName="[Plage 3].[AniRace].[All]" allUniqueName="[Plage 3].[AniRace].[All]" dimensionUniqueName="[Plage 3]" displayFolder="" count="0" memberValueDatatype="130" unbalanced="0"/>
    <cacheHierarchy uniqueName="[Plage 3].[AniDN]" caption="AniDN" attribute="1" time="1" defaultMemberUniqueName="[Plage 3].[AniDN].[All]" allUniqueName="[Plage 3].[AniDN].[All]" dimensionUniqueName="[Plage 3]" displayFolder="" count="0" memberValueDatatype="7" unbalanced="0"/>
    <cacheHierarchy uniqueName="[Plage 3].[AniSexe]" caption="AniSexe" attribute="1" defaultMemberUniqueName="[Plage 3].[AniSexe].[All]" allUniqueName="[Plage 3].[AniSexe].[All]" dimensionUniqueName="[Plage 3]" displayFolder="" count="0" memberValueDatatype="130" unbalanced="0"/>
    <cacheHierarchy uniqueName="[Plage 3].[AniCouleur]" caption="AniCouleur" attribute="1" defaultMemberUniqueName="[Plage 3].[AniCouleur].[All]" allUniqueName="[Plage 3].[AniCouleur].[All]" dimensionUniqueName="[Plage 3]" displayFolder="" count="0" memberValueDatatype="130" unbalanced="0"/>
    <cacheHierarchy uniqueName="[Plage 3].[AniSteril]" caption="AniSteril" attribute="1" defaultMemberUniqueName="[Plage 3].[AniSteril].[All]" allUniqueName="[Plage 3].[AniSteril].[All]" dimensionUniqueName="[Plage 3]" displayFolder="" count="0" memberValueDatatype="11" unbalanced="0"/>
    <cacheHierarchy uniqueName="[Plage 3].[AniTaille]" caption="AniTaille" attribute="1" defaultMemberUniqueName="[Plage 3].[AniTaille].[All]" allUniqueName="[Plage 3].[AniTaille].[All]" dimensionUniqueName="[Plage 3]" displayFolder="" count="0" memberValueDatatype="5" unbalanced="0"/>
    <cacheHierarchy uniqueName="[Plage 3].[AniPoids]" caption="AniPoids" attribute="1" defaultMemberUniqueName="[Plage 3].[AniPoids].[All]" allUniqueName="[Plage 3].[AniPoids].[All]" dimensionUniqueName="[Plage 3]" displayFolder="" count="0" memberValueDatatype="5" unbalanced="0"/>
    <cacheHierarchy uniqueName="[Plage 3].[AniDecede]" caption="AniDecede" attribute="1" defaultMemberUniqueName="[Plage 3].[AniDecede].[All]" allUniqueName="[Plage 3].[AniDecede].[All]" dimensionUniqueName="[Plage 3]" displayFolder="" count="0" memberValueDatatype="11" unbalanced="0"/>
    <cacheHierarchy uniqueName="[Plage 3].[AniCommentaires]" caption="AniCommentaires" attribute="1" defaultMemberUniqueName="[Plage 3].[AniCommentaires].[All]" allUniqueName="[Plage 3].[AniCommentaires].[All]" dimensionUniqueName="[Plage 3]" displayFolder="" count="0" memberValueDatatype="130" unbalanced="0"/>
    <cacheHierarchy uniqueName="[Plage 3].[CliNum]" caption="CliNum" attribute="1" defaultMemberUniqueName="[Plage 3].[CliNum].[All]" allUniqueName="[Plage 3].[CliNum].[All]" dimensionUniqueName="[Plage 3]" displayFolder="" count="0" memberValueDatatype="130" unbalanced="0"/>
    <cacheHierarchy uniqueName="[Plage 3].[CliType]" caption="CliType" attribute="1" defaultMemberUniqueName="[Plage 3].[CliType].[All]" allUniqueName="[Plage 3].[CliType].[All]" dimensionUniqueName="[Plage 3]" displayFolder="" count="0" memberValueDatatype="20" unbalanced="0"/>
    <cacheHierarchy uniqueName="[Plage 3].[CliNom]" caption="CliNom" attribute="1" defaultMemberUniqueName="[Plage 3].[CliNom].[All]" allUniqueName="[Plage 3].[CliNom].[All]" dimensionUniqueName="[Plage 3]" displayFolder="" count="0" memberValueDatatype="130" unbalanced="0"/>
    <cacheHierarchy uniqueName="[Plage 3].[CliRue]" caption="CliRue" attribute="1" defaultMemberUniqueName="[Plage 3].[CliRue].[All]" allUniqueName="[Plage 3].[CliRue].[All]" dimensionUniqueName="[Plage 3]" displayFolder="" count="0" memberValueDatatype="130" unbalanced="0"/>
    <cacheHierarchy uniqueName="[Plage 3].[CliLocalite]" caption="CliLocalite" attribute="1" defaultMemberUniqueName="[Plage 3].[CliLocalite].[All]" allUniqueName="[Plage 3].[CliLocalite].[All]" dimensionUniqueName="[Plage 3]" displayFolder="" count="0" memberValueDatatype="130" unbalanced="0"/>
    <cacheHierarchy uniqueName="[Plage 3].[CliDep]" caption="CliDep" attribute="1" defaultMemberUniqueName="[Plage 3].[CliDep].[All]" allUniqueName="[Plage 3].[CliDep].[All]" dimensionUniqueName="[Plage 3]" displayFolder="" count="0" memberValueDatatype="130" unbalanced="0"/>
    <cacheHierarchy uniqueName="[Plage 3].[CliCP]" caption="CliCP" attribute="1" defaultMemberUniqueName="[Plage 3].[CliCP].[All]" allUniqueName="[Plage 3].[CliCP].[All]" dimensionUniqueName="[Plage 3]" displayFolder="" count="0" memberValueDatatype="130" unbalanced="0"/>
    <cacheHierarchy uniqueName="[Plage 3].[CliTel]" caption="CliTel" attribute="1" defaultMemberUniqueName="[Plage 3].[CliTel].[All]" allUniqueName="[Plage 3].[CliTel].[All]" dimensionUniqueName="[Plage 3]" displayFolder="" count="0" memberValueDatatype="130" unbalanced="0"/>
    <cacheHierarchy uniqueName="[Plage 3].[CliSiteWeb]" caption="CliSiteWeb" attribute="1" defaultMemberUniqueName="[Plage 3].[CliSiteWeb].[All]" allUniqueName="[Plage 3].[CliSiteWeb].[All]" dimensionUniqueName="[Plage 3]" displayFolder="" count="0" memberValueDatatype="130" unbalanced="0"/>
    <cacheHierarchy uniqueName="[Plage 3].[Clidepuis]" caption="Clidepuis" attribute="1" time="1" defaultMemberUniqueName="[Plage 3].[Clidepuis].[All]" allUniqueName="[Plage 3].[Clidepuis].[All]" dimensionUniqueName="[Plage 3]" displayFolder="" count="0" memberValueDatatype="7" unbalanced="0"/>
    <cacheHierarchy uniqueName="[Plage 3].[CliRemise]" caption="CliRemise" attribute="1" defaultMemberUniqueName="[Plage 3].[CliRemise].[All]" allUniqueName="[Plage 3].[CliRemise].[All]" dimensionUniqueName="[Plage 3]" displayFolder="" count="0" memberValueDatatype="5" unbalanced="0"/>
    <cacheHierarchy uniqueName="[Plage 3].[Visite.VisNum]" caption="Visite.VisNum" attribute="1" defaultMemberUniqueName="[Plage 3].[Visite.VisNum].[All]" allUniqueName="[Plage 3].[Visite.VisNum].[All]" dimensionUniqueName="[Plage 3]" displayFolder="" count="0" memberValueDatatype="130" unbalanced="0"/>
    <cacheHierarchy uniqueName="[Plage 3].[VisAni]" caption="VisAni" attribute="1" defaultMemberUniqueName="[Plage 3].[VisAni].[All]" allUniqueName="[Plage 3].[VisAni].[All]" dimensionUniqueName="[Plage 3]" displayFolder="" count="0" memberValueDatatype="130" unbalanced="0"/>
    <cacheHierarchy uniqueName="[Plage 3].[VisDate_2024]" caption="VisDate_2024" attribute="1" time="1" defaultMemberUniqueName="[Plage 3].[VisDate_2024].[All]" allUniqueName="[Plage 3].[VisDate_2024].[All]" dimensionUniqueName="[Plage 3]" displayFolder="" count="0" memberValueDatatype="7" unbalanced="0"/>
    <cacheHierarchy uniqueName="[Plage 3].[VisSuivi]" caption="VisSuivi" attribute="1" defaultMemberUniqueName="[Plage 3].[VisSuivi].[All]" allUniqueName="[Plage 3].[VisSuivi].[All]" dimensionUniqueName="[Plage 3]" displayFolder="" count="0" memberValueDatatype="130" unbalanced="0"/>
    <cacheHierarchy uniqueName="[Plage 3].[VisDatesuivi_2024]" caption="VisDatesuivi_2024" attribute="1" time="1" defaultMemberUniqueName="[Plage 3].[VisDatesuivi_2024].[All]" allUniqueName="[Plage 3].[VisDatesuivi_2024].[All]" dimensionUniqueName="[Plage 3]" displayFolder="" count="0" memberValueDatatype="7" unbalanced="0"/>
    <cacheHierarchy uniqueName="[Plage 3].[VisTypepaie]" caption="VisTypepaie" attribute="1" defaultMemberUniqueName="[Plage 3].[VisTypepaie].[All]" allUniqueName="[Plage 3].[VisTypepaie].[All]" dimensionUniqueName="[Plage 3]" displayFolder="" count="0" memberValueDatatype="20" unbalanced="0"/>
    <cacheHierarchy uniqueName="[Plage 3].[VisDatePaiement_2024]" caption="VisDatePaiement_2024" attribute="1" time="1" defaultMemberUniqueName="[Plage 3].[VisDatePaiement_2024].[All]" allUniqueName="[Plage 3].[VisDatePaiement_2024].[All]" dimensionUniqueName="[Plage 3]" displayFolder="" count="0" memberValueDatatype="7" unbalanced="0"/>
    <cacheHierarchy uniqueName="[Plage 3].[DetailVisite.VisNum]" caption="DetailVisite.VisNum" attribute="1" defaultMemberUniqueName="[Plage 3].[DetailVisite.VisNum].[All]" allUniqueName="[Plage 3].[DetailVisite.VisNum].[All]" dimensionUniqueName="[Plage 3]" displayFolder="" count="0" memberValueDatatype="130" unbalanced="0"/>
    <cacheHierarchy uniqueName="[Plage 3].[VisLig]" caption="VisLig" attribute="1" defaultMemberUniqueName="[Plage 3].[VisLig].[All]" allUniqueName="[Plage 3].[VisLig].[All]" dimensionUniqueName="[Plage 3]" displayFolder="" count="0" memberValueDatatype="130" unbalanced="0"/>
    <cacheHierarchy uniqueName="[Plage 3].[VisType]" caption="VisType" attribute="1" defaultMemberUniqueName="[Plage 3].[VisType].[All]" allUniqueName="[Plage 3].[VisType].[All]" dimensionUniqueName="[Plage 3]" displayFolder="" count="0" memberValueDatatype="130" unbalanced="0"/>
    <cacheHierarchy uniqueName="[Plage 3].[VisTrait]" caption="VisTrait" attribute="1" defaultMemberUniqueName="[Plage 3].[VisTrait].[All]" allUniqueName="[Plage 3].[VisTrait].[All]" dimensionUniqueName="[Plage 3]" displayFolder="" count="0" memberValueDatatype="130" unbalanced="0"/>
    <cacheHierarchy uniqueName="[Plage 3].[VisMed]" caption="VisMed" attribute="1" defaultMemberUniqueName="[Plage 3].[VisMed].[All]" allUniqueName="[Plage 3].[VisMed].[All]" dimensionUniqueName="[Plage 3]" displayFolder="" count="0" memberValueDatatype="130" unbalanced="0"/>
    <cacheHierarchy uniqueName="[Plage 3].[MedCode]" caption="MedCode" attribute="1" defaultMemberUniqueName="[Plage 3].[MedCode].[All]" allUniqueName="[Plage 3].[MedCode].[All]" dimensionUniqueName="[Plage 3]" displayFolder="" count="0" memberValueDatatype="130" unbalanced="0"/>
    <cacheHierarchy uniqueName="[Plage 3].[MedNom]" caption="MedNom" attribute="1" defaultMemberUniqueName="[Plage 3].[MedNom].[All]" allUniqueName="[Plage 3].[MedNom].[All]" dimensionUniqueName="[Plage 3]" displayFolder="" count="0" memberValueDatatype="130" unbalanced="0"/>
    <cacheHierarchy uniqueName="[Plage 3].[MedPrix]" caption="MedPrix" attribute="1" defaultMemberUniqueName="[Plage 3].[MedPrix].[All]" allUniqueName="[Plage 3].[MedPrix].[All]" dimensionUniqueName="[Plage 3]" displayFolder="" count="0" memberValueDatatype="5" unbalanced="0"/>
    <cacheHierarchy uniqueName="[Plage 3].[CodeTrai]" caption="CodeTrai" attribute="1" defaultMemberUniqueName="[Plage 3].[CodeTrai].[All]" allUniqueName="[Plage 3].[CodeTrai].[All]" dimensionUniqueName="[Plage 3]" displayFolder="" count="0" memberValueDatatype="130" unbalanced="0"/>
    <cacheHierarchy uniqueName="[Plage 3].[NomTrai]" caption="NomTrai" attribute="1" defaultMemberUniqueName="[Plage 3].[NomTrai].[All]" allUniqueName="[Plage 3].[NomTrai].[All]" dimensionUniqueName="[Plage 3]" displayFolder="" count="2" memberValueDatatype="130" unbalanced="0">
      <fieldsUsage count="2">
        <fieldUsage x="-1"/>
        <fieldUsage x="1"/>
      </fieldsUsage>
    </cacheHierarchy>
    <cacheHierarchy uniqueName="[Plage 3].[PrixTrai]" caption="PrixTrai" attribute="1" defaultMemberUniqueName="[Plage 3].[PrixTrai].[All]" allUniqueName="[Plage 3].[PrixTrai].[All]" dimensionUniqueName="[Plage 3]" displayFolder="" count="0" memberValueDatatype="20" unbalanced="0"/>
    <cacheHierarchy uniqueName="[Plage 3].[PaiTypeCode]" caption="PaiTypeCode" attribute="1" defaultMemberUniqueName="[Plage 3].[PaiTypeCode].[All]" allUniqueName="[Plage 3].[PaiTypeCode].[All]" dimensionUniqueName="[Plage 3]" displayFolder="" count="0" memberValueDatatype="20" unbalanced="0"/>
    <cacheHierarchy uniqueName="[Plage 3].[PaiTypeLib]" caption="PaiTypeLib" attribute="1" defaultMemberUniqueName="[Plage 3].[PaiTypeLib].[All]" allUniqueName="[Plage 3].[PaiTypeLib].[All]" dimensionUniqueName="[Plage 3]" displayFolder="" count="0" memberValueDatatype="130" unbalanced="0"/>
    <cacheHierarchy uniqueName="[Plage 3].[CA]" caption="CA" attribute="1" defaultMemberUniqueName="[Plage 3].[CA].[All]" allUniqueName="[Plage 3].[CA].[All]" dimensionUniqueName="[Plage 3]" displayFolder="" count="0" memberValueDatatype="5" unbalanced="0"/>
    <cacheHierarchy uniqueName="[Plage 3].[nouveau ca]" caption="nouveau ca" attribute="1" defaultMemberUniqueName="[Plage 3].[nouveau ca].[All]" allUniqueName="[Plage 3].[nouveau ca].[All]" dimensionUniqueName="[Plage 3]" displayFolder="" count="0" memberValueDatatype="5" unbalanced="0"/>
    <cacheHierarchy uniqueName="[Plage 3].[avec ou sans detail de visite]" caption="avec ou sans detail de visite" attribute="1" defaultMemberUniqueName="[Plage 3].[avec ou sans detail de visite].[All]" allUniqueName="[Plage 3].[avec ou sans detail de visite].[All]" dimensionUniqueName="[Plage 3]" displayFolder="" count="0" memberValueDatatype="130" unbalanced="0"/>
    <cacheHierarchy uniqueName="[Plage 3].[nombre de jour d'impayés]" caption="nombre de jour d'impayés" attribute="1" defaultMemberUniqueName="[Plage 3].[nombre de jour d'impayés].[All]" allUniqueName="[Plage 3].[nombre de jour d'impayés].[All]" dimensionUniqueName="[Plage 3]" displayFolder="" count="0" memberValueDatatype="20" unbalanced="0"/>
    <cacheHierarchy uniqueName="[Plage 3].[nombre de mois]" caption="nombre de mois" attribute="1" defaultMemberUniqueName="[Plage 3].[nombre de mois].[All]" allUniqueName="[Plage 3].[nombre de mois].[All]" dimensionUniqueName="[Plage 3]" displayFolder="" count="0" memberValueDatatype="5" unbalanced="0"/>
    <cacheHierarchy uniqueName="[Plage 3].[payé ou pas]" caption="payé ou pas" attribute="1" defaultMemberUniqueName="[Plage 3].[payé ou pas].[All]" allUniqueName="[Plage 3].[payé ou pas].[All]" dimensionUniqueName="[Plage 3]" displayFolder="" count="0" memberValueDatatype="130" unbalanced="0"/>
    <cacheHierarchy uniqueName="[Plage 3].[test si la date est dans la periode du mois glissant]" caption="test si la date est dans la periode du mois glissant" attribute="1" defaultMemberUniqueName="[Plage 3].[test si la date est dans la periode du mois glissant].[All]" allUniqueName="[Plage 3].[test si la date est dans la periode du mois glissant].[All]" dimensionUniqueName="[Plage 3]" displayFolder="" count="0" memberValueDatatype="11" unbalanced="0"/>
    <cacheHierarchy uniqueName="[Plage 3].[numéro de la semaine de visite]" caption="numéro de la semaine de visite" attribute="1" defaultMemberUniqueName="[Plage 3].[numéro de la semaine de visite].[All]" allUniqueName="[Plage 3].[numéro de la semaine de visite].[All]" dimensionUniqueName="[Plage 3]" displayFolder="" count="2" memberValueDatatype="20" unbalanced="0">
      <fieldsUsage count="2">
        <fieldUsage x="-1"/>
        <fieldUsage x="0"/>
      </fieldsUsage>
    </cacheHierarchy>
    <cacheHierarchy uniqueName="[Plage 3].[VisDate_2024 (année)]" caption="VisDate_2024 (année)" attribute="1" defaultMemberUniqueName="[Plage 3].[VisDate_2024 (année)].[All]" allUniqueName="[Plage 3].[VisDate_2024 (année)].[All]" dimensionUniqueName="[Plage 3]" displayFolder="" count="0" memberValueDatatype="130" unbalanced="0"/>
    <cacheHierarchy uniqueName="[Plage 3].[VisDate_2024 (trimestre)]" caption="VisDate_2024 (trimestre)" attribute="1" defaultMemberUniqueName="[Plage 3].[VisDate_2024 (trimestre)].[All]" allUniqueName="[Plage 3].[VisDate_2024 (trimestre)].[All]" dimensionUniqueName="[Plage 3]" displayFolder="" count="0" memberValueDatatype="130" unbalanced="0"/>
    <cacheHierarchy uniqueName="[Plage 3].[VisDate_2024 (mois)]" caption="VisDate_2024 (mois)" attribute="1" defaultMemberUniqueName="[Plage 3].[VisDate_2024 (mois)].[All]" allUniqueName="[Plage 3].[VisDate_2024 (mois)].[All]" dimensionUniqueName="[Plage 3]" displayFolder="" count="2" memberValueDatatype="130" unbalanced="0"/>
    <cacheHierarchy uniqueName="[Tableau1].[Aniid]" caption="Aniid" attribute="1" defaultMemberUniqueName="[Tableau1].[Aniid].[All]" allUniqueName="[Tableau1].[Aniid].[All]" dimensionUniqueName="[Tableau1]" displayFolder="" count="0" memberValueDatatype="130" unbalanced="0"/>
    <cacheHierarchy uniqueName="[Tableau1].[AniCli]" caption="AniCli" attribute="1" defaultMemberUniqueName="[Tableau1].[AniCli].[All]" allUniqueName="[Tableau1].[AniCli].[All]" dimensionUniqueName="[Tableau1]" displayFolder="" count="0" memberValueDatatype="130" unbalanced="0"/>
    <cacheHierarchy uniqueName="[Tableau1].[AniNom]" caption="AniNom" attribute="1" defaultMemberUniqueName="[Tableau1].[AniNom].[All]" allUniqueName="[Tableau1].[AniNom].[All]" dimensionUniqueName="[Tableau1]" displayFolder="" count="0" memberValueDatatype="130" unbalanced="0"/>
    <cacheHierarchy uniqueName="[Tableau1].[AniType]" caption="AniType" attribute="1" defaultMemberUniqueName="[Tableau1].[AniType].[All]" allUniqueName="[Tableau1].[AniType].[All]" dimensionUniqueName="[Tableau1]" displayFolder="" count="0" memberValueDatatype="130" unbalanced="0"/>
    <cacheHierarchy uniqueName="[Tableau1].[AniRace]" caption="AniRace" attribute="1" defaultMemberUniqueName="[Tableau1].[AniRace].[All]" allUniqueName="[Tableau1].[AniRace].[All]" dimensionUniqueName="[Tableau1]" displayFolder="" count="0" memberValueDatatype="130" unbalanced="0"/>
    <cacheHierarchy uniqueName="[Tableau1].[AniDN]" caption="AniDN" attribute="1" time="1" defaultMemberUniqueName="[Tableau1].[AniDN].[All]" allUniqueName="[Tableau1].[AniDN].[All]" dimensionUniqueName="[Tableau1]" displayFolder="" count="0" memberValueDatatype="7" unbalanced="0"/>
    <cacheHierarchy uniqueName="[Tableau1].[AniSexe]" caption="AniSexe" attribute="1" defaultMemberUniqueName="[Tableau1].[AniSexe].[All]" allUniqueName="[Tableau1].[AniSexe].[All]" dimensionUniqueName="[Tableau1]" displayFolder="" count="0" memberValueDatatype="130" unbalanced="0"/>
    <cacheHierarchy uniqueName="[Tableau1].[AniCouleur]" caption="AniCouleur" attribute="1" defaultMemberUniqueName="[Tableau1].[AniCouleur].[All]" allUniqueName="[Tableau1].[AniCouleur].[All]" dimensionUniqueName="[Tableau1]" displayFolder="" count="0" memberValueDatatype="130" unbalanced="0"/>
    <cacheHierarchy uniqueName="[Tableau1].[AniSteril]" caption="AniSteril" attribute="1" defaultMemberUniqueName="[Tableau1].[AniSteril].[All]" allUniqueName="[Tableau1].[AniSteril].[All]" dimensionUniqueName="[Tableau1]" displayFolder="" count="0" memberValueDatatype="11" unbalanced="0"/>
    <cacheHierarchy uniqueName="[Tableau1].[AniTaille]" caption="AniTaille" attribute="1" defaultMemberUniqueName="[Tableau1].[AniTaille].[All]" allUniqueName="[Tableau1].[AniTaille].[All]" dimensionUniqueName="[Tableau1]" displayFolder="" count="0" memberValueDatatype="5" unbalanced="0"/>
    <cacheHierarchy uniqueName="[Tableau1].[AniPoids]" caption="AniPoids" attribute="1" defaultMemberUniqueName="[Tableau1].[AniPoids].[All]" allUniqueName="[Tableau1].[AniPoids].[All]" dimensionUniqueName="[Tableau1]" displayFolder="" count="0" memberValueDatatype="5" unbalanced="0"/>
    <cacheHierarchy uniqueName="[Tableau1].[AniDecede]" caption="AniDecede" attribute="1" defaultMemberUniqueName="[Tableau1].[AniDecede].[All]" allUniqueName="[Tableau1].[AniDecede].[All]" dimensionUniqueName="[Tableau1]" displayFolder="" count="0" memberValueDatatype="11" unbalanced="0"/>
    <cacheHierarchy uniqueName="[Tableau1].[AniCommentaires]" caption="AniCommentaires" attribute="1" defaultMemberUniqueName="[Tableau1].[AniCommentaires].[All]" allUniqueName="[Tableau1].[AniCommentaires].[All]" dimensionUniqueName="[Tableau1]" displayFolder="" count="0" memberValueDatatype="130" unbalanced="0"/>
    <cacheHierarchy uniqueName="[Tableau1].[CliNum]" caption="CliNum" attribute="1" defaultMemberUniqueName="[Tableau1].[CliNum].[All]" allUniqueName="[Tableau1].[CliNum].[All]" dimensionUniqueName="[Tableau1]" displayFolder="" count="0" memberValueDatatype="130" unbalanced="0"/>
    <cacheHierarchy uniqueName="[Tableau1].[CliType]" caption="CliType" attribute="1" defaultMemberUniqueName="[Tableau1].[CliType].[All]" allUniqueName="[Tableau1].[CliType].[All]" dimensionUniqueName="[Tableau1]" displayFolder="" count="0" memberValueDatatype="20" unbalanced="0"/>
    <cacheHierarchy uniqueName="[Tableau1].[CliNom]" caption="CliNom" attribute="1" defaultMemberUniqueName="[Tableau1].[CliNom].[All]" allUniqueName="[Tableau1].[CliNom].[All]" dimensionUniqueName="[Tableau1]" displayFolder="" count="0" memberValueDatatype="130" unbalanced="0"/>
    <cacheHierarchy uniqueName="[Tableau1].[CliRue]" caption="CliRue" attribute="1" defaultMemberUniqueName="[Tableau1].[CliRue].[All]" allUniqueName="[Tableau1].[CliRue].[All]" dimensionUniqueName="[Tableau1]" displayFolder="" count="0" memberValueDatatype="130" unbalanced="0"/>
    <cacheHierarchy uniqueName="[Tableau1].[CliLocalite]" caption="CliLocalite" attribute="1" defaultMemberUniqueName="[Tableau1].[CliLocalite].[All]" allUniqueName="[Tableau1].[CliLocalite].[All]" dimensionUniqueName="[Tableau1]" displayFolder="" count="0" memberValueDatatype="130" unbalanced="0"/>
    <cacheHierarchy uniqueName="[Tableau1].[CliDep]" caption="CliDep" attribute="1" defaultMemberUniqueName="[Tableau1].[CliDep].[All]" allUniqueName="[Tableau1].[CliDep].[All]" dimensionUniqueName="[Tableau1]" displayFolder="" count="0" memberValueDatatype="130" unbalanced="0"/>
    <cacheHierarchy uniqueName="[Tableau1].[CliCP]" caption="CliCP" attribute="1" defaultMemberUniqueName="[Tableau1].[CliCP].[All]" allUniqueName="[Tableau1].[CliCP].[All]" dimensionUniqueName="[Tableau1]" displayFolder="" count="0" memberValueDatatype="130" unbalanced="0"/>
    <cacheHierarchy uniqueName="[Tableau1].[CliTel]" caption="CliTel" attribute="1" defaultMemberUniqueName="[Tableau1].[CliTel].[All]" allUniqueName="[Tableau1].[CliTel].[All]" dimensionUniqueName="[Tableau1]" displayFolder="" count="0" memberValueDatatype="130" unbalanced="0"/>
    <cacheHierarchy uniqueName="[Tableau1].[CliSiteWeb]" caption="CliSiteWeb" attribute="1" defaultMemberUniqueName="[Tableau1].[CliSiteWeb].[All]" allUniqueName="[Tableau1].[CliSiteWeb].[All]" dimensionUniqueName="[Tableau1]" displayFolder="" count="0" memberValueDatatype="130" unbalanced="0"/>
    <cacheHierarchy uniqueName="[Tableau1].[Clidepuis]" caption="Clidepuis" attribute="1" time="1" defaultMemberUniqueName="[Tableau1].[Clidepuis].[All]" allUniqueName="[Tableau1].[Clidepuis].[All]" dimensionUniqueName="[Tableau1]" displayFolder="" count="0" memberValueDatatype="7" unbalanced="0"/>
    <cacheHierarchy uniqueName="[Tableau1].[CliRemise]" caption="CliRemise" attribute="1" defaultMemberUniqueName="[Tableau1].[CliRemise].[All]" allUniqueName="[Tableau1].[CliRemise].[All]" dimensionUniqueName="[Tableau1]" displayFolder="" count="0" memberValueDatatype="5" unbalanced="0"/>
    <cacheHierarchy uniqueName="[Tableau1].[Visite.VisNum]" caption="Visite.VisNum" attribute="1" defaultMemberUniqueName="[Tableau1].[Visite.VisNum].[All]" allUniqueName="[Tableau1].[Visite.VisNum].[All]" dimensionUniqueName="[Tableau1]" displayFolder="" count="0" memberValueDatatype="130" unbalanced="0"/>
    <cacheHierarchy uniqueName="[Tableau1].[VisAni]" caption="VisAni" attribute="1" defaultMemberUniqueName="[Tableau1].[VisAni].[All]" allUniqueName="[Tableau1].[VisAni].[All]" dimensionUniqueName="[Tableau1]" displayFolder="" count="0" memberValueDatatype="130" unbalanced="0"/>
    <cacheHierarchy uniqueName="[Tableau1].[VisDate_2024]" caption="VisDate_2024" attribute="1" time="1" defaultMemberUniqueName="[Tableau1].[VisDate_2024].[All]" allUniqueName="[Tableau1].[VisDate_2024].[All]" dimensionUniqueName="[Tableau1]" displayFolder="" count="0" memberValueDatatype="7" unbalanced="0"/>
    <cacheHierarchy uniqueName="[Tableau1].[VisSuivi]" caption="VisSuivi" attribute="1" defaultMemberUniqueName="[Tableau1].[VisSuivi].[All]" allUniqueName="[Tableau1].[VisSuivi].[All]" dimensionUniqueName="[Tableau1]" displayFolder="" count="0" memberValueDatatype="130" unbalanced="0"/>
    <cacheHierarchy uniqueName="[Tableau1].[VisDatesuivi_2024]" caption="VisDatesuivi_2024" attribute="1" time="1" defaultMemberUniqueName="[Tableau1].[VisDatesuivi_2024].[All]" allUniqueName="[Tableau1].[VisDatesuivi_2024].[All]" dimensionUniqueName="[Tableau1]" displayFolder="" count="0" memberValueDatatype="7" unbalanced="0"/>
    <cacheHierarchy uniqueName="[Tableau1].[VisTypepaie]" caption="VisTypepaie" attribute="1" defaultMemberUniqueName="[Tableau1].[VisTypepaie].[All]" allUniqueName="[Tableau1].[VisTypepaie].[All]" dimensionUniqueName="[Tableau1]" displayFolder="" count="0" memberValueDatatype="20" unbalanced="0"/>
    <cacheHierarchy uniqueName="[Tableau1].[VisDatePaiement_2024]" caption="VisDatePaiement_2024" attribute="1" time="1" defaultMemberUniqueName="[Tableau1].[VisDatePaiement_2024].[All]" allUniqueName="[Tableau1].[VisDatePaiement_2024].[All]" dimensionUniqueName="[Tableau1]" displayFolder="" count="0" memberValueDatatype="7" unbalanced="0"/>
    <cacheHierarchy uniqueName="[Tableau1].[DetailVisite.VisNum]" caption="DetailVisite.VisNum" attribute="1" defaultMemberUniqueName="[Tableau1].[DetailVisite.VisNum].[All]" allUniqueName="[Tableau1].[DetailVisite.VisNum].[All]" dimensionUniqueName="[Tableau1]" displayFolder="" count="0" memberValueDatatype="130" unbalanced="0"/>
    <cacheHierarchy uniqueName="[Tableau1].[VisLig]" caption="VisLig" attribute="1" defaultMemberUniqueName="[Tableau1].[VisLig].[All]" allUniqueName="[Tableau1].[VisLig].[All]" dimensionUniqueName="[Tableau1]" displayFolder="" count="0" memberValueDatatype="130" unbalanced="0"/>
    <cacheHierarchy uniqueName="[Tableau1].[VisType]" caption="VisType" attribute="1" defaultMemberUniqueName="[Tableau1].[VisType].[All]" allUniqueName="[Tableau1].[VisType].[All]" dimensionUniqueName="[Tableau1]" displayFolder="" count="0" memberValueDatatype="130" unbalanced="0"/>
    <cacheHierarchy uniqueName="[Tableau1].[VisTrait]" caption="VisTrait" attribute="1" defaultMemberUniqueName="[Tableau1].[VisTrait].[All]" allUniqueName="[Tableau1].[VisTrait].[All]" dimensionUniqueName="[Tableau1]" displayFolder="" count="0" memberValueDatatype="130" unbalanced="0"/>
    <cacheHierarchy uniqueName="[Tableau1].[VisMed]" caption="VisMed" attribute="1" defaultMemberUniqueName="[Tableau1].[VisMed].[All]" allUniqueName="[Tableau1].[VisMed].[All]" dimensionUniqueName="[Tableau1]" displayFolder="" count="0" memberValueDatatype="130" unbalanced="0"/>
    <cacheHierarchy uniqueName="[Tableau1].[MedCode]" caption="MedCode" attribute="1" defaultMemberUniqueName="[Tableau1].[MedCode].[All]" allUniqueName="[Tableau1].[MedCode].[All]" dimensionUniqueName="[Tableau1]" displayFolder="" count="0" memberValueDatatype="130" unbalanced="0"/>
    <cacheHierarchy uniqueName="[Tableau1].[MedNom]" caption="MedNom" attribute="1" defaultMemberUniqueName="[Tableau1].[MedNom].[All]" allUniqueName="[Tableau1].[MedNom].[All]" dimensionUniqueName="[Tableau1]" displayFolder="" count="0" memberValueDatatype="130" unbalanced="0"/>
    <cacheHierarchy uniqueName="[Tableau1].[MedPrix]" caption="MedPrix" attribute="1" defaultMemberUniqueName="[Tableau1].[MedPrix].[All]" allUniqueName="[Tableau1].[MedPrix].[All]" dimensionUniqueName="[Tableau1]" displayFolder="" count="0" memberValueDatatype="5" unbalanced="0"/>
    <cacheHierarchy uniqueName="[Tableau1].[CodeTrai]" caption="CodeTrai" attribute="1" defaultMemberUniqueName="[Tableau1].[CodeTrai].[All]" allUniqueName="[Tableau1].[CodeTrai].[All]" dimensionUniqueName="[Tableau1]" displayFolder="" count="0" memberValueDatatype="130" unbalanced="0"/>
    <cacheHierarchy uniqueName="[Tableau1].[NomTrai]" caption="NomTrai" attribute="1" defaultMemberUniqueName="[Tableau1].[NomTrai].[All]" allUniqueName="[Tableau1].[NomTrai].[All]" dimensionUniqueName="[Tableau1]" displayFolder="" count="0" memberValueDatatype="130" unbalanced="0"/>
    <cacheHierarchy uniqueName="[Tableau1].[PrixTrai]" caption="PrixTrai" attribute="1" defaultMemberUniqueName="[Tableau1].[PrixTrai].[All]" allUniqueName="[Tableau1].[PrixTrai].[All]" dimensionUniqueName="[Tableau1]" displayFolder="" count="0" memberValueDatatype="20" unbalanced="0"/>
    <cacheHierarchy uniqueName="[Tableau1].[PaiTypeCode]" caption="PaiTypeCode" attribute="1" defaultMemberUniqueName="[Tableau1].[PaiTypeCode].[All]" allUniqueName="[Tableau1].[PaiTypeCode].[All]" dimensionUniqueName="[Tableau1]" displayFolder="" count="0" memberValueDatatype="20" unbalanced="0"/>
    <cacheHierarchy uniqueName="[Tableau1].[PaiTypeLib]" caption="PaiTypeLib" attribute="1" defaultMemberUniqueName="[Tableau1].[PaiTypeLib].[All]" allUniqueName="[Tableau1].[PaiTypeLib].[All]" dimensionUniqueName="[Tableau1]" displayFolder="" count="0" memberValueDatatype="130" unbalanced="0"/>
    <cacheHierarchy uniqueName="[Tableau1].[CA]" caption="CA" attribute="1" defaultMemberUniqueName="[Tableau1].[CA].[All]" allUniqueName="[Tableau1].[CA].[All]" dimensionUniqueName="[Tableau1]" displayFolder="" count="0" memberValueDatatype="5" unbalanced="0"/>
    <cacheHierarchy uniqueName="[Tableau1].[nouveau ca]" caption="nouveau ca" attribute="1" defaultMemberUniqueName="[Tableau1].[nouveau ca].[All]" allUniqueName="[Tableau1].[nouveau ca].[All]" dimensionUniqueName="[Tableau1]" displayFolder="" count="0" memberValueDatatype="5" unbalanced="0"/>
    <cacheHierarchy uniqueName="[Tableau1].[avec ou sans detail de visite]" caption="avec ou sans detail de visite" attribute="1" defaultMemberUniqueName="[Tableau1].[avec ou sans detail de visite].[All]" allUniqueName="[Tableau1].[avec ou sans detail de visite].[All]" dimensionUniqueName="[Tableau1]" displayFolder="" count="0" memberValueDatatype="130" unbalanced="0"/>
    <cacheHierarchy uniqueName="[Tableau1].[nombre de jour d'impayés]" caption="nombre de jour d'impayés" attribute="1" defaultMemberUniqueName="[Tableau1].[nombre de jour d'impayés].[All]" allUniqueName="[Tableau1].[nombre de jour d'impayés].[All]" dimensionUniqueName="[Tableau1]" displayFolder="" count="0" memberValueDatatype="20" unbalanced="0"/>
    <cacheHierarchy uniqueName="[Tableau1].[nombre de mois]" caption="nombre de mois" attribute="1" defaultMemberUniqueName="[Tableau1].[nombre de mois].[All]" allUniqueName="[Tableau1].[nombre de mois].[All]" dimensionUniqueName="[Tableau1]" displayFolder="" count="0" memberValueDatatype="5" unbalanced="0"/>
    <cacheHierarchy uniqueName="[Tableau1].[payé ou pas]" caption="payé ou pas" attribute="1" defaultMemberUniqueName="[Tableau1].[payé ou pas].[All]" allUniqueName="[Tableau1].[payé ou pas].[All]" dimensionUniqueName="[Tableau1]" displayFolder="" count="0" memberValueDatatype="130" unbalanced="0"/>
    <cacheHierarchy uniqueName="[Tableau1].[test si la date est dans la periode du mois glissant]" caption="test si la date est dans la periode du mois glissant" attribute="1" defaultMemberUniqueName="[Tableau1].[test si la date est dans la periode du mois glissant].[All]" allUniqueName="[Tableau1].[test si la date est dans la periode du mois glissant].[All]" dimensionUniqueName="[Tableau1]" displayFolder="" count="0" memberValueDatatype="11" unbalanced="0"/>
    <cacheHierarchy uniqueName="[Tableau1].[numéro de la semaine de visite]" caption="numéro de la semaine de visite" attribute="1" defaultMemberUniqueName="[Tableau1].[numéro de la semaine de visite].[All]" allUniqueName="[Tableau1].[numéro de la semaine de visite].[All]" dimensionUniqueName="[Tableau1]" displayFolder="" count="0" memberValueDatatype="20" unbalanced="0"/>
    <cacheHierarchy uniqueName="[Plage 2].[VisDate_2024 (index des mois)]" caption="VisDate_2024 (index des mois)" attribute="1" defaultMemberUniqueName="[Plage 2].[VisDate_2024 (index des mois)].[All]" allUniqueName="[Plage 2].[VisDate_2024 (index des mois)].[All]" dimensionUniqueName="[Plage 2]" displayFolder="" count="0" memberValueDatatype="20" unbalanced="0" hidden="1"/>
    <cacheHierarchy uniqueName="[Plage 3].[VisDate_2024 (index des mois)]" caption="VisDate_2024 (index des mois)" attribute="1" defaultMemberUniqueName="[Plage 3].[VisDate_2024 (index des mois)].[All]" allUniqueName="[Plage 3].[VisDate_2024 (index des mois)].[All]" dimensionUniqueName="[Plage 3]" displayFolder="" count="0" memberValueDatatype="20" unbalanced="0" hidden="1"/>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XL_Count Plage 1]" caption="__XL_Count Plage 1" measure="1" displayFolder="" measureGroup="Plage 1" count="0" hidden="1"/>
    <cacheHierarchy uniqueName="[Measures].[__XL_Count Plage 2]" caption="__XL_Count Plage 2" measure="1" displayFolder="" measureGroup="Plage 2" count="0" hidden="1"/>
    <cacheHierarchy uniqueName="[Measures].[__XL_Count Plage 3]" caption="__XL_Count Plage 3" measure="1" displayFolder="" measureGroup="Plage 3" count="0" hidden="1"/>
    <cacheHierarchy uniqueName="[Measures].[__No measures defined]" caption="__No measures defined" measure="1" displayFolder="" count="0" hidden="1"/>
    <cacheHierarchy uniqueName="[Measures].[Nombre de AniType]" caption="Nombre de AniType" measure="1" displayFolder="" measureGroup="Plage" count="0" hidden="1">
      <extLst>
        <ext xmlns:x15="http://schemas.microsoft.com/office/spreadsheetml/2010/11/main" uri="{B97F6D7D-B522-45F9-BDA1-12C45D357490}">
          <x15:cacheHierarchy aggregatedColumn="3"/>
        </ext>
      </extLst>
    </cacheHierarchy>
    <cacheHierarchy uniqueName="[Measures].[Somme de CA]" caption="Somme de CA" measure="1" displayFolder="" measureGroup="Plage" count="0" hidden="1">
      <extLst>
        <ext xmlns:x15="http://schemas.microsoft.com/office/spreadsheetml/2010/11/main" uri="{B97F6D7D-B522-45F9-BDA1-12C45D357490}">
          <x15:cacheHierarchy aggregatedColumn="44"/>
        </ext>
      </extLst>
    </cacheHierarchy>
    <cacheHierarchy uniqueName="[Measures].[Total distinct de AniType]" caption="Total distinct de AniType" measure="1" displayFolder="" measureGroup="Plage" count="0" hidden="1">
      <extLst>
        <ext xmlns:x15="http://schemas.microsoft.com/office/spreadsheetml/2010/11/main" uri="{B97F6D7D-B522-45F9-BDA1-12C45D357490}">
          <x15:cacheHierarchy aggregatedColumn="3"/>
        </ext>
      </extLst>
    </cacheHierarchy>
    <cacheHierarchy uniqueName="[Measures].[Nombre de VisAni]" caption="Nombre de VisAni" measure="1" displayFolder="" measureGroup="Plage" count="0" hidden="1">
      <extLst>
        <ext xmlns:x15="http://schemas.microsoft.com/office/spreadsheetml/2010/11/main" uri="{B97F6D7D-B522-45F9-BDA1-12C45D357490}">
          <x15:cacheHierarchy aggregatedColumn="25"/>
        </ext>
      </extLst>
    </cacheHierarchy>
    <cacheHierarchy uniqueName="[Measures].[Total distinct de VisAni]" caption="Total distinct de VisAni" measure="1" displayFolder="" measureGroup="Plage" count="0" hidden="1">
      <extLst>
        <ext xmlns:x15="http://schemas.microsoft.com/office/spreadsheetml/2010/11/main" uri="{B97F6D7D-B522-45F9-BDA1-12C45D357490}">
          <x15:cacheHierarchy aggregatedColumn="25"/>
        </ext>
      </extLst>
    </cacheHierarchy>
    <cacheHierarchy uniqueName="[Measures].[Nombre de VisAni 2]" caption="Nombre de VisAni 2" measure="1" displayFolder="" measureGroup="Tableau1" count="0" hidden="1">
      <extLst>
        <ext xmlns:x15="http://schemas.microsoft.com/office/spreadsheetml/2010/11/main" uri="{B97F6D7D-B522-45F9-BDA1-12C45D357490}">
          <x15:cacheHierarchy aggregatedColumn="230"/>
        </ext>
      </extLst>
    </cacheHierarchy>
    <cacheHierarchy uniqueName="[Measures].[Total distinct de VisAni 2]" caption="Total distinct de VisAni 2" measure="1" displayFolder="" measureGroup="Tableau1" count="0" hidden="1">
      <extLst>
        <ext xmlns:x15="http://schemas.microsoft.com/office/spreadsheetml/2010/11/main" uri="{B97F6D7D-B522-45F9-BDA1-12C45D357490}">
          <x15:cacheHierarchy aggregatedColumn="230"/>
        </ext>
      </extLst>
    </cacheHierarchy>
    <cacheHierarchy uniqueName="[Measures].[Nombre de payé ou pas]" caption="Nombre de payé ou pas" measure="1" displayFolder="" measureGroup="Plage 1" count="0" hidden="1">
      <extLst>
        <ext xmlns:x15="http://schemas.microsoft.com/office/spreadsheetml/2010/11/main" uri="{B97F6D7D-B522-45F9-BDA1-12C45D357490}">
          <x15:cacheHierarchy aggregatedColumn="95"/>
        </ext>
      </extLst>
    </cacheHierarchy>
    <cacheHierarchy uniqueName="[Measures].[Total distinct de payé ou pas]" caption="Total distinct de payé ou pas" measure="1" displayFolder="" measureGroup="Plage 1" count="0" hidden="1">
      <extLst>
        <ext xmlns:x15="http://schemas.microsoft.com/office/spreadsheetml/2010/11/main" uri="{B97F6D7D-B522-45F9-BDA1-12C45D357490}">
          <x15:cacheHierarchy aggregatedColumn="95"/>
        </ext>
      </extLst>
    </cacheHierarchy>
    <cacheHierarchy uniqueName="[Measures].[Somme de CA 2]" caption="Somme de CA 2" measure="1" displayFolder="" measureGroup="Plage 1" count="0" hidden="1">
      <extLst>
        <ext xmlns:x15="http://schemas.microsoft.com/office/spreadsheetml/2010/11/main" uri="{B97F6D7D-B522-45F9-BDA1-12C45D357490}">
          <x15:cacheHierarchy aggregatedColumn="90"/>
        </ext>
      </extLst>
    </cacheHierarchy>
    <cacheHierarchy uniqueName="[Measures].[Somme de nouveau ca]" caption="Somme de nouveau ca" measure="1" displayFolder="" measureGroup="Plage 2" count="0" hidden="1">
      <extLst>
        <ext xmlns:x15="http://schemas.microsoft.com/office/spreadsheetml/2010/11/main" uri="{B97F6D7D-B522-45F9-BDA1-12C45D357490}">
          <x15:cacheHierarchy aggregatedColumn="141"/>
        </ext>
      </extLst>
    </cacheHierarchy>
    <cacheHierarchy uniqueName="[Measures].[Nombre de VisAni 3]" caption="Nombre de VisAni 3" measure="1" displayFolder="" measureGroup="Plage 2" count="0" hidden="1">
      <extLst>
        <ext xmlns:x15="http://schemas.microsoft.com/office/spreadsheetml/2010/11/main" uri="{B97F6D7D-B522-45F9-BDA1-12C45D357490}">
          <x15:cacheHierarchy aggregatedColumn="121"/>
        </ext>
      </extLst>
    </cacheHierarchy>
    <cacheHierarchy uniqueName="[Measures].[Total distinct de VisAni 3]" caption="Total distinct de VisAni 3" measure="1" displayFolder="" measureGroup="Plage 2" count="0" hidden="1">
      <extLst>
        <ext xmlns:x15="http://schemas.microsoft.com/office/spreadsheetml/2010/11/main" uri="{B97F6D7D-B522-45F9-BDA1-12C45D357490}">
          <x15:cacheHierarchy aggregatedColumn="121"/>
        </ext>
      </extLst>
    </cacheHierarchy>
    <cacheHierarchy uniqueName="[Measures].[Nombre de DetailVisite.VisNum]" caption="Nombre de DetailVisite.VisNum" measure="1" displayFolder="" measureGroup="Plage 2" count="0" hidden="1">
      <extLst>
        <ext xmlns:x15="http://schemas.microsoft.com/office/spreadsheetml/2010/11/main" uri="{B97F6D7D-B522-45F9-BDA1-12C45D357490}">
          <x15:cacheHierarchy aggregatedColumn="127"/>
        </ext>
      </extLst>
    </cacheHierarchy>
    <cacheHierarchy uniqueName="[Measures].[Somme de nouveau ca 2]" caption="Somme de nouveau ca 2" measure="1" displayFolder="" measureGroup="Plage 3" count="0" oneField="1" hidden="1">
      <fieldsUsage count="1">
        <fieldUsage x="2"/>
      </fieldsUsage>
      <extLst>
        <ext xmlns:x15="http://schemas.microsoft.com/office/spreadsheetml/2010/11/main" uri="{B97F6D7D-B522-45F9-BDA1-12C45D357490}">
          <x15:cacheHierarchy aggregatedColumn="195"/>
        </ext>
      </extLst>
    </cacheHierarchy>
    <cacheHierarchy uniqueName="[Measures].[Nombre de DetailVisite.VisNum 2]" caption="Nombre de DetailVisite.VisNum 2" measure="1" displayFolder="" measureGroup="Plage 3" count="0" oneField="1" hidden="1">
      <fieldsUsage count="1">
        <fieldUsage x="3"/>
      </fieldsUsage>
      <extLst>
        <ext xmlns:x15="http://schemas.microsoft.com/office/spreadsheetml/2010/11/main" uri="{B97F6D7D-B522-45F9-BDA1-12C45D357490}">
          <x15:cacheHierarchy aggregatedColumn="181"/>
        </ext>
      </extLst>
    </cacheHierarchy>
  </cacheHierarchies>
  <kpis count="0"/>
  <dimensions count="6">
    <dimension measure="1" name="Measures" uniqueName="[Measures]" caption="Measures"/>
    <dimension name="Plage" uniqueName="[Plage]" caption="Plage"/>
    <dimension name="Plage 1" uniqueName="[Plage 1]" caption="Plage 1"/>
    <dimension name="Plage 2" uniqueName="[Plage 2]" caption="Plage 2"/>
    <dimension name="Plage 3" uniqueName="[Plage 3]" caption="Plage 3"/>
    <dimension name="Tableau1" uniqueName="[Tableau1]" caption="Tableau1"/>
  </dimensions>
  <measureGroups count="5">
    <measureGroup name="Plage" caption="Plage"/>
    <measureGroup name="Plage 1" caption="Plage 1"/>
    <measureGroup name="Plage 2" caption="Plage 2"/>
    <measureGroup name="Plage 3" caption="Plage 3"/>
    <measureGroup name="Tableau1" caption="Tableau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a Devas" refreshedDate="45659.728225231484" createdVersion="8" refreshedVersion="8" minRefreshableVersion="3" recordCount="12" xr:uid="{45CE8B7B-D571-4E68-BE93-508D31024D9E}">
  <cacheSource type="worksheet">
    <worksheetSource ref="A1:B13" sheet="rapport d'activité"/>
  </cacheSource>
  <cacheFields count="2">
    <cacheField name="anitype" numFmtId="0">
      <sharedItems count="12">
        <s v="CHAT"/>
        <s v="CHEVAL"/>
        <s v="CHIEN"/>
        <s v="COCHON"/>
        <s v="ECUREUIL"/>
        <s v="GERBOISE"/>
        <s v="GRENOUILLE"/>
        <s v="LAPIN"/>
        <s v="LEZARD"/>
        <s v="MOUFETTE"/>
        <s v="RAT"/>
        <s v="SERPENT"/>
      </sharedItems>
    </cacheField>
    <cacheField name="nb_animaux" numFmtId="0">
      <sharedItems containsSemiMixedTypes="0" containsString="0" containsNumber="1" containsInteger="1" minValue="3" maxValue="6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a Devas" refreshedDate="45659.729185648146" createdVersion="8" refreshedVersion="8" minRefreshableVersion="3" recordCount="5" xr:uid="{50B98176-6970-4CF2-84DF-A41D505A5AD8}">
  <cacheSource type="worksheet">
    <worksheetSource ref="D7:E12" sheet="rapport d'activité"/>
  </cacheSource>
  <cacheFields count="2">
    <cacheField name="mednom" numFmtId="0">
      <sharedItems count="5">
        <s v="Byactocaine - 100 g"/>
        <s v="Dual Antibiotic - 200 g"/>
        <s v="Byactocaine - 50 g"/>
        <s v="Aspirine - 100 mg"/>
        <s v="Nyostatine - 50 g"/>
      </sharedItems>
    </cacheField>
    <cacheField name="nombre_medicament" numFmtId="0">
      <sharedItems containsSemiMixedTypes="0" containsString="0" containsNumber="1" containsInteger="1" minValue="8" maxValue="16"/>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a Devas" refreshedDate="45659.729844212961" createdVersion="8" refreshedVersion="8" minRefreshableVersion="3" recordCount="6" xr:uid="{9CE1C367-617D-411B-AEE6-E1225383B50E}">
  <cacheSource type="worksheet">
    <worksheetSource ref="G7:H13" sheet="rapport d'activité"/>
  </cacheSource>
  <cacheFields count="2">
    <cacheField name="nomtrai" numFmtId="0">
      <sharedItems count="6">
        <s v="Examen général"/>
        <s v="Tetrinious (injection)"/>
        <s v="Examen Yeux/Oreilles"/>
        <s v="Rabonius (injection)"/>
        <s v="Carconite (injection)"/>
        <s v="Examen respiratoire"/>
      </sharedItems>
    </cacheField>
    <cacheField name="nombre_traitement" numFmtId="0">
      <sharedItems containsSemiMixedTypes="0" containsString="0" containsNumber="1" containsInteger="1" minValue="14" maxValue="84"/>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a Devas" refreshedDate="45659.821020254632" createdVersion="8" refreshedVersion="8" minRefreshableVersion="3" recordCount="30" xr:uid="{BEB50126-2CF8-4E7D-B7F0-431530698C22}">
  <cacheSource type="worksheet">
    <worksheetSource ref="A1:B31" sheet="rapport financier "/>
  </cacheSource>
  <cacheFields count="2">
    <cacheField name="nomtrai" numFmtId="0">
      <sharedItems count="30">
        <s v="Ablation grosseur externe"/>
        <s v="Amputation d'un membre"/>
        <s v="Anesthesie"/>
        <s v="Arthrimus (injection)"/>
        <s v="Aseptisation"/>
        <s v="Autopsie"/>
        <s v="Bain"/>
        <s v="Brossage"/>
        <s v="Bulbinous (injection)"/>
        <s v="Carconite (injection)"/>
        <s v="Crupo (injection)"/>
        <s v="Délimitation zone affectée"/>
        <s v="Examen général"/>
        <s v="Examen respiratoire"/>
        <s v="Examen Yeux/Oreilles"/>
        <s v="Exploration interne"/>
        <s v="Exploration rectale"/>
        <s v="Labo : Analyse de sang"/>
        <s v="Labo : divers"/>
        <s v="Labo : Electrolytes"/>
        <s v="Labo : Sérologie"/>
        <s v="Necropsie"/>
        <s v="Nettoyage"/>
        <s v="Rabonius (injection)"/>
        <s v="Réduction entorse"/>
        <s v="Réduction fractures multiples"/>
        <s v="Stérilisation"/>
        <s v="Tetrinious (injection)"/>
        <s v="Tonte"/>
        <s v="Traitement insecticide"/>
      </sharedItems>
    </cacheField>
    <cacheField name="CA_traitement" numFmtId="164">
      <sharedItems containsSemiMixedTypes="0" containsString="0" containsNumber="1" minValue="200" maxValue="19950"/>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a Devas" refreshedDate="45659.821752430558" createdVersion="8" refreshedVersion="8" minRefreshableVersion="3" recordCount="20" xr:uid="{0595BD99-E175-4E26-B760-7FA75B4B5737}">
  <cacheSource type="worksheet">
    <worksheetSource ref="D1:E21" sheet="rapport financier "/>
  </cacheSource>
  <cacheFields count="2">
    <cacheField name="mednom" numFmtId="0">
      <sharedItems count="20">
        <s v="Aspertane - 100 mg"/>
        <s v="Aspertane - 200 mg"/>
        <s v="Aspirine - 100 mg"/>
        <s v="Aucun traitement"/>
        <s v="Bonzocaine - 50 g"/>
        <s v="Byactocaine - 100 g"/>
        <s v="Byactocaine - 50 g"/>
        <s v="Dermoblast - 100 g"/>
        <s v="Dual Antibiotic - 100 g"/>
        <s v="Dual Antibiotic - 200 g"/>
        <s v="Glyconfate - 25 g"/>
        <s v="Hydrocortine glycol - 100 g"/>
        <s v="Hydrocortine glycol - 50 g"/>
        <s v="Lariephogylconol - 200 g"/>
        <s v="Nyostatine - 25 g"/>
        <s v="Nyostatine - 50 g"/>
        <s v="Oxyde de Zinc - 100 g"/>
        <s v="Oxyde de Zinc - 25 g"/>
        <s v="Tylinol - 400 mg"/>
        <s v="Xaritain Glyconol - 50 g"/>
      </sharedItems>
    </cacheField>
    <cacheField name="CA_tmedicament" numFmtId="164">
      <sharedItems containsSemiMixedTypes="0" containsString="0" containsNumber="1" minValue="0" maxValue="79.2"/>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a Devas" refreshedDate="45659.82205347222" createdVersion="8" refreshedVersion="8" minRefreshableVersion="3" recordCount="12" xr:uid="{EDDD3C46-349C-4D64-952D-B9E621C0538D}">
  <cacheSource type="worksheet">
    <worksheetSource ref="G1:H13" sheet="rapport financier "/>
  </cacheSource>
  <cacheFields count="2">
    <cacheField name="anitype" numFmtId="0">
      <sharedItems count="12">
        <s v="CHAT"/>
        <s v="CHEVAL"/>
        <s v="CHIEN"/>
        <s v="COCHON"/>
        <s v="ECUREUIL"/>
        <s v="GERBOISE"/>
        <s v="GRENOUILLE"/>
        <s v="LAPIN"/>
        <s v="LEZARD"/>
        <s v="MOUFETTE"/>
        <s v="RAT"/>
        <s v="SERPENT"/>
      </sharedItems>
    </cacheField>
    <cacheField name="cout_moyen" numFmtId="164">
      <sharedItems containsSemiMixedTypes="0" containsString="0" containsNumber="1" minValue="158.33330000000001" maxValue="693.75"/>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a Devas" refreshedDate="45659.89314965278" createdVersion="8" refreshedVersion="8" minRefreshableVersion="3" recordCount="20" xr:uid="{889B75C7-F10A-4D01-9558-94A2D723A551}">
  <cacheSource type="worksheet">
    <worksheetSource ref="A1:D21" sheet="rapport de fidélité"/>
  </cacheSource>
  <cacheFields count="4">
    <cacheField name="clinum" numFmtId="0">
      <sharedItems/>
    </cacheField>
    <cacheField name="clinom" numFmtId="0">
      <sharedItems count="20">
        <s v="Animaux Câlins"/>
        <s v="Stéphane Brun"/>
        <s v="Pierrette Grandon"/>
        <s v="Michel Joineau"/>
        <s v="Albert Joineau"/>
        <s v="Thierry Pottier"/>
        <s v="Barbara Willenberg"/>
        <s v="Anita Zimmerman"/>
        <s v="Jean Adams"/>
        <s v="Bruce Adams"/>
        <s v="Jean Bruneteau"/>
        <s v="George Grandjean"/>
        <s v="Patricia Irribarado"/>
        <s v="Marguerite McKinley"/>
        <s v="Philippe Primenat"/>
        <s v="Christian Praduit"/>
        <s v="Karen Rhodes"/>
        <s v="Sandrine Willenberg"/>
        <s v="Sandra Young"/>
        <s v="Royaume des Animaux (le)"/>
      </sharedItems>
    </cacheField>
    <cacheField name="nombre_visite" numFmtId="0">
      <sharedItems containsSemiMixedTypes="0" containsString="0" containsNumber="1" containsInteger="1" minValue="2" maxValue="43"/>
    </cacheField>
    <cacheField name="ancienete" numFmtId="0">
      <sharedItems containsSemiMixedTypes="0" containsString="0" containsNumber="1" containsInteger="1" minValue="5" maxValue="10"/>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a Devas" refreshedDate="45659.898269907404" createdVersion="8" refreshedVersion="8" minRefreshableVersion="3" recordCount="5" xr:uid="{C4C74A7C-EB86-4107-8C52-3C11BCA41EA4}">
  <cacheSource type="worksheet">
    <worksheetSource ref="F1:I6" sheet="rapport de fidélité"/>
  </cacheSource>
  <cacheFields count="4">
    <cacheField name="clinum" numFmtId="0">
      <sharedItems/>
    </cacheField>
    <cacheField name="clinom" numFmtId="0">
      <sharedItems/>
    </cacheField>
    <cacheField name="cliremise" numFmtId="10">
      <sharedItems containsSemiMixedTypes="0" containsString="0" containsNumber="1" minValue="0.05" maxValue="0.2" count="3">
        <n v="0.2"/>
        <n v="0.05"/>
        <n v="0.1"/>
      </sharedItems>
    </cacheField>
    <cacheField name="cout_total" numFmtId="164">
      <sharedItems containsSemiMixedTypes="0" containsString="0" containsNumber="1" minValue="37.6" maxValue="2291.1999999999998"/>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ya Devas" refreshedDate="45663.468087152774" createdVersion="8" refreshedVersion="8" minRefreshableVersion="3" recordCount="411" xr:uid="{1EEBAD03-4E40-4C8F-B66B-025614485D87}">
  <cacheSource type="worksheet">
    <worksheetSource ref="A1:AY1048576" sheet="DATA"/>
  </cacheSource>
  <cacheFields count="51">
    <cacheField name="Aniid" numFmtId="0">
      <sharedItems containsBlank="1"/>
    </cacheField>
    <cacheField name="AniCli" numFmtId="0">
      <sharedItems containsBlank="1"/>
    </cacheField>
    <cacheField name="AniNom" numFmtId="0">
      <sharedItems containsBlank="1"/>
    </cacheField>
    <cacheField name="AniType" numFmtId="0">
      <sharedItems containsBlank="1"/>
    </cacheField>
    <cacheField name="AniRace" numFmtId="0">
      <sharedItems containsBlank="1"/>
    </cacheField>
    <cacheField name="AniDN" numFmtId="0">
      <sharedItems containsNonDate="0" containsDate="1" containsString="0" containsBlank="1" minDate="2004-02-24T00:00:00" maxDate="2018-03-28T00:00:00"/>
    </cacheField>
    <cacheField name="AniSexe" numFmtId="0">
      <sharedItems containsBlank="1"/>
    </cacheField>
    <cacheField name="AniCouleur" numFmtId="0">
      <sharedItems containsBlank="1"/>
    </cacheField>
    <cacheField name="AniSteril" numFmtId="0">
      <sharedItems containsBlank="1"/>
    </cacheField>
    <cacheField name="AniTaille" numFmtId="0">
      <sharedItems containsString="0" containsBlank="1" containsNumber="1" minValue="0" maxValue="298.2"/>
    </cacheField>
    <cacheField name="AniPoids" numFmtId="0">
      <sharedItems containsString="0" containsBlank="1" containsNumber="1" minValue="0" maxValue="1246.8"/>
    </cacheField>
    <cacheField name="AniDecede" numFmtId="0">
      <sharedItems containsBlank="1"/>
    </cacheField>
    <cacheField name="AniCommentaires" numFmtId="0">
      <sharedItems containsBlank="1"/>
    </cacheField>
    <cacheField name="CliNum" numFmtId="0">
      <sharedItems containsBlank="1"/>
    </cacheField>
    <cacheField name="CliType" numFmtId="0">
      <sharedItems containsString="0" containsBlank="1" containsNumber="1" containsInteger="1" minValue="1" maxValue="3"/>
    </cacheField>
    <cacheField name="CliNom" numFmtId="0">
      <sharedItems containsBlank="1"/>
    </cacheField>
    <cacheField name="CliRue" numFmtId="0">
      <sharedItems containsBlank="1"/>
    </cacheField>
    <cacheField name="CliLocalite" numFmtId="0">
      <sharedItems containsBlank="1"/>
    </cacheField>
    <cacheField name="CliDep" numFmtId="0">
      <sharedItems containsNonDate="0" containsBlank="1"/>
    </cacheField>
    <cacheField name="CliCP" numFmtId="0">
      <sharedItems containsBlank="1"/>
    </cacheField>
    <cacheField name="CliTel" numFmtId="0">
      <sharedItems containsBlank="1"/>
    </cacheField>
    <cacheField name="CliSiteWeb" numFmtId="0">
      <sharedItems containsBlank="1"/>
    </cacheField>
    <cacheField name="Clidepuis" numFmtId="0">
      <sharedItems containsNonDate="0" containsDate="1" containsString="0" containsBlank="1" minDate="2003-01-09T00:00:00" maxDate="2021-03-10T00:00:00"/>
    </cacheField>
    <cacheField name="CliRemise" numFmtId="0">
      <sharedItems containsString="0" containsBlank="1" containsNumber="1" minValue="0" maxValue="0.5"/>
    </cacheField>
    <cacheField name="Visite.VisNum" numFmtId="0">
      <sharedItems containsBlank="1"/>
    </cacheField>
    <cacheField name="VisAni" numFmtId="0">
      <sharedItems containsBlank="1" count="45">
        <s v=""/>
        <s v="AC001-01"/>
        <s v="AC001-02"/>
        <s v="AC001-03"/>
        <s v="AC001-04"/>
        <s v="AD001-01"/>
        <s v="AD001-02"/>
        <s v="AD002-01"/>
        <s v="BR001-01"/>
        <s v="BR002-01"/>
        <s v="GR001-01"/>
        <s v="GR001-02"/>
        <s v="GR001-03"/>
        <s v="GR001-04"/>
        <s v="GR002-01"/>
        <s v="IR001-01"/>
        <s v="IR001-02"/>
        <s v="IR001-03"/>
        <s v="IR001-04"/>
        <s v="IR001-05"/>
        <s v="IR001-06"/>
        <s v="IR001-07"/>
        <s v="JO001-01"/>
        <s v="JO002-01"/>
        <s v="MC001-01"/>
        <s v="MC001-02"/>
        <s v="PO001-01"/>
        <s v="PR001-01"/>
        <s v="PR001-02"/>
        <s v="PR001-03"/>
        <s v="PR002-01"/>
        <s v="PR002-02"/>
        <s v="RA001-01"/>
        <s v="RA001-02"/>
        <s v="RA001-03"/>
        <s v="RH001-01"/>
        <s v="WI001-01"/>
        <s v="WI001-02"/>
        <s v="WI002-01"/>
        <s v="WI002-02"/>
        <s v="YO001-01"/>
        <s v="YO001-02"/>
        <s v="YO001-03"/>
        <s v="ZI001-01"/>
        <m/>
      </sharedItems>
    </cacheField>
    <cacheField name="VisDate_2024" numFmtId="0">
      <sharedItems containsNonDate="0" containsDate="1" containsString="0" containsBlank="1" minDate="2023-01-06T00:00:00" maxDate="2024-11-10T00:00:00"/>
    </cacheField>
    <cacheField name="VisSuivi" numFmtId="0">
      <sharedItems containsBlank="1"/>
    </cacheField>
    <cacheField name="VisDatesuivi_2024" numFmtId="0">
      <sharedItems containsNonDate="0" containsDate="1" containsString="0" containsBlank="1" minDate="2023-01-26T00:00:00" maxDate="2025-02-28T00:00:00"/>
    </cacheField>
    <cacheField name="VisTypepaie" numFmtId="0">
      <sharedItems containsString="0" containsBlank="1" containsNumber="1" containsInteger="1" minValue="1" maxValue="3"/>
    </cacheField>
    <cacheField name="VisDatePaiement_2024" numFmtId="0">
      <sharedItems containsNonDate="0" containsDate="1" containsString="0" containsBlank="1" minDate="2023-01-14T00:00:00" maxDate="2024-12-04T00:00:00"/>
    </cacheField>
    <cacheField name="DetailVisite.VisNum" numFmtId="0">
      <sharedItems containsBlank="1"/>
    </cacheField>
    <cacheField name="VisLig" numFmtId="0">
      <sharedItems containsBlank="1"/>
    </cacheField>
    <cacheField name="VisType" numFmtId="0">
      <sharedItems containsBlank="1"/>
    </cacheField>
    <cacheField name="VisTrait" numFmtId="0">
      <sharedItems containsBlank="1"/>
    </cacheField>
    <cacheField name="VisMed" numFmtId="0">
      <sharedItems containsBlank="1"/>
    </cacheField>
    <cacheField name="MedCode" numFmtId="0">
      <sharedItems containsBlank="1"/>
    </cacheField>
    <cacheField name="MedNom" numFmtId="0">
      <sharedItems containsBlank="1"/>
    </cacheField>
    <cacheField name="MedPrix" numFmtId="0">
      <sharedItems containsString="0" containsBlank="1" containsNumber="1" minValue="0" maxValue="17.25"/>
    </cacheField>
    <cacheField name="CodeTrai" numFmtId="0">
      <sharedItems containsBlank="1"/>
    </cacheField>
    <cacheField name="NomTrai" numFmtId="0">
      <sharedItems containsBlank="1"/>
    </cacheField>
    <cacheField name="PrixTrai" numFmtId="0">
      <sharedItems containsString="0" containsBlank="1" containsNumber="1" containsInteger="1" minValue="50" maxValue="2250"/>
    </cacheField>
    <cacheField name="PaiTypeCode" numFmtId="0">
      <sharedItems containsString="0" containsBlank="1" containsNumber="1" containsInteger="1" minValue="1" maxValue="3"/>
    </cacheField>
    <cacheField name="PaiTypeLib" numFmtId="0">
      <sharedItems containsBlank="1"/>
    </cacheField>
    <cacheField name="CA" numFmtId="0">
      <sharedItems containsString="0" containsBlank="1" containsNumber="1" minValue="0" maxValue="2255.5"/>
    </cacheField>
    <cacheField name="nouveau ca" numFmtId="0">
      <sharedItems containsString="0" containsBlank="1" containsNumber="1" minValue="0" maxValue="2481.0500000000002"/>
    </cacheField>
    <cacheField name="avec ou sans detail de visite" numFmtId="0">
      <sharedItems containsBlank="1"/>
    </cacheField>
    <cacheField name="nombre de jour d'impayés" numFmtId="0">
      <sharedItems containsString="0" containsBlank="1" containsNumber="1" containsInteger="1" minValue="0" maxValue="723"/>
    </cacheField>
    <cacheField name="nombre de mois" numFmtId="0">
      <sharedItems containsString="0" containsBlank="1" containsNumber="1" minValue="0" maxValue="24.1"/>
    </cacheField>
    <cacheField name="payé ou pas" numFmtId="0">
      <sharedItems containsBlank="1"/>
    </cacheField>
    <cacheField name="test si la date est dans la periode du mois glissant" numFmtId="0">
      <sharedItems containsBlank="1" count="3">
        <b v="0"/>
        <b v="1"/>
        <m/>
      </sharedItems>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a Devas" refreshedDate="45659.058001736114" backgroundQuery="1" createdVersion="3" refreshedVersion="8" minRefreshableVersion="3" recordCount="0" supportSubquery="1" supportAdvancedDrill="1" xr:uid="{E24FD213-5FF7-4FF0-8CB1-8CAB3B40A36A}">
  <cacheSource type="external" connectionId="1">
    <extLst>
      <ext xmlns:x14="http://schemas.microsoft.com/office/spreadsheetml/2009/9/main" uri="{F057638F-6D5F-4e77-A914-E7F072B9BCA8}">
        <x14:sourceConnection name="ThisWorkbookDataModel"/>
      </ext>
    </extLst>
  </cacheSource>
  <cacheFields count="0"/>
  <cacheHierarchies count="279">
    <cacheHierarchy uniqueName="[Plage].[Aniid1]" caption="Aniid1" attribute="1" defaultMemberUniqueName="[Plage].[Aniid1].[All]" allUniqueName="[Plage].[Aniid1].[All]" dimensionUniqueName="[Plage]" displayFolder="" count="0" memberValueDatatype="130" unbalanced="0"/>
    <cacheHierarchy uniqueName="[Plage].[AniCli]" caption="AniCli" attribute="1" defaultMemberUniqueName="[Plage].[AniCli].[All]" allUniqueName="[Plage].[AniCli].[All]" dimensionUniqueName="[Plage]" displayFolder="" count="0" memberValueDatatype="130" unbalanced="0"/>
    <cacheHierarchy uniqueName="[Plage].[AniNom]" caption="AniNom" attribute="1" defaultMemberUniqueName="[Plage].[AniNom].[All]" allUniqueName="[Plage].[AniNom].[All]" dimensionUniqueName="[Plage]" displayFolder="" count="0" memberValueDatatype="130" unbalanced="0"/>
    <cacheHierarchy uniqueName="[Plage].[AniType]" caption="AniType" attribute="1" defaultMemberUniqueName="[Plage].[AniType].[All]" allUniqueName="[Plage].[AniType].[All]" dimensionUniqueName="[Plage]" displayFolder="" count="0" memberValueDatatype="130" unbalanced="0"/>
    <cacheHierarchy uniqueName="[Plage].[AniRace]" caption="AniRace" attribute="1" defaultMemberUniqueName="[Plage].[AniRace].[All]" allUniqueName="[Plage].[AniRace].[All]" dimensionUniqueName="[Plage]" displayFolder="" count="0" memberValueDatatype="130" unbalanced="0"/>
    <cacheHierarchy uniqueName="[Plage].[AniDN]" caption="AniDN" attribute="1" time="1" defaultMemberUniqueName="[Plage].[AniDN].[All]" allUniqueName="[Plage].[AniDN].[All]" dimensionUniqueName="[Plage]" displayFolder="" count="0" memberValueDatatype="7" unbalanced="0"/>
    <cacheHierarchy uniqueName="[Plage].[AniSexe]" caption="AniSexe" attribute="1" defaultMemberUniqueName="[Plage].[AniSexe].[All]" allUniqueName="[Plage].[AniSexe].[All]" dimensionUniqueName="[Plage]" displayFolder="" count="0" memberValueDatatype="130" unbalanced="0"/>
    <cacheHierarchy uniqueName="[Plage].[AniCouleur]" caption="AniCouleur" attribute="1" defaultMemberUniqueName="[Plage].[AniCouleur].[All]" allUniqueName="[Plage].[AniCouleur].[All]" dimensionUniqueName="[Plage]" displayFolder="" count="0" memberValueDatatype="130" unbalanced="0"/>
    <cacheHierarchy uniqueName="[Plage].[AniSteril]" caption="AniSteril" attribute="1" defaultMemberUniqueName="[Plage].[AniSteril].[All]" allUniqueName="[Plage].[AniSteril].[All]" dimensionUniqueName="[Plage]" displayFolder="" count="0" memberValueDatatype="11" unbalanced="0"/>
    <cacheHierarchy uniqueName="[Plage].[AniTaille]" caption="AniTaille" attribute="1" defaultMemberUniqueName="[Plage].[AniTaille].[All]" allUniqueName="[Plage].[AniTaille].[All]" dimensionUniqueName="[Plage]" displayFolder="" count="0" memberValueDatatype="5" unbalanced="0"/>
    <cacheHierarchy uniqueName="[Plage].[AniPoids]" caption="AniPoids" attribute="1" defaultMemberUniqueName="[Plage].[AniPoids].[All]" allUniqueName="[Plage].[AniPoids].[All]" dimensionUniqueName="[Plage]" displayFolder="" count="0" memberValueDatatype="5" unbalanced="0"/>
    <cacheHierarchy uniqueName="[Plage].[AniDecede]" caption="AniDecede" attribute="1" defaultMemberUniqueName="[Plage].[AniDecede].[All]" allUniqueName="[Plage].[AniDecede].[All]" dimensionUniqueName="[Plage]" displayFolder="" count="0" memberValueDatatype="11" unbalanced="0"/>
    <cacheHierarchy uniqueName="[Plage].[AniCommentaires]" caption="AniCommentaires" attribute="1" defaultMemberUniqueName="[Plage].[AniCommentaires].[All]" allUniqueName="[Plage].[AniCommentaires].[All]" dimensionUniqueName="[Plage]" displayFolder="" count="0" memberValueDatatype="130" unbalanced="0"/>
    <cacheHierarchy uniqueName="[Plage].[CliNum]" caption="CliNum" attribute="1" defaultMemberUniqueName="[Plage].[CliNum].[All]" allUniqueName="[Plage].[CliNum].[All]" dimensionUniqueName="[Plage]" displayFolder="" count="0" memberValueDatatype="130" unbalanced="0"/>
    <cacheHierarchy uniqueName="[Plage].[CliType]" caption="CliType" attribute="1" defaultMemberUniqueName="[Plage].[CliType].[All]" allUniqueName="[Plage].[CliType].[All]" dimensionUniqueName="[Plage]" displayFolder="" count="0" memberValueDatatype="20" unbalanced="0"/>
    <cacheHierarchy uniqueName="[Plage].[CliNom]" caption="CliNom" attribute="1" defaultMemberUniqueName="[Plage].[CliNom].[All]" allUniqueName="[Plage].[CliNom].[All]" dimensionUniqueName="[Plage]" displayFolder="" count="0" memberValueDatatype="130" unbalanced="0"/>
    <cacheHierarchy uniqueName="[Plage].[CliRue]" caption="CliRue" attribute="1" defaultMemberUniqueName="[Plage].[CliRue].[All]" allUniqueName="[Plage].[CliRue].[All]" dimensionUniqueName="[Plage]" displayFolder="" count="0" memberValueDatatype="130" unbalanced="0"/>
    <cacheHierarchy uniqueName="[Plage].[CliLocalite]" caption="CliLocalite" attribute="1" defaultMemberUniqueName="[Plage].[CliLocalite].[All]" allUniqueName="[Plage].[CliLocalite].[All]" dimensionUniqueName="[Plage]" displayFolder="" count="0" memberValueDatatype="130" unbalanced="0"/>
    <cacheHierarchy uniqueName="[Plage].[CliDep]" caption="CliDep" attribute="1" defaultMemberUniqueName="[Plage].[CliDep].[All]" allUniqueName="[Plage].[CliDep].[All]" dimensionUniqueName="[Plage]" displayFolder="" count="0" memberValueDatatype="130" unbalanced="0"/>
    <cacheHierarchy uniqueName="[Plage].[CliCP]" caption="CliCP" attribute="1" defaultMemberUniqueName="[Plage].[CliCP].[All]" allUniqueName="[Plage].[CliCP].[All]" dimensionUniqueName="[Plage]" displayFolder="" count="0" memberValueDatatype="130" unbalanced="0"/>
    <cacheHierarchy uniqueName="[Plage].[CliTel]" caption="CliTel" attribute="1" defaultMemberUniqueName="[Plage].[CliTel].[All]" allUniqueName="[Plage].[CliTel].[All]" dimensionUniqueName="[Plage]" displayFolder="" count="0" memberValueDatatype="130" unbalanced="0"/>
    <cacheHierarchy uniqueName="[Plage].[CliSiteWeb]" caption="CliSiteWeb" attribute="1" defaultMemberUniqueName="[Plage].[CliSiteWeb].[All]" allUniqueName="[Plage].[CliSiteWeb].[All]" dimensionUniqueName="[Plage]" displayFolder="" count="0" memberValueDatatype="130" unbalanced="0"/>
    <cacheHierarchy uniqueName="[Plage].[Clidepuis]" caption="Clidepuis" attribute="1" time="1" defaultMemberUniqueName="[Plage].[Clidepuis].[All]" allUniqueName="[Plage].[Clidepuis].[All]" dimensionUniqueName="[Plage]" displayFolder="" count="0" memberValueDatatype="7" unbalanced="0"/>
    <cacheHierarchy uniqueName="[Plage].[CliRemise]" caption="CliRemise" attribute="1" defaultMemberUniqueName="[Plage].[CliRemise].[All]" allUniqueName="[Plage].[CliRemise].[All]" dimensionUniqueName="[Plage]" displayFolder="" count="0" memberValueDatatype="5" unbalanced="0"/>
    <cacheHierarchy uniqueName="[Plage].[Visite.VisNum]" caption="Visite.VisNum" attribute="1" defaultMemberUniqueName="[Plage].[Visite.VisNum].[All]" allUniqueName="[Plage].[Visite.VisNum].[All]" dimensionUniqueName="[Plage]" displayFolder="" count="0" memberValueDatatype="130" unbalanced="0"/>
    <cacheHierarchy uniqueName="[Plage].[VisAni]" caption="VisAni" attribute="1" defaultMemberUniqueName="[Plage].[VisAni].[All]" allUniqueName="[Plage].[VisAni].[All]" dimensionUniqueName="[Plage]" displayFolder="" count="0" memberValueDatatype="130" unbalanced="0"/>
    <cacheHierarchy uniqueName="[Plage].[VisDate_2024]" caption="VisDate_2024" attribute="1" time="1" defaultMemberUniqueName="[Plage].[VisDate_2024].[All]" allUniqueName="[Plage].[VisDate_2024].[All]" dimensionUniqueName="[Plage]" displayFolder="" count="0" memberValueDatatype="7" unbalanced="0"/>
    <cacheHierarchy uniqueName="[Plage].[VisSuivi]" caption="VisSuivi" attribute="1" defaultMemberUniqueName="[Plage].[VisSuivi].[All]" allUniqueName="[Plage].[VisSuivi].[All]" dimensionUniqueName="[Plage]" displayFolder="" count="0" memberValueDatatype="130" unbalanced="0"/>
    <cacheHierarchy uniqueName="[Plage].[VisDatesuivi_2024]" caption="VisDatesuivi_2024" attribute="1" time="1" defaultMemberUniqueName="[Plage].[VisDatesuivi_2024].[All]" allUniqueName="[Plage].[VisDatesuivi_2024].[All]" dimensionUniqueName="[Plage]" displayFolder="" count="0" memberValueDatatype="7" unbalanced="0"/>
    <cacheHierarchy uniqueName="[Plage].[VisTypepaie]" caption="VisTypepaie" attribute="1" defaultMemberUniqueName="[Plage].[VisTypepaie].[All]" allUniqueName="[Plage].[VisTypepaie].[All]" dimensionUniqueName="[Plage]" displayFolder="" count="0" memberValueDatatype="20" unbalanced="0"/>
    <cacheHierarchy uniqueName="[Plage].[VisDatePaiement_2024]" caption="VisDatePaiement_2024" attribute="1" time="1" defaultMemberUniqueName="[Plage].[VisDatePaiement_2024].[All]" allUniqueName="[Plage].[VisDatePaiement_2024].[All]" dimensionUniqueName="[Plage]" displayFolder="" count="0" memberValueDatatype="7" unbalanced="0"/>
    <cacheHierarchy uniqueName="[Plage].[DetailVisite.VisNum]" caption="DetailVisite.VisNum" attribute="1" defaultMemberUniqueName="[Plage].[DetailVisite.VisNum].[All]" allUniqueName="[Plage].[DetailVisite.VisNum].[All]" dimensionUniqueName="[Plage]" displayFolder="" count="0" memberValueDatatype="130" unbalanced="0"/>
    <cacheHierarchy uniqueName="[Plage].[VisLig]" caption="VisLig" attribute="1" defaultMemberUniqueName="[Plage].[VisLig].[All]" allUniqueName="[Plage].[VisLig].[All]" dimensionUniqueName="[Plage]" displayFolder="" count="0" memberValueDatatype="130" unbalanced="0"/>
    <cacheHierarchy uniqueName="[Plage].[VisType]" caption="VisType" attribute="1" defaultMemberUniqueName="[Plage].[VisType].[All]" allUniqueName="[Plage].[VisType].[All]" dimensionUniqueName="[Plage]" displayFolder="" count="0" memberValueDatatype="130" unbalanced="0"/>
    <cacheHierarchy uniqueName="[Plage].[VisTrait]" caption="VisTrait" attribute="1" defaultMemberUniqueName="[Plage].[VisTrait].[All]" allUniqueName="[Plage].[VisTrait].[All]" dimensionUniqueName="[Plage]" displayFolder="" count="0" memberValueDatatype="130" unbalanced="0"/>
    <cacheHierarchy uniqueName="[Plage].[VisMed]" caption="VisMed" attribute="1" defaultMemberUniqueName="[Plage].[VisMed].[All]" allUniqueName="[Plage].[VisMed].[All]" dimensionUniqueName="[Plage]" displayFolder="" count="0" memberValueDatatype="130" unbalanced="0"/>
    <cacheHierarchy uniqueName="[Plage].[MedCode]" caption="MedCode" attribute="1" defaultMemberUniqueName="[Plage].[MedCode].[All]" allUniqueName="[Plage].[MedCode].[All]" dimensionUniqueName="[Plage]" displayFolder="" count="0" memberValueDatatype="130" unbalanced="0"/>
    <cacheHierarchy uniqueName="[Plage].[MedNom]" caption="MedNom" attribute="1" defaultMemberUniqueName="[Plage].[MedNom].[All]" allUniqueName="[Plage].[MedNom].[All]" dimensionUniqueName="[Plage]" displayFolder="" count="0" memberValueDatatype="130" unbalanced="0"/>
    <cacheHierarchy uniqueName="[Plage].[MedPrix]" caption="MedPrix" attribute="1" defaultMemberUniqueName="[Plage].[MedPrix].[All]" allUniqueName="[Plage].[MedPrix].[All]" dimensionUniqueName="[Plage]" displayFolder="" count="0" memberValueDatatype="5" unbalanced="0"/>
    <cacheHierarchy uniqueName="[Plage].[CodeTrai]" caption="CodeTrai" attribute="1" defaultMemberUniqueName="[Plage].[CodeTrai].[All]" allUniqueName="[Plage].[CodeTrai].[All]" dimensionUniqueName="[Plage]" displayFolder="" count="0" memberValueDatatype="130" unbalanced="0"/>
    <cacheHierarchy uniqueName="[Plage].[NomTrai]" caption="NomTrai" attribute="1" defaultMemberUniqueName="[Plage].[NomTrai].[All]" allUniqueName="[Plage].[NomTrai].[All]" dimensionUniqueName="[Plage]" displayFolder="" count="0" memberValueDatatype="130" unbalanced="0"/>
    <cacheHierarchy uniqueName="[Plage].[PrixTrai]" caption="PrixTrai" attribute="1" defaultMemberUniqueName="[Plage].[PrixTrai].[All]" allUniqueName="[Plage].[PrixTrai].[All]" dimensionUniqueName="[Plage]" displayFolder="" count="0" memberValueDatatype="20" unbalanced="0"/>
    <cacheHierarchy uniqueName="[Plage].[PaiTypeCode]" caption="PaiTypeCode" attribute="1" defaultMemberUniqueName="[Plage].[PaiTypeCode].[All]" allUniqueName="[Plage].[PaiTypeCode].[All]" dimensionUniqueName="[Plage]" displayFolder="" count="0" memberValueDatatype="20" unbalanced="0"/>
    <cacheHierarchy uniqueName="[Plage].[PaiTypeLib]" caption="PaiTypeLib" attribute="1" defaultMemberUniqueName="[Plage].[PaiTypeLib].[All]" allUniqueName="[Plage].[PaiTypeLib].[All]" dimensionUniqueName="[Plage]" displayFolder="" count="0" memberValueDatatype="130" unbalanced="0"/>
    <cacheHierarchy uniqueName="[Plage].[CA]" caption="CA" attribute="1" defaultMemberUniqueName="[Plage].[CA].[All]" allUniqueName="[Plage].[CA].[All]" dimensionUniqueName="[Plage]" displayFolder="" count="0" memberValueDatatype="5" unbalanced="0"/>
    <cacheHierarchy uniqueName="[Plage].[AniId]" caption="AniId" attribute="1" defaultMemberUniqueName="[Plage].[AniId].[All]" allUniqueName="[Plage].[AniId].[All]" dimensionUniqueName="[Plage]" displayFolder="" count="0" memberValueDatatype="130" unbalanced="0"/>
    <cacheHierarchy uniqueName="[Plage 1].[Aniid]" caption="Aniid" attribute="1" defaultMemberUniqueName="[Plage 1].[Aniid].[All]" allUniqueName="[Plage 1].[Aniid].[All]" dimensionUniqueName="[Plage 1]" displayFolder="" count="0" memberValueDatatype="130" unbalanced="0"/>
    <cacheHierarchy uniqueName="[Plage 1].[AniCli]" caption="AniCli" attribute="1" defaultMemberUniqueName="[Plage 1].[AniCli].[All]" allUniqueName="[Plage 1].[AniCli].[All]" dimensionUniqueName="[Plage 1]" displayFolder="" count="0" memberValueDatatype="130" unbalanced="0"/>
    <cacheHierarchy uniqueName="[Plage 1].[AniNom]" caption="AniNom" attribute="1" defaultMemberUniqueName="[Plage 1].[AniNom].[All]" allUniqueName="[Plage 1].[AniNom].[All]" dimensionUniqueName="[Plage 1]" displayFolder="" count="0" memberValueDatatype="130" unbalanced="0"/>
    <cacheHierarchy uniqueName="[Plage 1].[AniType]" caption="AniType" attribute="1" defaultMemberUniqueName="[Plage 1].[AniType].[All]" allUniqueName="[Plage 1].[AniType].[All]" dimensionUniqueName="[Plage 1]" displayFolder="" count="0" memberValueDatatype="130" unbalanced="0"/>
    <cacheHierarchy uniqueName="[Plage 1].[AniRace]" caption="AniRace" attribute="1" defaultMemberUniqueName="[Plage 1].[AniRace].[All]" allUniqueName="[Plage 1].[AniRace].[All]" dimensionUniqueName="[Plage 1]" displayFolder="" count="0" memberValueDatatype="130" unbalanced="0"/>
    <cacheHierarchy uniqueName="[Plage 1].[AniDN]" caption="AniDN" attribute="1" time="1" defaultMemberUniqueName="[Plage 1].[AniDN].[All]" allUniqueName="[Plage 1].[AniDN].[All]" dimensionUniqueName="[Plage 1]" displayFolder="" count="0" memberValueDatatype="7" unbalanced="0"/>
    <cacheHierarchy uniqueName="[Plage 1].[AniSexe]" caption="AniSexe" attribute="1" defaultMemberUniqueName="[Plage 1].[AniSexe].[All]" allUniqueName="[Plage 1].[AniSexe].[All]" dimensionUniqueName="[Plage 1]" displayFolder="" count="0" memberValueDatatype="130" unbalanced="0"/>
    <cacheHierarchy uniqueName="[Plage 1].[AniCouleur]" caption="AniCouleur" attribute="1" defaultMemberUniqueName="[Plage 1].[AniCouleur].[All]" allUniqueName="[Plage 1].[AniCouleur].[All]" dimensionUniqueName="[Plage 1]" displayFolder="" count="0" memberValueDatatype="130" unbalanced="0"/>
    <cacheHierarchy uniqueName="[Plage 1].[AniSteril]" caption="AniSteril" attribute="1" defaultMemberUniqueName="[Plage 1].[AniSteril].[All]" allUniqueName="[Plage 1].[AniSteril].[All]" dimensionUniqueName="[Plage 1]" displayFolder="" count="0" memberValueDatatype="11" unbalanced="0"/>
    <cacheHierarchy uniqueName="[Plage 1].[AniTaille]" caption="AniTaille" attribute="1" defaultMemberUniqueName="[Plage 1].[AniTaille].[All]" allUniqueName="[Plage 1].[AniTaille].[All]" dimensionUniqueName="[Plage 1]" displayFolder="" count="0" memberValueDatatype="5" unbalanced="0"/>
    <cacheHierarchy uniqueName="[Plage 1].[AniPoids]" caption="AniPoids" attribute="1" defaultMemberUniqueName="[Plage 1].[AniPoids].[All]" allUniqueName="[Plage 1].[AniPoids].[All]" dimensionUniqueName="[Plage 1]" displayFolder="" count="0" memberValueDatatype="5" unbalanced="0"/>
    <cacheHierarchy uniqueName="[Plage 1].[AniDecede]" caption="AniDecede" attribute="1" defaultMemberUniqueName="[Plage 1].[AniDecede].[All]" allUniqueName="[Plage 1].[AniDecede].[All]" dimensionUniqueName="[Plage 1]" displayFolder="" count="0" memberValueDatatype="11" unbalanced="0"/>
    <cacheHierarchy uniqueName="[Plage 1].[AniCommentaires]" caption="AniCommentaires" attribute="1" defaultMemberUniqueName="[Plage 1].[AniCommentaires].[All]" allUniqueName="[Plage 1].[AniCommentaires].[All]" dimensionUniqueName="[Plage 1]" displayFolder="" count="0" memberValueDatatype="130" unbalanced="0"/>
    <cacheHierarchy uniqueName="[Plage 1].[CliNum]" caption="CliNum" attribute="1" defaultMemberUniqueName="[Plage 1].[CliNum].[All]" allUniqueName="[Plage 1].[CliNum].[All]" dimensionUniqueName="[Plage 1]" displayFolder="" count="0" memberValueDatatype="130" unbalanced="0"/>
    <cacheHierarchy uniqueName="[Plage 1].[CliType]" caption="CliType" attribute="1" defaultMemberUniqueName="[Plage 1].[CliType].[All]" allUniqueName="[Plage 1].[CliType].[All]" dimensionUniqueName="[Plage 1]" displayFolder="" count="0" memberValueDatatype="20" unbalanced="0"/>
    <cacheHierarchy uniqueName="[Plage 1].[CliNom]" caption="CliNom" attribute="1" defaultMemberUniqueName="[Plage 1].[CliNom].[All]" allUniqueName="[Plage 1].[CliNom].[All]" dimensionUniqueName="[Plage 1]" displayFolder="" count="0" memberValueDatatype="130" unbalanced="0"/>
    <cacheHierarchy uniqueName="[Plage 1].[CliRue]" caption="CliRue" attribute="1" defaultMemberUniqueName="[Plage 1].[CliRue].[All]" allUniqueName="[Plage 1].[CliRue].[All]" dimensionUniqueName="[Plage 1]" displayFolder="" count="0" memberValueDatatype="130" unbalanced="0"/>
    <cacheHierarchy uniqueName="[Plage 1].[CliLocalite]" caption="CliLocalite" attribute="1" defaultMemberUniqueName="[Plage 1].[CliLocalite].[All]" allUniqueName="[Plage 1].[CliLocalite].[All]" dimensionUniqueName="[Plage 1]" displayFolder="" count="0" memberValueDatatype="130" unbalanced="0"/>
    <cacheHierarchy uniqueName="[Plage 1].[CliDep]" caption="CliDep" attribute="1" defaultMemberUniqueName="[Plage 1].[CliDep].[All]" allUniqueName="[Plage 1].[CliDep].[All]" dimensionUniqueName="[Plage 1]" displayFolder="" count="0" memberValueDatatype="130" unbalanced="0"/>
    <cacheHierarchy uniqueName="[Plage 1].[CliCP]" caption="CliCP" attribute="1" defaultMemberUniqueName="[Plage 1].[CliCP].[All]" allUniqueName="[Plage 1].[CliCP].[All]" dimensionUniqueName="[Plage 1]" displayFolder="" count="0" memberValueDatatype="130" unbalanced="0"/>
    <cacheHierarchy uniqueName="[Plage 1].[CliTel]" caption="CliTel" attribute="1" defaultMemberUniqueName="[Plage 1].[CliTel].[All]" allUniqueName="[Plage 1].[CliTel].[All]" dimensionUniqueName="[Plage 1]" displayFolder="" count="0" memberValueDatatype="130" unbalanced="0"/>
    <cacheHierarchy uniqueName="[Plage 1].[CliSiteWeb]" caption="CliSiteWeb" attribute="1" defaultMemberUniqueName="[Plage 1].[CliSiteWeb].[All]" allUniqueName="[Plage 1].[CliSiteWeb].[All]" dimensionUniqueName="[Plage 1]" displayFolder="" count="0" memberValueDatatype="130" unbalanced="0"/>
    <cacheHierarchy uniqueName="[Plage 1].[Clidepuis]" caption="Clidepuis" attribute="1" time="1" defaultMemberUniqueName="[Plage 1].[Clidepuis].[All]" allUniqueName="[Plage 1].[Clidepuis].[All]" dimensionUniqueName="[Plage 1]" displayFolder="" count="0" memberValueDatatype="7" unbalanced="0"/>
    <cacheHierarchy uniqueName="[Plage 1].[CliRemise]" caption="CliRemise" attribute="1" defaultMemberUniqueName="[Plage 1].[CliRemise].[All]" allUniqueName="[Plage 1].[CliRemise].[All]" dimensionUniqueName="[Plage 1]" displayFolder="" count="0" memberValueDatatype="5" unbalanced="0"/>
    <cacheHierarchy uniqueName="[Plage 1].[Visite.VisNum]" caption="Visite.VisNum" attribute="1" defaultMemberUniqueName="[Plage 1].[Visite.VisNum].[All]" allUniqueName="[Plage 1].[Visite.VisNum].[All]" dimensionUniqueName="[Plage 1]" displayFolder="" count="0" memberValueDatatype="130" unbalanced="0"/>
    <cacheHierarchy uniqueName="[Plage 1].[VisAni]" caption="VisAni" attribute="1" defaultMemberUniqueName="[Plage 1].[VisAni].[All]" allUniqueName="[Plage 1].[VisAni].[All]" dimensionUniqueName="[Plage 1]" displayFolder="" count="0" memberValueDatatype="130" unbalanced="0"/>
    <cacheHierarchy uniqueName="[Plage 1].[VisDate_2024]" caption="VisDate_2024" attribute="1" time="1" defaultMemberUniqueName="[Plage 1].[VisDate_2024].[All]" allUniqueName="[Plage 1].[VisDate_2024].[All]" dimensionUniqueName="[Plage 1]" displayFolder="" count="0" memberValueDatatype="7" unbalanced="0"/>
    <cacheHierarchy uniqueName="[Plage 1].[VisSuivi]" caption="VisSuivi" attribute="1" defaultMemberUniqueName="[Plage 1].[VisSuivi].[All]" allUniqueName="[Plage 1].[VisSuivi].[All]" dimensionUniqueName="[Plage 1]" displayFolder="" count="0" memberValueDatatype="130" unbalanced="0"/>
    <cacheHierarchy uniqueName="[Plage 1].[VisDatesuivi_2024]" caption="VisDatesuivi_2024" attribute="1" time="1" defaultMemberUniqueName="[Plage 1].[VisDatesuivi_2024].[All]" allUniqueName="[Plage 1].[VisDatesuivi_2024].[All]" dimensionUniqueName="[Plage 1]" displayFolder="" count="0" memberValueDatatype="7" unbalanced="0"/>
    <cacheHierarchy uniqueName="[Plage 1].[VisTypepaie]" caption="VisTypepaie" attribute="1" defaultMemberUniqueName="[Plage 1].[VisTypepaie].[All]" allUniqueName="[Plage 1].[VisTypepaie].[All]" dimensionUniqueName="[Plage 1]" displayFolder="" count="0" memberValueDatatype="20" unbalanced="0"/>
    <cacheHierarchy uniqueName="[Plage 1].[VisDatePaiement_2024]" caption="VisDatePaiement_2024" attribute="1" time="1" defaultMemberUniqueName="[Plage 1].[VisDatePaiement_2024].[All]" allUniqueName="[Plage 1].[VisDatePaiement_2024].[All]" dimensionUniqueName="[Plage 1]" displayFolder="" count="0" memberValueDatatype="7" unbalanced="0"/>
    <cacheHierarchy uniqueName="[Plage 1].[DetailVisite.VisNum]" caption="DetailVisite.VisNum" attribute="1" defaultMemberUniqueName="[Plage 1].[DetailVisite.VisNum].[All]" allUniqueName="[Plage 1].[DetailVisite.VisNum].[All]" dimensionUniqueName="[Plage 1]" displayFolder="" count="0" memberValueDatatype="130" unbalanced="0"/>
    <cacheHierarchy uniqueName="[Plage 1].[VisLig]" caption="VisLig" attribute="1" defaultMemberUniqueName="[Plage 1].[VisLig].[All]" allUniqueName="[Plage 1].[VisLig].[All]" dimensionUniqueName="[Plage 1]" displayFolder="" count="0" memberValueDatatype="130" unbalanced="0"/>
    <cacheHierarchy uniqueName="[Plage 1].[VisType]" caption="VisType" attribute="1" defaultMemberUniqueName="[Plage 1].[VisType].[All]" allUniqueName="[Plage 1].[VisType].[All]" dimensionUniqueName="[Plage 1]" displayFolder="" count="0" memberValueDatatype="130" unbalanced="0"/>
    <cacheHierarchy uniqueName="[Plage 1].[VisTrait]" caption="VisTrait" attribute="1" defaultMemberUniqueName="[Plage 1].[VisTrait].[All]" allUniqueName="[Plage 1].[VisTrait].[All]" dimensionUniqueName="[Plage 1]" displayFolder="" count="0" memberValueDatatype="130" unbalanced="0"/>
    <cacheHierarchy uniqueName="[Plage 1].[VisMed]" caption="VisMed" attribute="1" defaultMemberUniqueName="[Plage 1].[VisMed].[All]" allUniqueName="[Plage 1].[VisMed].[All]" dimensionUniqueName="[Plage 1]" displayFolder="" count="0" memberValueDatatype="130" unbalanced="0"/>
    <cacheHierarchy uniqueName="[Plage 1].[MedCode]" caption="MedCode" attribute="1" defaultMemberUniqueName="[Plage 1].[MedCode].[All]" allUniqueName="[Plage 1].[MedCode].[All]" dimensionUniqueName="[Plage 1]" displayFolder="" count="0" memberValueDatatype="130" unbalanced="0"/>
    <cacheHierarchy uniqueName="[Plage 1].[MedNom]" caption="MedNom" attribute="1" defaultMemberUniqueName="[Plage 1].[MedNom].[All]" allUniqueName="[Plage 1].[MedNom].[All]" dimensionUniqueName="[Plage 1]" displayFolder="" count="0" memberValueDatatype="130" unbalanced="0"/>
    <cacheHierarchy uniqueName="[Plage 1].[MedPrix]" caption="MedPrix" attribute="1" defaultMemberUniqueName="[Plage 1].[MedPrix].[All]" allUniqueName="[Plage 1].[MedPrix].[All]" dimensionUniqueName="[Plage 1]" displayFolder="" count="0" memberValueDatatype="5" unbalanced="0"/>
    <cacheHierarchy uniqueName="[Plage 1].[CodeTrai]" caption="CodeTrai" attribute="1" defaultMemberUniqueName="[Plage 1].[CodeTrai].[All]" allUniqueName="[Plage 1].[CodeTrai].[All]" dimensionUniqueName="[Plage 1]" displayFolder="" count="0" memberValueDatatype="130" unbalanced="0"/>
    <cacheHierarchy uniqueName="[Plage 1].[NomTrai]" caption="NomTrai" attribute="1" defaultMemberUniqueName="[Plage 1].[NomTrai].[All]" allUniqueName="[Plage 1].[NomTrai].[All]" dimensionUniqueName="[Plage 1]" displayFolder="" count="0" memberValueDatatype="130" unbalanced="0"/>
    <cacheHierarchy uniqueName="[Plage 1].[PrixTrai]" caption="PrixTrai" attribute="1" defaultMemberUniqueName="[Plage 1].[PrixTrai].[All]" allUniqueName="[Plage 1].[PrixTrai].[All]" dimensionUniqueName="[Plage 1]" displayFolder="" count="0" memberValueDatatype="20" unbalanced="0"/>
    <cacheHierarchy uniqueName="[Plage 1].[PaiTypeCode]" caption="PaiTypeCode" attribute="1" defaultMemberUniqueName="[Plage 1].[PaiTypeCode].[All]" allUniqueName="[Plage 1].[PaiTypeCode].[All]" dimensionUniqueName="[Plage 1]" displayFolder="" count="0" memberValueDatatype="20" unbalanced="0"/>
    <cacheHierarchy uniqueName="[Plage 1].[PaiTypeLib]" caption="PaiTypeLib" attribute="1" defaultMemberUniqueName="[Plage 1].[PaiTypeLib].[All]" allUniqueName="[Plage 1].[PaiTypeLib].[All]" dimensionUniqueName="[Plage 1]" displayFolder="" count="0" memberValueDatatype="130" unbalanced="0"/>
    <cacheHierarchy uniqueName="[Plage 1].[CA]" caption="CA" attribute="1" defaultMemberUniqueName="[Plage 1].[CA].[All]" allUniqueName="[Plage 1].[CA].[All]" dimensionUniqueName="[Plage 1]" displayFolder="" count="0" memberValueDatatype="5" unbalanced="0"/>
    <cacheHierarchy uniqueName="[Plage 1].[nouveau ca]" caption="nouveau ca" attribute="1" defaultMemberUniqueName="[Plage 1].[nouveau ca].[All]" allUniqueName="[Plage 1].[nouveau ca].[All]" dimensionUniqueName="[Plage 1]" displayFolder="" count="0" memberValueDatatype="5" unbalanced="0"/>
    <cacheHierarchy uniqueName="[Plage 1].[avec ou sans detail de visite]" caption="avec ou sans detail de visite" attribute="1" defaultMemberUniqueName="[Plage 1].[avec ou sans detail de visite].[All]" allUniqueName="[Plage 1].[avec ou sans detail de visite].[All]" dimensionUniqueName="[Plage 1]" displayFolder="" count="0" memberValueDatatype="130" unbalanced="0"/>
    <cacheHierarchy uniqueName="[Plage 1].[nombre de jour d'impayés]" caption="nombre de jour d'impayés" attribute="1" defaultMemberUniqueName="[Plage 1].[nombre de jour d'impayés].[All]" allUniqueName="[Plage 1].[nombre de jour d'impayés].[All]" dimensionUniqueName="[Plage 1]" displayFolder="" count="0" memberValueDatatype="20" unbalanced="0"/>
    <cacheHierarchy uniqueName="[Plage 1].[nombre de mois]" caption="nombre de mois" attribute="1" defaultMemberUniqueName="[Plage 1].[nombre de mois].[All]" allUniqueName="[Plage 1].[nombre de mois].[All]" dimensionUniqueName="[Plage 1]" displayFolder="" count="0" memberValueDatatype="5" unbalanced="0"/>
    <cacheHierarchy uniqueName="[Plage 1].[payé ou pas]" caption="payé ou pas" attribute="1" defaultMemberUniqueName="[Plage 1].[payé ou pas].[All]" allUniqueName="[Plage 1].[payé ou pas].[All]" dimensionUniqueName="[Plage 1]" displayFolder="" count="0" memberValueDatatype="130" unbalanced="0"/>
    <cacheHierarchy uniqueName="[Plage 2].[Aniid]" caption="Aniid" attribute="1" defaultMemberUniqueName="[Plage 2].[Aniid].[All]" allUniqueName="[Plage 2].[Aniid].[All]" dimensionUniqueName="[Plage 2]" displayFolder="" count="0" memberValueDatatype="130" unbalanced="0"/>
    <cacheHierarchy uniqueName="[Plage 2].[AniCli]" caption="AniCli" attribute="1" defaultMemberUniqueName="[Plage 2].[AniCli].[All]" allUniqueName="[Plage 2].[AniCli].[All]" dimensionUniqueName="[Plage 2]" displayFolder="" count="0" memberValueDatatype="130" unbalanced="0"/>
    <cacheHierarchy uniqueName="[Plage 2].[AniNom]" caption="AniNom" attribute="1" defaultMemberUniqueName="[Plage 2].[AniNom].[All]" allUniqueName="[Plage 2].[AniNom].[All]" dimensionUniqueName="[Plage 2]" displayFolder="" count="0" memberValueDatatype="130" unbalanced="0"/>
    <cacheHierarchy uniqueName="[Plage 2].[AniType]" caption="AniType" attribute="1" defaultMemberUniqueName="[Plage 2].[AniType].[All]" allUniqueName="[Plage 2].[AniType].[All]" dimensionUniqueName="[Plage 2]" displayFolder="" count="0" memberValueDatatype="130" unbalanced="0"/>
    <cacheHierarchy uniqueName="[Plage 2].[AniRace]" caption="AniRace" attribute="1" defaultMemberUniqueName="[Plage 2].[AniRace].[All]" allUniqueName="[Plage 2].[AniRace].[All]" dimensionUniqueName="[Plage 2]" displayFolder="" count="0" memberValueDatatype="130" unbalanced="0"/>
    <cacheHierarchy uniqueName="[Plage 2].[AniDN]" caption="AniDN" attribute="1" time="1" defaultMemberUniqueName="[Plage 2].[AniDN].[All]" allUniqueName="[Plage 2].[AniDN].[All]" dimensionUniqueName="[Plage 2]" displayFolder="" count="0" memberValueDatatype="7" unbalanced="0"/>
    <cacheHierarchy uniqueName="[Plage 2].[AniSexe]" caption="AniSexe" attribute="1" defaultMemberUniqueName="[Plage 2].[AniSexe].[All]" allUniqueName="[Plage 2].[AniSexe].[All]" dimensionUniqueName="[Plage 2]" displayFolder="" count="0" memberValueDatatype="130" unbalanced="0"/>
    <cacheHierarchy uniqueName="[Plage 2].[AniCouleur]" caption="AniCouleur" attribute="1" defaultMemberUniqueName="[Plage 2].[AniCouleur].[All]" allUniqueName="[Plage 2].[AniCouleur].[All]" dimensionUniqueName="[Plage 2]" displayFolder="" count="0" memberValueDatatype="130" unbalanced="0"/>
    <cacheHierarchy uniqueName="[Plage 2].[AniSteril]" caption="AniSteril" attribute="1" defaultMemberUniqueName="[Plage 2].[AniSteril].[All]" allUniqueName="[Plage 2].[AniSteril].[All]" dimensionUniqueName="[Plage 2]" displayFolder="" count="0" memberValueDatatype="11" unbalanced="0"/>
    <cacheHierarchy uniqueName="[Plage 2].[AniTaille]" caption="AniTaille" attribute="1" defaultMemberUniqueName="[Plage 2].[AniTaille].[All]" allUniqueName="[Plage 2].[AniTaille].[All]" dimensionUniqueName="[Plage 2]" displayFolder="" count="0" memberValueDatatype="5" unbalanced="0"/>
    <cacheHierarchy uniqueName="[Plage 2].[AniPoids]" caption="AniPoids" attribute="1" defaultMemberUniqueName="[Plage 2].[AniPoids].[All]" allUniqueName="[Plage 2].[AniPoids].[All]" dimensionUniqueName="[Plage 2]" displayFolder="" count="0" memberValueDatatype="5" unbalanced="0"/>
    <cacheHierarchy uniqueName="[Plage 2].[AniDecede]" caption="AniDecede" attribute="1" defaultMemberUniqueName="[Plage 2].[AniDecede].[All]" allUniqueName="[Plage 2].[AniDecede].[All]" dimensionUniqueName="[Plage 2]" displayFolder="" count="0" memberValueDatatype="11" unbalanced="0"/>
    <cacheHierarchy uniqueName="[Plage 2].[AniCommentaires]" caption="AniCommentaires" attribute="1" defaultMemberUniqueName="[Plage 2].[AniCommentaires].[All]" allUniqueName="[Plage 2].[AniCommentaires].[All]" dimensionUniqueName="[Plage 2]" displayFolder="" count="0" memberValueDatatype="130" unbalanced="0"/>
    <cacheHierarchy uniqueName="[Plage 2].[CliNum]" caption="CliNum" attribute="1" defaultMemberUniqueName="[Plage 2].[CliNum].[All]" allUniqueName="[Plage 2].[CliNum].[All]" dimensionUniqueName="[Plage 2]" displayFolder="" count="0" memberValueDatatype="130" unbalanced="0"/>
    <cacheHierarchy uniqueName="[Plage 2].[CliType]" caption="CliType" attribute="1" defaultMemberUniqueName="[Plage 2].[CliType].[All]" allUniqueName="[Plage 2].[CliType].[All]" dimensionUniqueName="[Plage 2]" displayFolder="" count="0" memberValueDatatype="20" unbalanced="0"/>
    <cacheHierarchy uniqueName="[Plage 2].[CliNom]" caption="CliNom" attribute="1" defaultMemberUniqueName="[Plage 2].[CliNom].[All]" allUniqueName="[Plage 2].[CliNom].[All]" dimensionUniqueName="[Plage 2]" displayFolder="" count="0" memberValueDatatype="130" unbalanced="0"/>
    <cacheHierarchy uniqueName="[Plage 2].[CliRue]" caption="CliRue" attribute="1" defaultMemberUniqueName="[Plage 2].[CliRue].[All]" allUniqueName="[Plage 2].[CliRue].[All]" dimensionUniqueName="[Plage 2]" displayFolder="" count="0" memberValueDatatype="130" unbalanced="0"/>
    <cacheHierarchy uniqueName="[Plage 2].[CliLocalite]" caption="CliLocalite" attribute="1" defaultMemberUniqueName="[Plage 2].[CliLocalite].[All]" allUniqueName="[Plage 2].[CliLocalite].[All]" dimensionUniqueName="[Plage 2]" displayFolder="" count="0" memberValueDatatype="130" unbalanced="0"/>
    <cacheHierarchy uniqueName="[Plage 2].[CliDep]" caption="CliDep" attribute="1" defaultMemberUniqueName="[Plage 2].[CliDep].[All]" allUniqueName="[Plage 2].[CliDep].[All]" dimensionUniqueName="[Plage 2]" displayFolder="" count="0" memberValueDatatype="130" unbalanced="0"/>
    <cacheHierarchy uniqueName="[Plage 2].[CliCP]" caption="CliCP" attribute="1" defaultMemberUniqueName="[Plage 2].[CliCP].[All]" allUniqueName="[Plage 2].[CliCP].[All]" dimensionUniqueName="[Plage 2]" displayFolder="" count="0" memberValueDatatype="130" unbalanced="0"/>
    <cacheHierarchy uniqueName="[Plage 2].[CliTel]" caption="CliTel" attribute="1" defaultMemberUniqueName="[Plage 2].[CliTel].[All]" allUniqueName="[Plage 2].[CliTel].[All]" dimensionUniqueName="[Plage 2]" displayFolder="" count="0" memberValueDatatype="130" unbalanced="0"/>
    <cacheHierarchy uniqueName="[Plage 2].[CliSiteWeb]" caption="CliSiteWeb" attribute="1" defaultMemberUniqueName="[Plage 2].[CliSiteWeb].[All]" allUniqueName="[Plage 2].[CliSiteWeb].[All]" dimensionUniqueName="[Plage 2]" displayFolder="" count="0" memberValueDatatype="130" unbalanced="0"/>
    <cacheHierarchy uniqueName="[Plage 2].[Clidepuis]" caption="Clidepuis" attribute="1" time="1" defaultMemberUniqueName="[Plage 2].[Clidepuis].[All]" allUniqueName="[Plage 2].[Clidepuis].[All]" dimensionUniqueName="[Plage 2]" displayFolder="" count="0" memberValueDatatype="7" unbalanced="0"/>
    <cacheHierarchy uniqueName="[Plage 2].[CliRemise]" caption="CliRemise" attribute="1" defaultMemberUniqueName="[Plage 2].[CliRemise].[All]" allUniqueName="[Plage 2].[CliRemise].[All]" dimensionUniqueName="[Plage 2]" displayFolder="" count="0" memberValueDatatype="5" unbalanced="0"/>
    <cacheHierarchy uniqueName="[Plage 2].[Visite.VisNum]" caption="Visite.VisNum" attribute="1" defaultMemberUniqueName="[Plage 2].[Visite.VisNum].[All]" allUniqueName="[Plage 2].[Visite.VisNum].[All]" dimensionUniqueName="[Plage 2]" displayFolder="" count="0" memberValueDatatype="130" unbalanced="0"/>
    <cacheHierarchy uniqueName="[Plage 2].[VisAni]" caption="VisAni" attribute="1" defaultMemberUniqueName="[Plage 2].[VisAni].[All]" allUniqueName="[Plage 2].[VisAni].[All]" dimensionUniqueName="[Plage 2]" displayFolder="" count="0" memberValueDatatype="130" unbalanced="0"/>
    <cacheHierarchy uniqueName="[Plage 2].[VisDate_2024]" caption="VisDate_2024" attribute="1" time="1" defaultMemberUniqueName="[Plage 2].[VisDate_2024].[All]" allUniqueName="[Plage 2].[VisDate_2024].[All]" dimensionUniqueName="[Plage 2]" displayFolder="" count="0" memberValueDatatype="7" unbalanced="0"/>
    <cacheHierarchy uniqueName="[Plage 2].[VisSuivi]" caption="VisSuivi" attribute="1" defaultMemberUniqueName="[Plage 2].[VisSuivi].[All]" allUniqueName="[Plage 2].[VisSuivi].[All]" dimensionUniqueName="[Plage 2]" displayFolder="" count="0" memberValueDatatype="130" unbalanced="0"/>
    <cacheHierarchy uniqueName="[Plage 2].[VisDatesuivi_2024]" caption="VisDatesuivi_2024" attribute="1" time="1" defaultMemberUniqueName="[Plage 2].[VisDatesuivi_2024].[All]" allUniqueName="[Plage 2].[VisDatesuivi_2024].[All]" dimensionUniqueName="[Plage 2]" displayFolder="" count="0" memberValueDatatype="7" unbalanced="0"/>
    <cacheHierarchy uniqueName="[Plage 2].[VisTypepaie]" caption="VisTypepaie" attribute="1" defaultMemberUniqueName="[Plage 2].[VisTypepaie].[All]" allUniqueName="[Plage 2].[VisTypepaie].[All]" dimensionUniqueName="[Plage 2]" displayFolder="" count="0" memberValueDatatype="20" unbalanced="0"/>
    <cacheHierarchy uniqueName="[Plage 2].[VisDatePaiement_2024]" caption="VisDatePaiement_2024" attribute="1" time="1" defaultMemberUniqueName="[Plage 2].[VisDatePaiement_2024].[All]" allUniqueName="[Plage 2].[VisDatePaiement_2024].[All]" dimensionUniqueName="[Plage 2]" displayFolder="" count="0" memberValueDatatype="7" unbalanced="0"/>
    <cacheHierarchy uniqueName="[Plage 2].[DetailVisite.VisNum]" caption="DetailVisite.VisNum" attribute="1" defaultMemberUniqueName="[Plage 2].[DetailVisite.VisNum].[All]" allUniqueName="[Plage 2].[DetailVisite.VisNum].[All]" dimensionUniqueName="[Plage 2]" displayFolder="" count="0" memberValueDatatype="130" unbalanced="0"/>
    <cacheHierarchy uniqueName="[Plage 2].[VisLig]" caption="VisLig" attribute="1" defaultMemberUniqueName="[Plage 2].[VisLig].[All]" allUniqueName="[Plage 2].[VisLig].[All]" dimensionUniqueName="[Plage 2]" displayFolder="" count="0" memberValueDatatype="130" unbalanced="0"/>
    <cacheHierarchy uniqueName="[Plage 2].[VisType]" caption="VisType" attribute="1" defaultMemberUniqueName="[Plage 2].[VisType].[All]" allUniqueName="[Plage 2].[VisType].[All]" dimensionUniqueName="[Plage 2]" displayFolder="" count="0" memberValueDatatype="130" unbalanced="0"/>
    <cacheHierarchy uniqueName="[Plage 2].[VisTrait]" caption="VisTrait" attribute="1" defaultMemberUniqueName="[Plage 2].[VisTrait].[All]" allUniqueName="[Plage 2].[VisTrait].[All]" dimensionUniqueName="[Plage 2]" displayFolder="" count="0" memberValueDatatype="130" unbalanced="0"/>
    <cacheHierarchy uniqueName="[Plage 2].[VisMed]" caption="VisMed" attribute="1" defaultMemberUniqueName="[Plage 2].[VisMed].[All]" allUniqueName="[Plage 2].[VisMed].[All]" dimensionUniqueName="[Plage 2]" displayFolder="" count="0" memberValueDatatype="130" unbalanced="0"/>
    <cacheHierarchy uniqueName="[Plage 2].[MedCode]" caption="MedCode" attribute="1" defaultMemberUniqueName="[Plage 2].[MedCode].[All]" allUniqueName="[Plage 2].[MedCode].[All]" dimensionUniqueName="[Plage 2]" displayFolder="" count="0" memberValueDatatype="130" unbalanced="0"/>
    <cacheHierarchy uniqueName="[Plage 2].[MedNom]" caption="MedNom" attribute="1" defaultMemberUniqueName="[Plage 2].[MedNom].[All]" allUniqueName="[Plage 2].[MedNom].[All]" dimensionUniqueName="[Plage 2]" displayFolder="" count="0" memberValueDatatype="130" unbalanced="0"/>
    <cacheHierarchy uniqueName="[Plage 2].[MedPrix]" caption="MedPrix" attribute="1" defaultMemberUniqueName="[Plage 2].[MedPrix].[All]" allUniqueName="[Plage 2].[MedPrix].[All]" dimensionUniqueName="[Plage 2]" displayFolder="" count="0" memberValueDatatype="5" unbalanced="0"/>
    <cacheHierarchy uniqueName="[Plage 2].[CodeTrai]" caption="CodeTrai" attribute="1" defaultMemberUniqueName="[Plage 2].[CodeTrai].[All]" allUniqueName="[Plage 2].[CodeTrai].[All]" dimensionUniqueName="[Plage 2]" displayFolder="" count="0" memberValueDatatype="130" unbalanced="0"/>
    <cacheHierarchy uniqueName="[Plage 2].[NomTrai]" caption="NomTrai" attribute="1" defaultMemberUniqueName="[Plage 2].[NomTrai].[All]" allUniqueName="[Plage 2].[NomTrai].[All]" dimensionUniqueName="[Plage 2]" displayFolder="" count="0" memberValueDatatype="130" unbalanced="0"/>
    <cacheHierarchy uniqueName="[Plage 2].[PrixTrai]" caption="PrixTrai" attribute="1" defaultMemberUniqueName="[Plage 2].[PrixTrai].[All]" allUniqueName="[Plage 2].[PrixTrai].[All]" dimensionUniqueName="[Plage 2]" displayFolder="" count="0" memberValueDatatype="20" unbalanced="0"/>
    <cacheHierarchy uniqueName="[Plage 2].[PaiTypeCode]" caption="PaiTypeCode" attribute="1" defaultMemberUniqueName="[Plage 2].[PaiTypeCode].[All]" allUniqueName="[Plage 2].[PaiTypeCode].[All]" dimensionUniqueName="[Plage 2]" displayFolder="" count="0" memberValueDatatype="20" unbalanced="0"/>
    <cacheHierarchy uniqueName="[Plage 2].[PaiTypeLib]" caption="PaiTypeLib" attribute="1" defaultMemberUniqueName="[Plage 2].[PaiTypeLib].[All]" allUniqueName="[Plage 2].[PaiTypeLib].[All]" dimensionUniqueName="[Plage 2]" displayFolder="" count="0" memberValueDatatype="130" unbalanced="0"/>
    <cacheHierarchy uniqueName="[Plage 2].[CA]" caption="CA" attribute="1" defaultMemberUniqueName="[Plage 2].[CA].[All]" allUniqueName="[Plage 2].[CA].[All]" dimensionUniqueName="[Plage 2]" displayFolder="" count="0" memberValueDatatype="5" unbalanced="0"/>
    <cacheHierarchy uniqueName="[Plage 2].[nouveau ca]" caption="nouveau ca" attribute="1" defaultMemberUniqueName="[Plage 2].[nouveau ca].[All]" allUniqueName="[Plage 2].[nouveau ca].[All]" dimensionUniqueName="[Plage 2]" displayFolder="" count="0" memberValueDatatype="5" unbalanced="0"/>
    <cacheHierarchy uniqueName="[Plage 2].[avec ou sans detail de visite]" caption="avec ou sans detail de visite" attribute="1" defaultMemberUniqueName="[Plage 2].[avec ou sans detail de visite].[All]" allUniqueName="[Plage 2].[avec ou sans detail de visite].[All]" dimensionUniqueName="[Plage 2]" displayFolder="" count="0" memberValueDatatype="130" unbalanced="0"/>
    <cacheHierarchy uniqueName="[Plage 2].[nombre de jour d'impayés]" caption="nombre de jour d'impayés" attribute="1" defaultMemberUniqueName="[Plage 2].[nombre de jour d'impayés].[All]" allUniqueName="[Plage 2].[nombre de jour d'impayés].[All]" dimensionUniqueName="[Plage 2]" displayFolder="" count="0" memberValueDatatype="20" unbalanced="0"/>
    <cacheHierarchy uniqueName="[Plage 2].[nombre de mois]" caption="nombre de mois" attribute="1" defaultMemberUniqueName="[Plage 2].[nombre de mois].[All]" allUniqueName="[Plage 2].[nombre de mois].[All]" dimensionUniqueName="[Plage 2]" displayFolder="" count="0" memberValueDatatype="5" unbalanced="0"/>
    <cacheHierarchy uniqueName="[Plage 2].[payé ou pas]" caption="payé ou pas" attribute="1" defaultMemberUniqueName="[Plage 2].[payé ou pas].[All]" allUniqueName="[Plage 2].[payé ou pas].[All]" dimensionUniqueName="[Plage 2]" displayFolder="" count="0" memberValueDatatype="130" unbalanced="0"/>
    <cacheHierarchy uniqueName="[Plage 2].[test si la date est dans la periode du mois glissant]" caption="test si la date est dans la periode du mois glissant" attribute="1" defaultMemberUniqueName="[Plage 2].[test si la date est dans la periode du mois glissant].[All]" allUniqueName="[Plage 2].[test si la date est dans la periode du mois glissant].[All]" dimensionUniqueName="[Plage 2]" displayFolder="" count="0" memberValueDatatype="11" unbalanced="0"/>
    <cacheHierarchy uniqueName="[Plage 2].[VisDate_2024 (année)]" caption="VisDate_2024 (année)" attribute="1" defaultMemberUniqueName="[Plage 2].[VisDate_2024 (année)].[All]" allUniqueName="[Plage 2].[VisDate_2024 (année)].[All]" dimensionUniqueName="[Plage 2]" displayFolder="" count="0" memberValueDatatype="130" unbalanced="0"/>
    <cacheHierarchy uniqueName="[Plage 2].[VisDate_2024 (trimestre)]" caption="VisDate_2024 (trimestre)" attribute="1" defaultMemberUniqueName="[Plage 2].[VisDate_2024 (trimestre)].[All]" allUniqueName="[Plage 2].[VisDate_2024 (trimestre)].[All]" dimensionUniqueName="[Plage 2]" displayFolder="" count="0" memberValueDatatype="130" unbalanced="0"/>
    <cacheHierarchy uniqueName="[Plage 2].[VisDate_2024 (mois)]" caption="VisDate_2024 (mois)" attribute="1" defaultMemberUniqueName="[Plage 2].[VisDate_2024 (mois)].[All]" allUniqueName="[Plage 2].[VisDate_2024 (mois)].[All]" dimensionUniqueName="[Plage 2]" displayFolder="" count="0" memberValueDatatype="130" unbalanced="0"/>
    <cacheHierarchy uniqueName="[Plage 3].[Aniid]" caption="Aniid" attribute="1" defaultMemberUniqueName="[Plage 3].[Aniid].[All]" allUniqueName="[Plage 3].[Aniid].[All]" dimensionUniqueName="[Plage 3]" displayFolder="" count="0" memberValueDatatype="130" unbalanced="0"/>
    <cacheHierarchy uniqueName="[Plage 3].[AniCli]" caption="AniCli" attribute="1" defaultMemberUniqueName="[Plage 3].[AniCli].[All]" allUniqueName="[Plage 3].[AniCli].[All]" dimensionUniqueName="[Plage 3]" displayFolder="" count="0" memberValueDatatype="130" unbalanced="0"/>
    <cacheHierarchy uniqueName="[Plage 3].[AniNom]" caption="AniNom" attribute="1" defaultMemberUniqueName="[Plage 3].[AniNom].[All]" allUniqueName="[Plage 3].[AniNom].[All]" dimensionUniqueName="[Plage 3]" displayFolder="" count="0" memberValueDatatype="130" unbalanced="0"/>
    <cacheHierarchy uniqueName="[Plage 3].[AniType]" caption="AniType" attribute="1" defaultMemberUniqueName="[Plage 3].[AniType].[All]" allUniqueName="[Plage 3].[AniType].[All]" dimensionUniqueName="[Plage 3]" displayFolder="" count="0" memberValueDatatype="130" unbalanced="0"/>
    <cacheHierarchy uniqueName="[Plage 3].[AniRace]" caption="AniRace" attribute="1" defaultMemberUniqueName="[Plage 3].[AniRace].[All]" allUniqueName="[Plage 3].[AniRace].[All]" dimensionUniqueName="[Plage 3]" displayFolder="" count="0" memberValueDatatype="130" unbalanced="0"/>
    <cacheHierarchy uniqueName="[Plage 3].[AniDN]" caption="AniDN" attribute="1" time="1" defaultMemberUniqueName="[Plage 3].[AniDN].[All]" allUniqueName="[Plage 3].[AniDN].[All]" dimensionUniqueName="[Plage 3]" displayFolder="" count="0" memberValueDatatype="7" unbalanced="0"/>
    <cacheHierarchy uniqueName="[Plage 3].[AniSexe]" caption="AniSexe" attribute="1" defaultMemberUniqueName="[Plage 3].[AniSexe].[All]" allUniqueName="[Plage 3].[AniSexe].[All]" dimensionUniqueName="[Plage 3]" displayFolder="" count="0" memberValueDatatype="130" unbalanced="0"/>
    <cacheHierarchy uniqueName="[Plage 3].[AniCouleur]" caption="AniCouleur" attribute="1" defaultMemberUniqueName="[Plage 3].[AniCouleur].[All]" allUniqueName="[Plage 3].[AniCouleur].[All]" dimensionUniqueName="[Plage 3]" displayFolder="" count="0" memberValueDatatype="130" unbalanced="0"/>
    <cacheHierarchy uniqueName="[Plage 3].[AniSteril]" caption="AniSteril" attribute="1" defaultMemberUniqueName="[Plage 3].[AniSteril].[All]" allUniqueName="[Plage 3].[AniSteril].[All]" dimensionUniqueName="[Plage 3]" displayFolder="" count="0" memberValueDatatype="11" unbalanced="0"/>
    <cacheHierarchy uniqueName="[Plage 3].[AniTaille]" caption="AniTaille" attribute="1" defaultMemberUniqueName="[Plage 3].[AniTaille].[All]" allUniqueName="[Plage 3].[AniTaille].[All]" dimensionUniqueName="[Plage 3]" displayFolder="" count="0" memberValueDatatype="5" unbalanced="0"/>
    <cacheHierarchy uniqueName="[Plage 3].[AniPoids]" caption="AniPoids" attribute="1" defaultMemberUniqueName="[Plage 3].[AniPoids].[All]" allUniqueName="[Plage 3].[AniPoids].[All]" dimensionUniqueName="[Plage 3]" displayFolder="" count="0" memberValueDatatype="5" unbalanced="0"/>
    <cacheHierarchy uniqueName="[Plage 3].[AniDecede]" caption="AniDecede" attribute="1" defaultMemberUniqueName="[Plage 3].[AniDecede].[All]" allUniqueName="[Plage 3].[AniDecede].[All]" dimensionUniqueName="[Plage 3]" displayFolder="" count="0" memberValueDatatype="11" unbalanced="0"/>
    <cacheHierarchy uniqueName="[Plage 3].[AniCommentaires]" caption="AniCommentaires" attribute="1" defaultMemberUniqueName="[Plage 3].[AniCommentaires].[All]" allUniqueName="[Plage 3].[AniCommentaires].[All]" dimensionUniqueName="[Plage 3]" displayFolder="" count="0" memberValueDatatype="130" unbalanced="0"/>
    <cacheHierarchy uniqueName="[Plage 3].[CliNum]" caption="CliNum" attribute="1" defaultMemberUniqueName="[Plage 3].[CliNum].[All]" allUniqueName="[Plage 3].[CliNum].[All]" dimensionUniqueName="[Plage 3]" displayFolder="" count="0" memberValueDatatype="130" unbalanced="0"/>
    <cacheHierarchy uniqueName="[Plage 3].[CliType]" caption="CliType" attribute="1" defaultMemberUniqueName="[Plage 3].[CliType].[All]" allUniqueName="[Plage 3].[CliType].[All]" dimensionUniqueName="[Plage 3]" displayFolder="" count="0" memberValueDatatype="20" unbalanced="0"/>
    <cacheHierarchy uniqueName="[Plage 3].[CliNom]" caption="CliNom" attribute="1" defaultMemberUniqueName="[Plage 3].[CliNom].[All]" allUniqueName="[Plage 3].[CliNom].[All]" dimensionUniqueName="[Plage 3]" displayFolder="" count="0" memberValueDatatype="130" unbalanced="0"/>
    <cacheHierarchy uniqueName="[Plage 3].[CliRue]" caption="CliRue" attribute="1" defaultMemberUniqueName="[Plage 3].[CliRue].[All]" allUniqueName="[Plage 3].[CliRue].[All]" dimensionUniqueName="[Plage 3]" displayFolder="" count="0" memberValueDatatype="130" unbalanced="0"/>
    <cacheHierarchy uniqueName="[Plage 3].[CliLocalite]" caption="CliLocalite" attribute="1" defaultMemberUniqueName="[Plage 3].[CliLocalite].[All]" allUniqueName="[Plage 3].[CliLocalite].[All]" dimensionUniqueName="[Plage 3]" displayFolder="" count="0" memberValueDatatype="130" unbalanced="0"/>
    <cacheHierarchy uniqueName="[Plage 3].[CliDep]" caption="CliDep" attribute="1" defaultMemberUniqueName="[Plage 3].[CliDep].[All]" allUniqueName="[Plage 3].[CliDep].[All]" dimensionUniqueName="[Plage 3]" displayFolder="" count="0" memberValueDatatype="130" unbalanced="0"/>
    <cacheHierarchy uniqueName="[Plage 3].[CliCP]" caption="CliCP" attribute="1" defaultMemberUniqueName="[Plage 3].[CliCP].[All]" allUniqueName="[Plage 3].[CliCP].[All]" dimensionUniqueName="[Plage 3]" displayFolder="" count="0" memberValueDatatype="130" unbalanced="0"/>
    <cacheHierarchy uniqueName="[Plage 3].[CliTel]" caption="CliTel" attribute="1" defaultMemberUniqueName="[Plage 3].[CliTel].[All]" allUniqueName="[Plage 3].[CliTel].[All]" dimensionUniqueName="[Plage 3]" displayFolder="" count="0" memberValueDatatype="130" unbalanced="0"/>
    <cacheHierarchy uniqueName="[Plage 3].[CliSiteWeb]" caption="CliSiteWeb" attribute="1" defaultMemberUniqueName="[Plage 3].[CliSiteWeb].[All]" allUniqueName="[Plage 3].[CliSiteWeb].[All]" dimensionUniqueName="[Plage 3]" displayFolder="" count="0" memberValueDatatype="130" unbalanced="0"/>
    <cacheHierarchy uniqueName="[Plage 3].[Clidepuis]" caption="Clidepuis" attribute="1" time="1" defaultMemberUniqueName="[Plage 3].[Clidepuis].[All]" allUniqueName="[Plage 3].[Clidepuis].[All]" dimensionUniqueName="[Plage 3]" displayFolder="" count="0" memberValueDatatype="7" unbalanced="0"/>
    <cacheHierarchy uniqueName="[Plage 3].[CliRemise]" caption="CliRemise" attribute="1" defaultMemberUniqueName="[Plage 3].[CliRemise].[All]" allUniqueName="[Plage 3].[CliRemise].[All]" dimensionUniqueName="[Plage 3]" displayFolder="" count="0" memberValueDatatype="5" unbalanced="0"/>
    <cacheHierarchy uniqueName="[Plage 3].[Visite.VisNum]" caption="Visite.VisNum" attribute="1" defaultMemberUniqueName="[Plage 3].[Visite.VisNum].[All]" allUniqueName="[Plage 3].[Visite.VisNum].[All]" dimensionUniqueName="[Plage 3]" displayFolder="" count="0" memberValueDatatype="130" unbalanced="0"/>
    <cacheHierarchy uniqueName="[Plage 3].[VisAni]" caption="VisAni" attribute="1" defaultMemberUniqueName="[Plage 3].[VisAni].[All]" allUniqueName="[Plage 3].[VisAni].[All]" dimensionUniqueName="[Plage 3]" displayFolder="" count="0" memberValueDatatype="130" unbalanced="0"/>
    <cacheHierarchy uniqueName="[Plage 3].[VisDate_2024]" caption="VisDate_2024" attribute="1" time="1" defaultMemberUniqueName="[Plage 3].[VisDate_2024].[All]" allUniqueName="[Plage 3].[VisDate_2024].[All]" dimensionUniqueName="[Plage 3]" displayFolder="" count="0" memberValueDatatype="7" unbalanced="0"/>
    <cacheHierarchy uniqueName="[Plage 3].[VisSuivi]" caption="VisSuivi" attribute="1" defaultMemberUniqueName="[Plage 3].[VisSuivi].[All]" allUniqueName="[Plage 3].[VisSuivi].[All]" dimensionUniqueName="[Plage 3]" displayFolder="" count="0" memberValueDatatype="130" unbalanced="0"/>
    <cacheHierarchy uniqueName="[Plage 3].[VisDatesuivi_2024]" caption="VisDatesuivi_2024" attribute="1" time="1" defaultMemberUniqueName="[Plage 3].[VisDatesuivi_2024].[All]" allUniqueName="[Plage 3].[VisDatesuivi_2024].[All]" dimensionUniqueName="[Plage 3]" displayFolder="" count="0" memberValueDatatype="7" unbalanced="0"/>
    <cacheHierarchy uniqueName="[Plage 3].[VisTypepaie]" caption="VisTypepaie" attribute="1" defaultMemberUniqueName="[Plage 3].[VisTypepaie].[All]" allUniqueName="[Plage 3].[VisTypepaie].[All]" dimensionUniqueName="[Plage 3]" displayFolder="" count="0" memberValueDatatype="20" unbalanced="0"/>
    <cacheHierarchy uniqueName="[Plage 3].[VisDatePaiement_2024]" caption="VisDatePaiement_2024" attribute="1" time="1" defaultMemberUniqueName="[Plage 3].[VisDatePaiement_2024].[All]" allUniqueName="[Plage 3].[VisDatePaiement_2024].[All]" dimensionUniqueName="[Plage 3]" displayFolder="" count="0" memberValueDatatype="7" unbalanced="0"/>
    <cacheHierarchy uniqueName="[Plage 3].[DetailVisite.VisNum]" caption="DetailVisite.VisNum" attribute="1" defaultMemberUniqueName="[Plage 3].[DetailVisite.VisNum].[All]" allUniqueName="[Plage 3].[DetailVisite.VisNum].[All]" dimensionUniqueName="[Plage 3]" displayFolder="" count="0" memberValueDatatype="130" unbalanced="0"/>
    <cacheHierarchy uniqueName="[Plage 3].[VisLig]" caption="VisLig" attribute="1" defaultMemberUniqueName="[Plage 3].[VisLig].[All]" allUniqueName="[Plage 3].[VisLig].[All]" dimensionUniqueName="[Plage 3]" displayFolder="" count="0" memberValueDatatype="130" unbalanced="0"/>
    <cacheHierarchy uniqueName="[Plage 3].[VisType]" caption="VisType" attribute="1" defaultMemberUniqueName="[Plage 3].[VisType].[All]" allUniqueName="[Plage 3].[VisType].[All]" dimensionUniqueName="[Plage 3]" displayFolder="" count="0" memberValueDatatype="130" unbalanced="0"/>
    <cacheHierarchy uniqueName="[Plage 3].[VisTrait]" caption="VisTrait" attribute="1" defaultMemberUniqueName="[Plage 3].[VisTrait].[All]" allUniqueName="[Plage 3].[VisTrait].[All]" dimensionUniqueName="[Plage 3]" displayFolder="" count="0" memberValueDatatype="130" unbalanced="0"/>
    <cacheHierarchy uniqueName="[Plage 3].[VisMed]" caption="VisMed" attribute="1" defaultMemberUniqueName="[Plage 3].[VisMed].[All]" allUniqueName="[Plage 3].[VisMed].[All]" dimensionUniqueName="[Plage 3]" displayFolder="" count="0" memberValueDatatype="130" unbalanced="0"/>
    <cacheHierarchy uniqueName="[Plage 3].[MedCode]" caption="MedCode" attribute="1" defaultMemberUniqueName="[Plage 3].[MedCode].[All]" allUniqueName="[Plage 3].[MedCode].[All]" dimensionUniqueName="[Plage 3]" displayFolder="" count="0" memberValueDatatype="130" unbalanced="0"/>
    <cacheHierarchy uniqueName="[Plage 3].[MedNom]" caption="MedNom" attribute="1" defaultMemberUniqueName="[Plage 3].[MedNom].[All]" allUniqueName="[Plage 3].[MedNom].[All]" dimensionUniqueName="[Plage 3]" displayFolder="" count="0" memberValueDatatype="130" unbalanced="0"/>
    <cacheHierarchy uniqueName="[Plage 3].[MedPrix]" caption="MedPrix" attribute="1" defaultMemberUniqueName="[Plage 3].[MedPrix].[All]" allUniqueName="[Plage 3].[MedPrix].[All]" dimensionUniqueName="[Plage 3]" displayFolder="" count="0" memberValueDatatype="5" unbalanced="0"/>
    <cacheHierarchy uniqueName="[Plage 3].[CodeTrai]" caption="CodeTrai" attribute="1" defaultMemberUniqueName="[Plage 3].[CodeTrai].[All]" allUniqueName="[Plage 3].[CodeTrai].[All]" dimensionUniqueName="[Plage 3]" displayFolder="" count="0" memberValueDatatype="130" unbalanced="0"/>
    <cacheHierarchy uniqueName="[Plage 3].[NomTrai]" caption="NomTrai" attribute="1" defaultMemberUniqueName="[Plage 3].[NomTrai].[All]" allUniqueName="[Plage 3].[NomTrai].[All]" dimensionUniqueName="[Plage 3]" displayFolder="" count="0" memberValueDatatype="130" unbalanced="0"/>
    <cacheHierarchy uniqueName="[Plage 3].[PrixTrai]" caption="PrixTrai" attribute="1" defaultMemberUniqueName="[Plage 3].[PrixTrai].[All]" allUniqueName="[Plage 3].[PrixTrai].[All]" dimensionUniqueName="[Plage 3]" displayFolder="" count="0" memberValueDatatype="20" unbalanced="0"/>
    <cacheHierarchy uniqueName="[Plage 3].[PaiTypeCode]" caption="PaiTypeCode" attribute="1" defaultMemberUniqueName="[Plage 3].[PaiTypeCode].[All]" allUniqueName="[Plage 3].[PaiTypeCode].[All]" dimensionUniqueName="[Plage 3]" displayFolder="" count="0" memberValueDatatype="20" unbalanced="0"/>
    <cacheHierarchy uniqueName="[Plage 3].[PaiTypeLib]" caption="PaiTypeLib" attribute="1" defaultMemberUniqueName="[Plage 3].[PaiTypeLib].[All]" allUniqueName="[Plage 3].[PaiTypeLib].[All]" dimensionUniqueName="[Plage 3]" displayFolder="" count="0" memberValueDatatype="130" unbalanced="0"/>
    <cacheHierarchy uniqueName="[Plage 3].[CA]" caption="CA" attribute="1" defaultMemberUniqueName="[Plage 3].[CA].[All]" allUniqueName="[Plage 3].[CA].[All]" dimensionUniqueName="[Plage 3]" displayFolder="" count="0" memberValueDatatype="5" unbalanced="0"/>
    <cacheHierarchy uniqueName="[Plage 3].[nouveau ca]" caption="nouveau ca" attribute="1" defaultMemberUniqueName="[Plage 3].[nouveau ca].[All]" allUniqueName="[Plage 3].[nouveau ca].[All]" dimensionUniqueName="[Plage 3]" displayFolder="" count="0" memberValueDatatype="5" unbalanced="0"/>
    <cacheHierarchy uniqueName="[Plage 3].[avec ou sans detail de visite]" caption="avec ou sans detail de visite" attribute="1" defaultMemberUniqueName="[Plage 3].[avec ou sans detail de visite].[All]" allUniqueName="[Plage 3].[avec ou sans detail de visite].[All]" dimensionUniqueName="[Plage 3]" displayFolder="" count="0" memberValueDatatype="130" unbalanced="0"/>
    <cacheHierarchy uniqueName="[Plage 3].[nombre de jour d'impayés]" caption="nombre de jour d'impayés" attribute="1" defaultMemberUniqueName="[Plage 3].[nombre de jour d'impayés].[All]" allUniqueName="[Plage 3].[nombre de jour d'impayés].[All]" dimensionUniqueName="[Plage 3]" displayFolder="" count="0" memberValueDatatype="20" unbalanced="0"/>
    <cacheHierarchy uniqueName="[Plage 3].[nombre de mois]" caption="nombre de mois" attribute="1" defaultMemberUniqueName="[Plage 3].[nombre de mois].[All]" allUniqueName="[Plage 3].[nombre de mois].[All]" dimensionUniqueName="[Plage 3]" displayFolder="" count="0" memberValueDatatype="5" unbalanced="0"/>
    <cacheHierarchy uniqueName="[Plage 3].[payé ou pas]" caption="payé ou pas" attribute="1" defaultMemberUniqueName="[Plage 3].[payé ou pas].[All]" allUniqueName="[Plage 3].[payé ou pas].[All]" dimensionUniqueName="[Plage 3]" displayFolder="" count="0" memberValueDatatype="130" unbalanced="0"/>
    <cacheHierarchy uniqueName="[Plage 3].[test si la date est dans la periode du mois glissant]" caption="test si la date est dans la periode du mois glissant" attribute="1" defaultMemberUniqueName="[Plage 3].[test si la date est dans la periode du mois glissant].[All]" allUniqueName="[Plage 3].[test si la date est dans la periode du mois glissant].[All]" dimensionUniqueName="[Plage 3]" displayFolder="" count="0" memberValueDatatype="11" unbalanced="0"/>
    <cacheHierarchy uniqueName="[Plage 3].[numéro de la semaine de visite]" caption="numéro de la semaine de visite" attribute="1" defaultMemberUniqueName="[Plage 3].[numéro de la semaine de visite].[All]" allUniqueName="[Plage 3].[numéro de la semaine de visite].[All]" dimensionUniqueName="[Plage 3]" displayFolder="" count="0" memberValueDatatype="20" unbalanced="0"/>
    <cacheHierarchy uniqueName="[Plage 3].[VisDate_2024 (année)]" caption="VisDate_2024 (année)" attribute="1" defaultMemberUniqueName="[Plage 3].[VisDate_2024 (année)].[All]" allUniqueName="[Plage 3].[VisDate_2024 (année)].[All]" dimensionUniqueName="[Plage 3]" displayFolder="" count="0" memberValueDatatype="130" unbalanced="0"/>
    <cacheHierarchy uniqueName="[Plage 3].[VisDate_2024 (trimestre)]" caption="VisDate_2024 (trimestre)" attribute="1" defaultMemberUniqueName="[Plage 3].[VisDate_2024 (trimestre)].[All]" allUniqueName="[Plage 3].[VisDate_2024 (trimestre)].[All]" dimensionUniqueName="[Plage 3]" displayFolder="" count="0" memberValueDatatype="130" unbalanced="0"/>
    <cacheHierarchy uniqueName="[Plage 3].[VisDate_2024 (mois)]" caption="VisDate_2024 (mois)" attribute="1" defaultMemberUniqueName="[Plage 3].[VisDate_2024 (mois)].[All]" allUniqueName="[Plage 3].[VisDate_2024 (mois)].[All]" dimensionUniqueName="[Plage 3]" displayFolder="" count="0" memberValueDatatype="130" unbalanced="0"/>
    <cacheHierarchy uniqueName="[Tableau1].[Aniid]" caption="Aniid" attribute="1" defaultMemberUniqueName="[Tableau1].[Aniid].[All]" allUniqueName="[Tableau1].[Aniid].[All]" dimensionUniqueName="[Tableau1]" displayFolder="" count="0" memberValueDatatype="130" unbalanced="0"/>
    <cacheHierarchy uniqueName="[Tableau1].[AniCli]" caption="AniCli" attribute="1" defaultMemberUniqueName="[Tableau1].[AniCli].[All]" allUniqueName="[Tableau1].[AniCli].[All]" dimensionUniqueName="[Tableau1]" displayFolder="" count="0" memberValueDatatype="130" unbalanced="0"/>
    <cacheHierarchy uniqueName="[Tableau1].[AniNom]" caption="AniNom" attribute="1" defaultMemberUniqueName="[Tableau1].[AniNom].[All]" allUniqueName="[Tableau1].[AniNom].[All]" dimensionUniqueName="[Tableau1]" displayFolder="" count="0" memberValueDatatype="130" unbalanced="0"/>
    <cacheHierarchy uniqueName="[Tableau1].[AniType]" caption="AniType" attribute="1" defaultMemberUniqueName="[Tableau1].[AniType].[All]" allUniqueName="[Tableau1].[AniType].[All]" dimensionUniqueName="[Tableau1]" displayFolder="" count="0" memberValueDatatype="130" unbalanced="0"/>
    <cacheHierarchy uniqueName="[Tableau1].[AniRace]" caption="AniRace" attribute="1" defaultMemberUniqueName="[Tableau1].[AniRace].[All]" allUniqueName="[Tableau1].[AniRace].[All]" dimensionUniqueName="[Tableau1]" displayFolder="" count="0" memberValueDatatype="130" unbalanced="0"/>
    <cacheHierarchy uniqueName="[Tableau1].[AniDN]" caption="AniDN" attribute="1" time="1" defaultMemberUniqueName="[Tableau1].[AniDN].[All]" allUniqueName="[Tableau1].[AniDN].[All]" dimensionUniqueName="[Tableau1]" displayFolder="" count="0" memberValueDatatype="7" unbalanced="0"/>
    <cacheHierarchy uniqueName="[Tableau1].[AniSexe]" caption="AniSexe" attribute="1" defaultMemberUniqueName="[Tableau1].[AniSexe].[All]" allUniqueName="[Tableau1].[AniSexe].[All]" dimensionUniqueName="[Tableau1]" displayFolder="" count="0" memberValueDatatype="130" unbalanced="0"/>
    <cacheHierarchy uniqueName="[Tableau1].[AniCouleur]" caption="AniCouleur" attribute="1" defaultMemberUniqueName="[Tableau1].[AniCouleur].[All]" allUniqueName="[Tableau1].[AniCouleur].[All]" dimensionUniqueName="[Tableau1]" displayFolder="" count="0" memberValueDatatype="130" unbalanced="0"/>
    <cacheHierarchy uniqueName="[Tableau1].[AniSteril]" caption="AniSteril" attribute="1" defaultMemberUniqueName="[Tableau1].[AniSteril].[All]" allUniqueName="[Tableau1].[AniSteril].[All]" dimensionUniqueName="[Tableau1]" displayFolder="" count="0" memberValueDatatype="11" unbalanced="0"/>
    <cacheHierarchy uniqueName="[Tableau1].[AniTaille]" caption="AniTaille" attribute="1" defaultMemberUniqueName="[Tableau1].[AniTaille].[All]" allUniqueName="[Tableau1].[AniTaille].[All]" dimensionUniqueName="[Tableau1]" displayFolder="" count="0" memberValueDatatype="5" unbalanced="0"/>
    <cacheHierarchy uniqueName="[Tableau1].[AniPoids]" caption="AniPoids" attribute="1" defaultMemberUniqueName="[Tableau1].[AniPoids].[All]" allUniqueName="[Tableau1].[AniPoids].[All]" dimensionUniqueName="[Tableau1]" displayFolder="" count="0" memberValueDatatype="5" unbalanced="0"/>
    <cacheHierarchy uniqueName="[Tableau1].[AniDecede]" caption="AniDecede" attribute="1" defaultMemberUniqueName="[Tableau1].[AniDecede].[All]" allUniqueName="[Tableau1].[AniDecede].[All]" dimensionUniqueName="[Tableau1]" displayFolder="" count="0" memberValueDatatype="11" unbalanced="0"/>
    <cacheHierarchy uniqueName="[Tableau1].[AniCommentaires]" caption="AniCommentaires" attribute="1" defaultMemberUniqueName="[Tableau1].[AniCommentaires].[All]" allUniqueName="[Tableau1].[AniCommentaires].[All]" dimensionUniqueName="[Tableau1]" displayFolder="" count="0" memberValueDatatype="130" unbalanced="0"/>
    <cacheHierarchy uniqueName="[Tableau1].[CliNum]" caption="CliNum" attribute="1" defaultMemberUniqueName="[Tableau1].[CliNum].[All]" allUniqueName="[Tableau1].[CliNum].[All]" dimensionUniqueName="[Tableau1]" displayFolder="" count="0" memberValueDatatype="130" unbalanced="0"/>
    <cacheHierarchy uniqueName="[Tableau1].[CliType]" caption="CliType" attribute="1" defaultMemberUniqueName="[Tableau1].[CliType].[All]" allUniqueName="[Tableau1].[CliType].[All]" dimensionUniqueName="[Tableau1]" displayFolder="" count="0" memberValueDatatype="20" unbalanced="0"/>
    <cacheHierarchy uniqueName="[Tableau1].[CliNom]" caption="CliNom" attribute="1" defaultMemberUniqueName="[Tableau1].[CliNom].[All]" allUniqueName="[Tableau1].[CliNom].[All]" dimensionUniqueName="[Tableau1]" displayFolder="" count="0" memberValueDatatype="130" unbalanced="0"/>
    <cacheHierarchy uniqueName="[Tableau1].[CliRue]" caption="CliRue" attribute="1" defaultMemberUniqueName="[Tableau1].[CliRue].[All]" allUniqueName="[Tableau1].[CliRue].[All]" dimensionUniqueName="[Tableau1]" displayFolder="" count="0" memberValueDatatype="130" unbalanced="0"/>
    <cacheHierarchy uniqueName="[Tableau1].[CliLocalite]" caption="CliLocalite" attribute="1" defaultMemberUniqueName="[Tableau1].[CliLocalite].[All]" allUniqueName="[Tableau1].[CliLocalite].[All]" dimensionUniqueName="[Tableau1]" displayFolder="" count="0" memberValueDatatype="130" unbalanced="0"/>
    <cacheHierarchy uniqueName="[Tableau1].[CliDep]" caption="CliDep" attribute="1" defaultMemberUniqueName="[Tableau1].[CliDep].[All]" allUniqueName="[Tableau1].[CliDep].[All]" dimensionUniqueName="[Tableau1]" displayFolder="" count="0" memberValueDatatype="130" unbalanced="0"/>
    <cacheHierarchy uniqueName="[Tableau1].[CliCP]" caption="CliCP" attribute="1" defaultMemberUniqueName="[Tableau1].[CliCP].[All]" allUniqueName="[Tableau1].[CliCP].[All]" dimensionUniqueName="[Tableau1]" displayFolder="" count="0" memberValueDatatype="130" unbalanced="0"/>
    <cacheHierarchy uniqueName="[Tableau1].[CliTel]" caption="CliTel" attribute="1" defaultMemberUniqueName="[Tableau1].[CliTel].[All]" allUniqueName="[Tableau1].[CliTel].[All]" dimensionUniqueName="[Tableau1]" displayFolder="" count="0" memberValueDatatype="130" unbalanced="0"/>
    <cacheHierarchy uniqueName="[Tableau1].[CliSiteWeb]" caption="CliSiteWeb" attribute="1" defaultMemberUniqueName="[Tableau1].[CliSiteWeb].[All]" allUniqueName="[Tableau1].[CliSiteWeb].[All]" dimensionUniqueName="[Tableau1]" displayFolder="" count="0" memberValueDatatype="130" unbalanced="0"/>
    <cacheHierarchy uniqueName="[Tableau1].[Clidepuis]" caption="Clidepuis" attribute="1" time="1" defaultMemberUniqueName="[Tableau1].[Clidepuis].[All]" allUniqueName="[Tableau1].[Clidepuis].[All]" dimensionUniqueName="[Tableau1]" displayFolder="" count="0" memberValueDatatype="7" unbalanced="0"/>
    <cacheHierarchy uniqueName="[Tableau1].[CliRemise]" caption="CliRemise" attribute="1" defaultMemberUniqueName="[Tableau1].[CliRemise].[All]" allUniqueName="[Tableau1].[CliRemise].[All]" dimensionUniqueName="[Tableau1]" displayFolder="" count="0" memberValueDatatype="5" unbalanced="0"/>
    <cacheHierarchy uniqueName="[Tableau1].[Visite.VisNum]" caption="Visite.VisNum" attribute="1" defaultMemberUniqueName="[Tableau1].[Visite.VisNum].[All]" allUniqueName="[Tableau1].[Visite.VisNum].[All]" dimensionUniqueName="[Tableau1]" displayFolder="" count="0" memberValueDatatype="130" unbalanced="0"/>
    <cacheHierarchy uniqueName="[Tableau1].[VisAni]" caption="VisAni" attribute="1" defaultMemberUniqueName="[Tableau1].[VisAni].[All]" allUniqueName="[Tableau1].[VisAni].[All]" dimensionUniqueName="[Tableau1]" displayFolder="" count="0" memberValueDatatype="130" unbalanced="0"/>
    <cacheHierarchy uniqueName="[Tableau1].[VisDate_2024]" caption="VisDate_2024" attribute="1" time="1" defaultMemberUniqueName="[Tableau1].[VisDate_2024].[All]" allUniqueName="[Tableau1].[VisDate_2024].[All]" dimensionUniqueName="[Tableau1]" displayFolder="" count="0" memberValueDatatype="7" unbalanced="0"/>
    <cacheHierarchy uniqueName="[Tableau1].[VisSuivi]" caption="VisSuivi" attribute="1" defaultMemberUniqueName="[Tableau1].[VisSuivi].[All]" allUniqueName="[Tableau1].[VisSuivi].[All]" dimensionUniqueName="[Tableau1]" displayFolder="" count="0" memberValueDatatype="130" unbalanced="0"/>
    <cacheHierarchy uniqueName="[Tableau1].[VisDatesuivi_2024]" caption="VisDatesuivi_2024" attribute="1" time="1" defaultMemberUniqueName="[Tableau1].[VisDatesuivi_2024].[All]" allUniqueName="[Tableau1].[VisDatesuivi_2024].[All]" dimensionUniqueName="[Tableau1]" displayFolder="" count="0" memberValueDatatype="7" unbalanced="0"/>
    <cacheHierarchy uniqueName="[Tableau1].[VisTypepaie]" caption="VisTypepaie" attribute="1" defaultMemberUniqueName="[Tableau1].[VisTypepaie].[All]" allUniqueName="[Tableau1].[VisTypepaie].[All]" dimensionUniqueName="[Tableau1]" displayFolder="" count="0" memberValueDatatype="20" unbalanced="0"/>
    <cacheHierarchy uniqueName="[Tableau1].[VisDatePaiement_2024]" caption="VisDatePaiement_2024" attribute="1" time="1" defaultMemberUniqueName="[Tableau1].[VisDatePaiement_2024].[All]" allUniqueName="[Tableau1].[VisDatePaiement_2024].[All]" dimensionUniqueName="[Tableau1]" displayFolder="" count="0" memberValueDatatype="7" unbalanced="0"/>
    <cacheHierarchy uniqueName="[Tableau1].[DetailVisite.VisNum]" caption="DetailVisite.VisNum" attribute="1" defaultMemberUniqueName="[Tableau1].[DetailVisite.VisNum].[All]" allUniqueName="[Tableau1].[DetailVisite.VisNum].[All]" dimensionUniqueName="[Tableau1]" displayFolder="" count="0" memberValueDatatype="130" unbalanced="0"/>
    <cacheHierarchy uniqueName="[Tableau1].[VisLig]" caption="VisLig" attribute="1" defaultMemberUniqueName="[Tableau1].[VisLig].[All]" allUniqueName="[Tableau1].[VisLig].[All]" dimensionUniqueName="[Tableau1]" displayFolder="" count="0" memberValueDatatype="130" unbalanced="0"/>
    <cacheHierarchy uniqueName="[Tableau1].[VisType]" caption="VisType" attribute="1" defaultMemberUniqueName="[Tableau1].[VisType].[All]" allUniqueName="[Tableau1].[VisType].[All]" dimensionUniqueName="[Tableau1]" displayFolder="" count="0" memberValueDatatype="130" unbalanced="0"/>
    <cacheHierarchy uniqueName="[Tableau1].[VisTrait]" caption="VisTrait" attribute="1" defaultMemberUniqueName="[Tableau1].[VisTrait].[All]" allUniqueName="[Tableau1].[VisTrait].[All]" dimensionUniqueName="[Tableau1]" displayFolder="" count="0" memberValueDatatype="130" unbalanced="0"/>
    <cacheHierarchy uniqueName="[Tableau1].[VisMed]" caption="VisMed" attribute="1" defaultMemberUniqueName="[Tableau1].[VisMed].[All]" allUniqueName="[Tableau1].[VisMed].[All]" dimensionUniqueName="[Tableau1]" displayFolder="" count="0" memberValueDatatype="130" unbalanced="0"/>
    <cacheHierarchy uniqueName="[Tableau1].[MedCode]" caption="MedCode" attribute="1" defaultMemberUniqueName="[Tableau1].[MedCode].[All]" allUniqueName="[Tableau1].[MedCode].[All]" dimensionUniqueName="[Tableau1]" displayFolder="" count="0" memberValueDatatype="130" unbalanced="0"/>
    <cacheHierarchy uniqueName="[Tableau1].[MedNom]" caption="MedNom" attribute="1" defaultMemberUniqueName="[Tableau1].[MedNom].[All]" allUniqueName="[Tableau1].[MedNom].[All]" dimensionUniqueName="[Tableau1]" displayFolder="" count="0" memberValueDatatype="130" unbalanced="0"/>
    <cacheHierarchy uniqueName="[Tableau1].[MedPrix]" caption="MedPrix" attribute="1" defaultMemberUniqueName="[Tableau1].[MedPrix].[All]" allUniqueName="[Tableau1].[MedPrix].[All]" dimensionUniqueName="[Tableau1]" displayFolder="" count="0" memberValueDatatype="5" unbalanced="0"/>
    <cacheHierarchy uniqueName="[Tableau1].[CodeTrai]" caption="CodeTrai" attribute="1" defaultMemberUniqueName="[Tableau1].[CodeTrai].[All]" allUniqueName="[Tableau1].[CodeTrai].[All]" dimensionUniqueName="[Tableau1]" displayFolder="" count="0" memberValueDatatype="130" unbalanced="0"/>
    <cacheHierarchy uniqueName="[Tableau1].[NomTrai]" caption="NomTrai" attribute="1" defaultMemberUniqueName="[Tableau1].[NomTrai].[All]" allUniqueName="[Tableau1].[NomTrai].[All]" dimensionUniqueName="[Tableau1]" displayFolder="" count="0" memberValueDatatype="130" unbalanced="0"/>
    <cacheHierarchy uniqueName="[Tableau1].[PrixTrai]" caption="PrixTrai" attribute="1" defaultMemberUniqueName="[Tableau1].[PrixTrai].[All]" allUniqueName="[Tableau1].[PrixTrai].[All]" dimensionUniqueName="[Tableau1]" displayFolder="" count="0" memberValueDatatype="20" unbalanced="0"/>
    <cacheHierarchy uniqueName="[Tableau1].[PaiTypeCode]" caption="PaiTypeCode" attribute="1" defaultMemberUniqueName="[Tableau1].[PaiTypeCode].[All]" allUniqueName="[Tableau1].[PaiTypeCode].[All]" dimensionUniqueName="[Tableau1]" displayFolder="" count="0" memberValueDatatype="20" unbalanced="0"/>
    <cacheHierarchy uniqueName="[Tableau1].[PaiTypeLib]" caption="PaiTypeLib" attribute="1" defaultMemberUniqueName="[Tableau1].[PaiTypeLib].[All]" allUniqueName="[Tableau1].[PaiTypeLib].[All]" dimensionUniqueName="[Tableau1]" displayFolder="" count="0" memberValueDatatype="130" unbalanced="0"/>
    <cacheHierarchy uniqueName="[Tableau1].[CA]" caption="CA" attribute="1" defaultMemberUniqueName="[Tableau1].[CA].[All]" allUniqueName="[Tableau1].[CA].[All]" dimensionUniqueName="[Tableau1]" displayFolder="" count="0" memberValueDatatype="5" unbalanced="0"/>
    <cacheHierarchy uniqueName="[Tableau1].[nouveau ca]" caption="nouveau ca" attribute="1" defaultMemberUniqueName="[Tableau1].[nouveau ca].[All]" allUniqueName="[Tableau1].[nouveau ca].[All]" dimensionUniqueName="[Tableau1]" displayFolder="" count="0" memberValueDatatype="5" unbalanced="0"/>
    <cacheHierarchy uniqueName="[Tableau1].[avec ou sans detail de visite]" caption="avec ou sans detail de visite" attribute="1" defaultMemberUniqueName="[Tableau1].[avec ou sans detail de visite].[All]" allUniqueName="[Tableau1].[avec ou sans detail de visite].[All]" dimensionUniqueName="[Tableau1]" displayFolder="" count="0" memberValueDatatype="130" unbalanced="0"/>
    <cacheHierarchy uniqueName="[Tableau1].[nombre de jour d'impayés]" caption="nombre de jour d'impayés" attribute="1" defaultMemberUniqueName="[Tableau1].[nombre de jour d'impayés].[All]" allUniqueName="[Tableau1].[nombre de jour d'impayés].[All]" dimensionUniqueName="[Tableau1]" displayFolder="" count="0" memberValueDatatype="20" unbalanced="0"/>
    <cacheHierarchy uniqueName="[Tableau1].[nombre de mois]" caption="nombre de mois" attribute="1" defaultMemberUniqueName="[Tableau1].[nombre de mois].[All]" allUniqueName="[Tableau1].[nombre de mois].[All]" dimensionUniqueName="[Tableau1]" displayFolder="" count="0" memberValueDatatype="5" unbalanced="0"/>
    <cacheHierarchy uniqueName="[Tableau1].[payé ou pas]" caption="payé ou pas" attribute="1" defaultMemberUniqueName="[Tableau1].[payé ou pas].[All]" allUniqueName="[Tableau1].[payé ou pas].[All]" dimensionUniqueName="[Tableau1]" displayFolder="" count="0" memberValueDatatype="130" unbalanced="0"/>
    <cacheHierarchy uniqueName="[Tableau1].[test si la date est dans la periode du mois glissant]" caption="test si la date est dans la periode du mois glissant" attribute="1" defaultMemberUniqueName="[Tableau1].[test si la date est dans la periode du mois glissant].[All]" allUniqueName="[Tableau1].[test si la date est dans la periode du mois glissant].[All]" dimensionUniqueName="[Tableau1]" displayFolder="" count="0" memberValueDatatype="11" unbalanced="0"/>
    <cacheHierarchy uniqueName="[Tableau1].[numéro de la semaine de visite]" caption="numéro de la semaine de visite" attribute="1" defaultMemberUniqueName="[Tableau1].[numéro de la semaine de visite].[All]" allUniqueName="[Tableau1].[numéro de la semaine de visite].[All]" dimensionUniqueName="[Tableau1]" displayFolder="" count="0" memberValueDatatype="20" unbalanced="0"/>
    <cacheHierarchy uniqueName="[Plage 2].[VisDate_2024 (index des mois)]" caption="VisDate_2024 (index des mois)" attribute="1" defaultMemberUniqueName="[Plage 2].[VisDate_2024 (index des mois)].[All]" allUniqueName="[Plage 2].[VisDate_2024 (index des mois)].[All]" dimensionUniqueName="[Plage 2]" displayFolder="" count="0" memberValueDatatype="20" unbalanced="0" hidden="1"/>
    <cacheHierarchy uniqueName="[Plage 3].[VisDate_2024 (index des mois)]" caption="VisDate_2024 (index des mois)" attribute="1" defaultMemberUniqueName="[Plage 3].[VisDate_2024 (index des mois)].[All]" allUniqueName="[Plage 3].[VisDate_2024 (index des mois)].[All]" dimensionUniqueName="[Plage 3]" displayFolder="" count="0" memberValueDatatype="20" unbalanced="0" hidden="1"/>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XL_Count Plage 1]" caption="__XL_Count Plage 1" measure="1" displayFolder="" measureGroup="Plage 1" count="0" hidden="1"/>
    <cacheHierarchy uniqueName="[Measures].[__XL_Count Plage 2]" caption="__XL_Count Plage 2" measure="1" displayFolder="" measureGroup="Plage 2" count="0" hidden="1"/>
    <cacheHierarchy uniqueName="[Measures].[__XL_Count Plage 3]" caption="__XL_Count Plage 3" measure="1" displayFolder="" measureGroup="Plage 3" count="0" hidden="1"/>
    <cacheHierarchy uniqueName="[Measures].[__No measures defined]" caption="__No measures defined" measure="1" displayFolder="" count="0" hidden="1"/>
    <cacheHierarchy uniqueName="[Measures].[Nombre de AniType]" caption="Nombre de AniType" measure="1" displayFolder="" measureGroup="Plage" count="0" hidden="1">
      <extLst>
        <ext xmlns:x15="http://schemas.microsoft.com/office/spreadsheetml/2010/11/main" uri="{B97F6D7D-B522-45F9-BDA1-12C45D357490}">
          <x15:cacheHierarchy aggregatedColumn="3"/>
        </ext>
      </extLst>
    </cacheHierarchy>
    <cacheHierarchy uniqueName="[Measures].[Somme de CA]" caption="Somme de CA" measure="1" displayFolder="" measureGroup="Plage" count="0" hidden="1">
      <extLst>
        <ext xmlns:x15="http://schemas.microsoft.com/office/spreadsheetml/2010/11/main" uri="{B97F6D7D-B522-45F9-BDA1-12C45D357490}">
          <x15:cacheHierarchy aggregatedColumn="44"/>
        </ext>
      </extLst>
    </cacheHierarchy>
    <cacheHierarchy uniqueName="[Measures].[Total distinct de AniType]" caption="Total distinct de AniType" measure="1" displayFolder="" measureGroup="Plage" count="0" hidden="1">
      <extLst>
        <ext xmlns:x15="http://schemas.microsoft.com/office/spreadsheetml/2010/11/main" uri="{B97F6D7D-B522-45F9-BDA1-12C45D357490}">
          <x15:cacheHierarchy aggregatedColumn="3"/>
        </ext>
      </extLst>
    </cacheHierarchy>
    <cacheHierarchy uniqueName="[Measures].[Nombre de VisAni]" caption="Nombre de VisAni" measure="1" displayFolder="" measureGroup="Plage" count="0" hidden="1">
      <extLst>
        <ext xmlns:x15="http://schemas.microsoft.com/office/spreadsheetml/2010/11/main" uri="{B97F6D7D-B522-45F9-BDA1-12C45D357490}">
          <x15:cacheHierarchy aggregatedColumn="25"/>
        </ext>
      </extLst>
    </cacheHierarchy>
    <cacheHierarchy uniqueName="[Measures].[Total distinct de VisAni]" caption="Total distinct de VisAni" measure="1" displayFolder="" measureGroup="Plage" count="0" hidden="1">
      <extLst>
        <ext xmlns:x15="http://schemas.microsoft.com/office/spreadsheetml/2010/11/main" uri="{B97F6D7D-B522-45F9-BDA1-12C45D357490}">
          <x15:cacheHierarchy aggregatedColumn="25"/>
        </ext>
      </extLst>
    </cacheHierarchy>
    <cacheHierarchy uniqueName="[Measures].[Nombre de VisAni 2]" caption="Nombre de VisAni 2" measure="1" displayFolder="" measureGroup="Tableau1" count="0" hidden="1">
      <extLst>
        <ext xmlns:x15="http://schemas.microsoft.com/office/spreadsheetml/2010/11/main" uri="{B97F6D7D-B522-45F9-BDA1-12C45D357490}">
          <x15:cacheHierarchy aggregatedColumn="230"/>
        </ext>
      </extLst>
    </cacheHierarchy>
    <cacheHierarchy uniqueName="[Measures].[Total distinct de VisAni 2]" caption="Total distinct de VisAni 2" measure="1" displayFolder="" measureGroup="Tableau1" count="0" hidden="1">
      <extLst>
        <ext xmlns:x15="http://schemas.microsoft.com/office/spreadsheetml/2010/11/main" uri="{B97F6D7D-B522-45F9-BDA1-12C45D357490}">
          <x15:cacheHierarchy aggregatedColumn="230"/>
        </ext>
      </extLst>
    </cacheHierarchy>
    <cacheHierarchy uniqueName="[Measures].[Nombre de payé ou pas]" caption="Nombre de payé ou pas" measure="1" displayFolder="" measureGroup="Plage 1" count="0" hidden="1">
      <extLst>
        <ext xmlns:x15="http://schemas.microsoft.com/office/spreadsheetml/2010/11/main" uri="{B97F6D7D-B522-45F9-BDA1-12C45D357490}">
          <x15:cacheHierarchy aggregatedColumn="95"/>
        </ext>
      </extLst>
    </cacheHierarchy>
    <cacheHierarchy uniqueName="[Measures].[Total distinct de payé ou pas]" caption="Total distinct de payé ou pas" measure="1" displayFolder="" measureGroup="Plage 1" count="0" hidden="1">
      <extLst>
        <ext xmlns:x15="http://schemas.microsoft.com/office/spreadsheetml/2010/11/main" uri="{B97F6D7D-B522-45F9-BDA1-12C45D357490}">
          <x15:cacheHierarchy aggregatedColumn="95"/>
        </ext>
      </extLst>
    </cacheHierarchy>
    <cacheHierarchy uniqueName="[Measures].[Somme de CA 2]" caption="Somme de CA 2" measure="1" displayFolder="" measureGroup="Plage 1" count="0" hidden="1">
      <extLst>
        <ext xmlns:x15="http://schemas.microsoft.com/office/spreadsheetml/2010/11/main" uri="{B97F6D7D-B522-45F9-BDA1-12C45D357490}">
          <x15:cacheHierarchy aggregatedColumn="90"/>
        </ext>
      </extLst>
    </cacheHierarchy>
    <cacheHierarchy uniqueName="[Measures].[Somme de nouveau ca]" caption="Somme de nouveau ca" measure="1" displayFolder="" measureGroup="Plage 2" count="0" hidden="1">
      <extLst>
        <ext xmlns:x15="http://schemas.microsoft.com/office/spreadsheetml/2010/11/main" uri="{B97F6D7D-B522-45F9-BDA1-12C45D357490}">
          <x15:cacheHierarchy aggregatedColumn="141"/>
        </ext>
      </extLst>
    </cacheHierarchy>
    <cacheHierarchy uniqueName="[Measures].[Nombre de VisAni 3]" caption="Nombre de VisAni 3" measure="1" displayFolder="" measureGroup="Plage 2" count="0" hidden="1">
      <extLst>
        <ext xmlns:x15="http://schemas.microsoft.com/office/spreadsheetml/2010/11/main" uri="{B97F6D7D-B522-45F9-BDA1-12C45D357490}">
          <x15:cacheHierarchy aggregatedColumn="121"/>
        </ext>
      </extLst>
    </cacheHierarchy>
    <cacheHierarchy uniqueName="[Measures].[Total distinct de VisAni 3]" caption="Total distinct de VisAni 3" measure="1" displayFolder="" measureGroup="Plage 2" count="0" hidden="1">
      <extLst>
        <ext xmlns:x15="http://schemas.microsoft.com/office/spreadsheetml/2010/11/main" uri="{B97F6D7D-B522-45F9-BDA1-12C45D357490}">
          <x15:cacheHierarchy aggregatedColumn="121"/>
        </ext>
      </extLst>
    </cacheHierarchy>
    <cacheHierarchy uniqueName="[Measures].[Nombre de DetailVisite.VisNum]" caption="Nombre de DetailVisite.VisNum" measure="1" displayFolder="" measureGroup="Plage 2" count="0" hidden="1">
      <extLst>
        <ext xmlns:x15="http://schemas.microsoft.com/office/spreadsheetml/2010/11/main" uri="{B97F6D7D-B522-45F9-BDA1-12C45D357490}">
          <x15:cacheHierarchy aggregatedColumn="127"/>
        </ext>
      </extLst>
    </cacheHierarchy>
  </cacheHierarchies>
  <kpis count="0"/>
  <dimensions count="6">
    <dimension measure="1" name="Measures" uniqueName="[Measures]" caption="Measures"/>
    <dimension name="Plage" uniqueName="[Plage]" caption="Plage"/>
    <dimension name="Plage 1" uniqueName="[Plage 1]" caption="Plage 1"/>
    <dimension name="Plage 2" uniqueName="[Plage 2]" caption="Plage 2"/>
    <dimension name="Plage 3" uniqueName="[Plage 3]" caption="Plage 3"/>
    <dimension name="Tableau1" uniqueName="[Tableau1]" caption="Tableau1"/>
  </dimensions>
  <measureGroups count="5">
    <measureGroup name="Plage" caption="Plage"/>
    <measureGroup name="Plage 1" caption="Plage 1"/>
    <measureGroup name="Plage 2" caption="Plage 2"/>
    <measureGroup name="Plage 3" caption="Plage 3"/>
    <measureGroup name="Tableau1" caption="Tableau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licerData="1" pivotCacheId="701787016"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ya Devas" refreshedDate="45659.058002199075" backgroundQuery="1" createdVersion="3" refreshedVersion="8" minRefreshableVersion="3" recordCount="0" supportSubquery="1" supportAdvancedDrill="1" xr:uid="{C7D374EC-B3D1-46F1-A358-97A32B88701C}">
  <cacheSource type="external" connectionId="1">
    <extLst>
      <ext xmlns:x14="http://schemas.microsoft.com/office/spreadsheetml/2009/9/main" uri="{F057638F-6D5F-4e77-A914-E7F072B9BCA8}">
        <x14:sourceConnection name="ThisWorkbookDataModel"/>
      </ext>
    </extLst>
  </cacheSource>
  <cacheFields count="0"/>
  <cacheHierarchies count="279">
    <cacheHierarchy uniqueName="[Plage].[Aniid1]" caption="Aniid1" attribute="1" defaultMemberUniqueName="[Plage].[Aniid1].[All]" allUniqueName="[Plage].[Aniid1].[All]" dimensionUniqueName="[Plage]" displayFolder="" count="0" memberValueDatatype="130" unbalanced="0"/>
    <cacheHierarchy uniqueName="[Plage].[AniCli]" caption="AniCli" attribute="1" defaultMemberUniqueName="[Plage].[AniCli].[All]" allUniqueName="[Plage].[AniCli].[All]" dimensionUniqueName="[Plage]" displayFolder="" count="0" memberValueDatatype="130" unbalanced="0"/>
    <cacheHierarchy uniqueName="[Plage].[AniNom]" caption="AniNom" attribute="1" defaultMemberUniqueName="[Plage].[AniNom].[All]" allUniqueName="[Plage].[AniNom].[All]" dimensionUniqueName="[Plage]" displayFolder="" count="0" memberValueDatatype="130" unbalanced="0"/>
    <cacheHierarchy uniqueName="[Plage].[AniType]" caption="AniType" attribute="1" defaultMemberUniqueName="[Plage].[AniType].[All]" allUniqueName="[Plage].[AniType].[All]" dimensionUniqueName="[Plage]" displayFolder="" count="0" memberValueDatatype="130" unbalanced="0"/>
    <cacheHierarchy uniqueName="[Plage].[AniRace]" caption="AniRace" attribute="1" defaultMemberUniqueName="[Plage].[AniRace].[All]" allUniqueName="[Plage].[AniRace].[All]" dimensionUniqueName="[Plage]" displayFolder="" count="0" memberValueDatatype="130" unbalanced="0"/>
    <cacheHierarchy uniqueName="[Plage].[AniDN]" caption="AniDN" attribute="1" time="1" defaultMemberUniqueName="[Plage].[AniDN].[All]" allUniqueName="[Plage].[AniDN].[All]" dimensionUniqueName="[Plage]" displayFolder="" count="0" memberValueDatatype="7" unbalanced="0"/>
    <cacheHierarchy uniqueName="[Plage].[AniSexe]" caption="AniSexe" attribute="1" defaultMemberUniqueName="[Plage].[AniSexe].[All]" allUniqueName="[Plage].[AniSexe].[All]" dimensionUniqueName="[Plage]" displayFolder="" count="0" memberValueDatatype="130" unbalanced="0"/>
    <cacheHierarchy uniqueName="[Plage].[AniCouleur]" caption="AniCouleur" attribute="1" defaultMemberUniqueName="[Plage].[AniCouleur].[All]" allUniqueName="[Plage].[AniCouleur].[All]" dimensionUniqueName="[Plage]" displayFolder="" count="0" memberValueDatatype="130" unbalanced="0"/>
    <cacheHierarchy uniqueName="[Plage].[AniSteril]" caption="AniSteril" attribute="1" defaultMemberUniqueName="[Plage].[AniSteril].[All]" allUniqueName="[Plage].[AniSteril].[All]" dimensionUniqueName="[Plage]" displayFolder="" count="0" memberValueDatatype="11" unbalanced="0"/>
    <cacheHierarchy uniqueName="[Plage].[AniTaille]" caption="AniTaille" attribute="1" defaultMemberUniqueName="[Plage].[AniTaille].[All]" allUniqueName="[Plage].[AniTaille].[All]" dimensionUniqueName="[Plage]" displayFolder="" count="0" memberValueDatatype="5" unbalanced="0"/>
    <cacheHierarchy uniqueName="[Plage].[AniPoids]" caption="AniPoids" attribute="1" defaultMemberUniqueName="[Plage].[AniPoids].[All]" allUniqueName="[Plage].[AniPoids].[All]" dimensionUniqueName="[Plage]" displayFolder="" count="0" memberValueDatatype="5" unbalanced="0"/>
    <cacheHierarchy uniqueName="[Plage].[AniDecede]" caption="AniDecede" attribute="1" defaultMemberUniqueName="[Plage].[AniDecede].[All]" allUniqueName="[Plage].[AniDecede].[All]" dimensionUniqueName="[Plage]" displayFolder="" count="0" memberValueDatatype="11" unbalanced="0"/>
    <cacheHierarchy uniqueName="[Plage].[AniCommentaires]" caption="AniCommentaires" attribute="1" defaultMemberUniqueName="[Plage].[AniCommentaires].[All]" allUniqueName="[Plage].[AniCommentaires].[All]" dimensionUniqueName="[Plage]" displayFolder="" count="0" memberValueDatatype="130" unbalanced="0"/>
    <cacheHierarchy uniqueName="[Plage].[CliNum]" caption="CliNum" attribute="1" defaultMemberUniqueName="[Plage].[CliNum].[All]" allUniqueName="[Plage].[CliNum].[All]" dimensionUniqueName="[Plage]" displayFolder="" count="0" memberValueDatatype="130" unbalanced="0"/>
    <cacheHierarchy uniqueName="[Plage].[CliType]" caption="CliType" attribute="1" defaultMemberUniqueName="[Plage].[CliType].[All]" allUniqueName="[Plage].[CliType].[All]" dimensionUniqueName="[Plage]" displayFolder="" count="0" memberValueDatatype="20" unbalanced="0"/>
    <cacheHierarchy uniqueName="[Plage].[CliNom]" caption="CliNom" attribute="1" defaultMemberUniqueName="[Plage].[CliNom].[All]" allUniqueName="[Plage].[CliNom].[All]" dimensionUniqueName="[Plage]" displayFolder="" count="0" memberValueDatatype="130" unbalanced="0"/>
    <cacheHierarchy uniqueName="[Plage].[CliRue]" caption="CliRue" attribute="1" defaultMemberUniqueName="[Plage].[CliRue].[All]" allUniqueName="[Plage].[CliRue].[All]" dimensionUniqueName="[Plage]" displayFolder="" count="0" memberValueDatatype="130" unbalanced="0"/>
    <cacheHierarchy uniqueName="[Plage].[CliLocalite]" caption="CliLocalite" attribute="1" defaultMemberUniqueName="[Plage].[CliLocalite].[All]" allUniqueName="[Plage].[CliLocalite].[All]" dimensionUniqueName="[Plage]" displayFolder="" count="0" memberValueDatatype="130" unbalanced="0"/>
    <cacheHierarchy uniqueName="[Plage].[CliDep]" caption="CliDep" attribute="1" defaultMemberUniqueName="[Plage].[CliDep].[All]" allUniqueName="[Plage].[CliDep].[All]" dimensionUniqueName="[Plage]" displayFolder="" count="0" memberValueDatatype="130" unbalanced="0"/>
    <cacheHierarchy uniqueName="[Plage].[CliCP]" caption="CliCP" attribute="1" defaultMemberUniqueName="[Plage].[CliCP].[All]" allUniqueName="[Plage].[CliCP].[All]" dimensionUniqueName="[Plage]" displayFolder="" count="0" memberValueDatatype="130" unbalanced="0"/>
    <cacheHierarchy uniqueName="[Plage].[CliTel]" caption="CliTel" attribute="1" defaultMemberUniqueName="[Plage].[CliTel].[All]" allUniqueName="[Plage].[CliTel].[All]" dimensionUniqueName="[Plage]" displayFolder="" count="0" memberValueDatatype="130" unbalanced="0"/>
    <cacheHierarchy uniqueName="[Plage].[CliSiteWeb]" caption="CliSiteWeb" attribute="1" defaultMemberUniqueName="[Plage].[CliSiteWeb].[All]" allUniqueName="[Plage].[CliSiteWeb].[All]" dimensionUniqueName="[Plage]" displayFolder="" count="0" memberValueDatatype="130" unbalanced="0"/>
    <cacheHierarchy uniqueName="[Plage].[Clidepuis]" caption="Clidepuis" attribute="1" time="1" defaultMemberUniqueName="[Plage].[Clidepuis].[All]" allUniqueName="[Plage].[Clidepuis].[All]" dimensionUniqueName="[Plage]" displayFolder="" count="0" memberValueDatatype="7" unbalanced="0"/>
    <cacheHierarchy uniqueName="[Plage].[CliRemise]" caption="CliRemise" attribute="1" defaultMemberUniqueName="[Plage].[CliRemise].[All]" allUniqueName="[Plage].[CliRemise].[All]" dimensionUniqueName="[Plage]" displayFolder="" count="0" memberValueDatatype="5" unbalanced="0"/>
    <cacheHierarchy uniqueName="[Plage].[Visite.VisNum]" caption="Visite.VisNum" attribute="1" defaultMemberUniqueName="[Plage].[Visite.VisNum].[All]" allUniqueName="[Plage].[Visite.VisNum].[All]" dimensionUniqueName="[Plage]" displayFolder="" count="0" memberValueDatatype="130" unbalanced="0"/>
    <cacheHierarchy uniqueName="[Plage].[VisAni]" caption="VisAni" attribute="1" defaultMemberUniqueName="[Plage].[VisAni].[All]" allUniqueName="[Plage].[VisAni].[All]" dimensionUniqueName="[Plage]" displayFolder="" count="0" memberValueDatatype="130" unbalanced="0"/>
    <cacheHierarchy uniqueName="[Plage].[VisDate_2024]" caption="VisDate_2024" attribute="1" time="1" defaultMemberUniqueName="[Plage].[VisDate_2024].[All]" allUniqueName="[Plage].[VisDate_2024].[All]" dimensionUniqueName="[Plage]" displayFolder="" count="0" memberValueDatatype="7" unbalanced="0"/>
    <cacheHierarchy uniqueName="[Plage].[VisSuivi]" caption="VisSuivi" attribute="1" defaultMemberUniqueName="[Plage].[VisSuivi].[All]" allUniqueName="[Plage].[VisSuivi].[All]" dimensionUniqueName="[Plage]" displayFolder="" count="0" memberValueDatatype="130" unbalanced="0"/>
    <cacheHierarchy uniqueName="[Plage].[VisDatesuivi_2024]" caption="VisDatesuivi_2024" attribute="1" time="1" defaultMemberUniqueName="[Plage].[VisDatesuivi_2024].[All]" allUniqueName="[Plage].[VisDatesuivi_2024].[All]" dimensionUniqueName="[Plage]" displayFolder="" count="0" memberValueDatatype="7" unbalanced="0"/>
    <cacheHierarchy uniqueName="[Plage].[VisTypepaie]" caption="VisTypepaie" attribute="1" defaultMemberUniqueName="[Plage].[VisTypepaie].[All]" allUniqueName="[Plage].[VisTypepaie].[All]" dimensionUniqueName="[Plage]" displayFolder="" count="0" memberValueDatatype="20" unbalanced="0"/>
    <cacheHierarchy uniqueName="[Plage].[VisDatePaiement_2024]" caption="VisDatePaiement_2024" attribute="1" time="1" defaultMemberUniqueName="[Plage].[VisDatePaiement_2024].[All]" allUniqueName="[Plage].[VisDatePaiement_2024].[All]" dimensionUniqueName="[Plage]" displayFolder="" count="0" memberValueDatatype="7" unbalanced="0"/>
    <cacheHierarchy uniqueName="[Plage].[DetailVisite.VisNum]" caption="DetailVisite.VisNum" attribute="1" defaultMemberUniqueName="[Plage].[DetailVisite.VisNum].[All]" allUniqueName="[Plage].[DetailVisite.VisNum].[All]" dimensionUniqueName="[Plage]" displayFolder="" count="0" memberValueDatatype="130" unbalanced="0"/>
    <cacheHierarchy uniqueName="[Plage].[VisLig]" caption="VisLig" attribute="1" defaultMemberUniqueName="[Plage].[VisLig].[All]" allUniqueName="[Plage].[VisLig].[All]" dimensionUniqueName="[Plage]" displayFolder="" count="0" memberValueDatatype="130" unbalanced="0"/>
    <cacheHierarchy uniqueName="[Plage].[VisType]" caption="VisType" attribute="1" defaultMemberUniqueName="[Plage].[VisType].[All]" allUniqueName="[Plage].[VisType].[All]" dimensionUniqueName="[Plage]" displayFolder="" count="0" memberValueDatatype="130" unbalanced="0"/>
    <cacheHierarchy uniqueName="[Plage].[VisTrait]" caption="VisTrait" attribute="1" defaultMemberUniqueName="[Plage].[VisTrait].[All]" allUniqueName="[Plage].[VisTrait].[All]" dimensionUniqueName="[Plage]" displayFolder="" count="0" memberValueDatatype="130" unbalanced="0"/>
    <cacheHierarchy uniqueName="[Plage].[VisMed]" caption="VisMed" attribute="1" defaultMemberUniqueName="[Plage].[VisMed].[All]" allUniqueName="[Plage].[VisMed].[All]" dimensionUniqueName="[Plage]" displayFolder="" count="0" memberValueDatatype="130" unbalanced="0"/>
    <cacheHierarchy uniqueName="[Plage].[MedCode]" caption="MedCode" attribute="1" defaultMemberUniqueName="[Plage].[MedCode].[All]" allUniqueName="[Plage].[MedCode].[All]" dimensionUniqueName="[Plage]" displayFolder="" count="0" memberValueDatatype="130" unbalanced="0"/>
    <cacheHierarchy uniqueName="[Plage].[MedNom]" caption="MedNom" attribute="1" defaultMemberUniqueName="[Plage].[MedNom].[All]" allUniqueName="[Plage].[MedNom].[All]" dimensionUniqueName="[Plage]" displayFolder="" count="0" memberValueDatatype="130" unbalanced="0"/>
    <cacheHierarchy uniqueName="[Plage].[MedPrix]" caption="MedPrix" attribute="1" defaultMemberUniqueName="[Plage].[MedPrix].[All]" allUniqueName="[Plage].[MedPrix].[All]" dimensionUniqueName="[Plage]" displayFolder="" count="0" memberValueDatatype="5" unbalanced="0"/>
    <cacheHierarchy uniqueName="[Plage].[CodeTrai]" caption="CodeTrai" attribute="1" defaultMemberUniqueName="[Plage].[CodeTrai].[All]" allUniqueName="[Plage].[CodeTrai].[All]" dimensionUniqueName="[Plage]" displayFolder="" count="0" memberValueDatatype="130" unbalanced="0"/>
    <cacheHierarchy uniqueName="[Plage].[NomTrai]" caption="NomTrai" attribute="1" defaultMemberUniqueName="[Plage].[NomTrai].[All]" allUniqueName="[Plage].[NomTrai].[All]" dimensionUniqueName="[Plage]" displayFolder="" count="0" memberValueDatatype="130" unbalanced="0"/>
    <cacheHierarchy uniqueName="[Plage].[PrixTrai]" caption="PrixTrai" attribute="1" defaultMemberUniqueName="[Plage].[PrixTrai].[All]" allUniqueName="[Plage].[PrixTrai].[All]" dimensionUniqueName="[Plage]" displayFolder="" count="0" memberValueDatatype="20" unbalanced="0"/>
    <cacheHierarchy uniqueName="[Plage].[PaiTypeCode]" caption="PaiTypeCode" attribute="1" defaultMemberUniqueName="[Plage].[PaiTypeCode].[All]" allUniqueName="[Plage].[PaiTypeCode].[All]" dimensionUniqueName="[Plage]" displayFolder="" count="0" memberValueDatatype="20" unbalanced="0"/>
    <cacheHierarchy uniqueName="[Plage].[PaiTypeLib]" caption="PaiTypeLib" attribute="1" defaultMemberUniqueName="[Plage].[PaiTypeLib].[All]" allUniqueName="[Plage].[PaiTypeLib].[All]" dimensionUniqueName="[Plage]" displayFolder="" count="0" memberValueDatatype="130" unbalanced="0"/>
    <cacheHierarchy uniqueName="[Plage].[CA]" caption="CA" attribute="1" defaultMemberUniqueName="[Plage].[CA].[All]" allUniqueName="[Plage].[CA].[All]" dimensionUniqueName="[Plage]" displayFolder="" count="0" memberValueDatatype="5" unbalanced="0"/>
    <cacheHierarchy uniqueName="[Plage].[AniId]" caption="AniId" attribute="1" defaultMemberUniqueName="[Plage].[AniId].[All]" allUniqueName="[Plage].[AniId].[All]" dimensionUniqueName="[Plage]" displayFolder="" count="0" memberValueDatatype="130" unbalanced="0"/>
    <cacheHierarchy uniqueName="[Plage 1].[Aniid]" caption="Aniid" attribute="1" defaultMemberUniqueName="[Plage 1].[Aniid].[All]" allUniqueName="[Plage 1].[Aniid].[All]" dimensionUniqueName="[Plage 1]" displayFolder="" count="0" memberValueDatatype="130" unbalanced="0"/>
    <cacheHierarchy uniqueName="[Plage 1].[AniCli]" caption="AniCli" attribute="1" defaultMemberUniqueName="[Plage 1].[AniCli].[All]" allUniqueName="[Plage 1].[AniCli].[All]" dimensionUniqueName="[Plage 1]" displayFolder="" count="0" memberValueDatatype="130" unbalanced="0"/>
    <cacheHierarchy uniqueName="[Plage 1].[AniNom]" caption="AniNom" attribute="1" defaultMemberUniqueName="[Plage 1].[AniNom].[All]" allUniqueName="[Plage 1].[AniNom].[All]" dimensionUniqueName="[Plage 1]" displayFolder="" count="0" memberValueDatatype="130" unbalanced="0"/>
    <cacheHierarchy uniqueName="[Plage 1].[AniType]" caption="AniType" attribute="1" defaultMemberUniqueName="[Plage 1].[AniType].[All]" allUniqueName="[Plage 1].[AniType].[All]" dimensionUniqueName="[Plage 1]" displayFolder="" count="0" memberValueDatatype="130" unbalanced="0"/>
    <cacheHierarchy uniqueName="[Plage 1].[AniRace]" caption="AniRace" attribute="1" defaultMemberUniqueName="[Plage 1].[AniRace].[All]" allUniqueName="[Plage 1].[AniRace].[All]" dimensionUniqueName="[Plage 1]" displayFolder="" count="0" memberValueDatatype="130" unbalanced="0"/>
    <cacheHierarchy uniqueName="[Plage 1].[AniDN]" caption="AniDN" attribute="1" time="1" defaultMemberUniqueName="[Plage 1].[AniDN].[All]" allUniqueName="[Plage 1].[AniDN].[All]" dimensionUniqueName="[Plage 1]" displayFolder="" count="0" memberValueDatatype="7" unbalanced="0"/>
    <cacheHierarchy uniqueName="[Plage 1].[AniSexe]" caption="AniSexe" attribute="1" defaultMemberUniqueName="[Plage 1].[AniSexe].[All]" allUniqueName="[Plage 1].[AniSexe].[All]" dimensionUniqueName="[Plage 1]" displayFolder="" count="0" memberValueDatatype="130" unbalanced="0"/>
    <cacheHierarchy uniqueName="[Plage 1].[AniCouleur]" caption="AniCouleur" attribute="1" defaultMemberUniqueName="[Plage 1].[AniCouleur].[All]" allUniqueName="[Plage 1].[AniCouleur].[All]" dimensionUniqueName="[Plage 1]" displayFolder="" count="0" memberValueDatatype="130" unbalanced="0"/>
    <cacheHierarchy uniqueName="[Plage 1].[AniSteril]" caption="AniSteril" attribute="1" defaultMemberUniqueName="[Plage 1].[AniSteril].[All]" allUniqueName="[Plage 1].[AniSteril].[All]" dimensionUniqueName="[Plage 1]" displayFolder="" count="0" memberValueDatatype="11" unbalanced="0"/>
    <cacheHierarchy uniqueName="[Plage 1].[AniTaille]" caption="AniTaille" attribute="1" defaultMemberUniqueName="[Plage 1].[AniTaille].[All]" allUniqueName="[Plage 1].[AniTaille].[All]" dimensionUniqueName="[Plage 1]" displayFolder="" count="0" memberValueDatatype="5" unbalanced="0"/>
    <cacheHierarchy uniqueName="[Plage 1].[AniPoids]" caption="AniPoids" attribute="1" defaultMemberUniqueName="[Plage 1].[AniPoids].[All]" allUniqueName="[Plage 1].[AniPoids].[All]" dimensionUniqueName="[Plage 1]" displayFolder="" count="0" memberValueDatatype="5" unbalanced="0"/>
    <cacheHierarchy uniqueName="[Plage 1].[AniDecede]" caption="AniDecede" attribute="1" defaultMemberUniqueName="[Plage 1].[AniDecede].[All]" allUniqueName="[Plage 1].[AniDecede].[All]" dimensionUniqueName="[Plage 1]" displayFolder="" count="0" memberValueDatatype="11" unbalanced="0"/>
    <cacheHierarchy uniqueName="[Plage 1].[AniCommentaires]" caption="AniCommentaires" attribute="1" defaultMemberUniqueName="[Plage 1].[AniCommentaires].[All]" allUniqueName="[Plage 1].[AniCommentaires].[All]" dimensionUniqueName="[Plage 1]" displayFolder="" count="0" memberValueDatatype="130" unbalanced="0"/>
    <cacheHierarchy uniqueName="[Plage 1].[CliNum]" caption="CliNum" attribute="1" defaultMemberUniqueName="[Plage 1].[CliNum].[All]" allUniqueName="[Plage 1].[CliNum].[All]" dimensionUniqueName="[Plage 1]" displayFolder="" count="0" memberValueDatatype="130" unbalanced="0"/>
    <cacheHierarchy uniqueName="[Plage 1].[CliType]" caption="CliType" attribute="1" defaultMemberUniqueName="[Plage 1].[CliType].[All]" allUniqueName="[Plage 1].[CliType].[All]" dimensionUniqueName="[Plage 1]" displayFolder="" count="0" memberValueDatatype="20" unbalanced="0"/>
    <cacheHierarchy uniqueName="[Plage 1].[CliNom]" caption="CliNom" attribute="1" defaultMemberUniqueName="[Plage 1].[CliNom].[All]" allUniqueName="[Plage 1].[CliNom].[All]" dimensionUniqueName="[Plage 1]" displayFolder="" count="0" memberValueDatatype="130" unbalanced="0"/>
    <cacheHierarchy uniqueName="[Plage 1].[CliRue]" caption="CliRue" attribute="1" defaultMemberUniqueName="[Plage 1].[CliRue].[All]" allUniqueName="[Plage 1].[CliRue].[All]" dimensionUniqueName="[Plage 1]" displayFolder="" count="0" memberValueDatatype="130" unbalanced="0"/>
    <cacheHierarchy uniqueName="[Plage 1].[CliLocalite]" caption="CliLocalite" attribute="1" defaultMemberUniqueName="[Plage 1].[CliLocalite].[All]" allUniqueName="[Plage 1].[CliLocalite].[All]" dimensionUniqueName="[Plage 1]" displayFolder="" count="0" memberValueDatatype="130" unbalanced="0"/>
    <cacheHierarchy uniqueName="[Plage 1].[CliDep]" caption="CliDep" attribute="1" defaultMemberUniqueName="[Plage 1].[CliDep].[All]" allUniqueName="[Plage 1].[CliDep].[All]" dimensionUniqueName="[Plage 1]" displayFolder="" count="0" memberValueDatatype="130" unbalanced="0"/>
    <cacheHierarchy uniqueName="[Plage 1].[CliCP]" caption="CliCP" attribute="1" defaultMemberUniqueName="[Plage 1].[CliCP].[All]" allUniqueName="[Plage 1].[CliCP].[All]" dimensionUniqueName="[Plage 1]" displayFolder="" count="0" memberValueDatatype="130" unbalanced="0"/>
    <cacheHierarchy uniqueName="[Plage 1].[CliTel]" caption="CliTel" attribute="1" defaultMemberUniqueName="[Plage 1].[CliTel].[All]" allUniqueName="[Plage 1].[CliTel].[All]" dimensionUniqueName="[Plage 1]" displayFolder="" count="0" memberValueDatatype="130" unbalanced="0"/>
    <cacheHierarchy uniqueName="[Plage 1].[CliSiteWeb]" caption="CliSiteWeb" attribute="1" defaultMemberUniqueName="[Plage 1].[CliSiteWeb].[All]" allUniqueName="[Plage 1].[CliSiteWeb].[All]" dimensionUniqueName="[Plage 1]" displayFolder="" count="0" memberValueDatatype="130" unbalanced="0"/>
    <cacheHierarchy uniqueName="[Plage 1].[Clidepuis]" caption="Clidepuis" attribute="1" time="1" defaultMemberUniqueName="[Plage 1].[Clidepuis].[All]" allUniqueName="[Plage 1].[Clidepuis].[All]" dimensionUniqueName="[Plage 1]" displayFolder="" count="0" memberValueDatatype="7" unbalanced="0"/>
    <cacheHierarchy uniqueName="[Plage 1].[CliRemise]" caption="CliRemise" attribute="1" defaultMemberUniqueName="[Plage 1].[CliRemise].[All]" allUniqueName="[Plage 1].[CliRemise].[All]" dimensionUniqueName="[Plage 1]" displayFolder="" count="0" memberValueDatatype="5" unbalanced="0"/>
    <cacheHierarchy uniqueName="[Plage 1].[Visite.VisNum]" caption="Visite.VisNum" attribute="1" defaultMemberUniqueName="[Plage 1].[Visite.VisNum].[All]" allUniqueName="[Plage 1].[Visite.VisNum].[All]" dimensionUniqueName="[Plage 1]" displayFolder="" count="0" memberValueDatatype="130" unbalanced="0"/>
    <cacheHierarchy uniqueName="[Plage 1].[VisAni]" caption="VisAni" attribute="1" defaultMemberUniqueName="[Plage 1].[VisAni].[All]" allUniqueName="[Plage 1].[VisAni].[All]" dimensionUniqueName="[Plage 1]" displayFolder="" count="0" memberValueDatatype="130" unbalanced="0"/>
    <cacheHierarchy uniqueName="[Plage 1].[VisDate_2024]" caption="VisDate_2024" attribute="1" time="1" defaultMemberUniqueName="[Plage 1].[VisDate_2024].[All]" allUniqueName="[Plage 1].[VisDate_2024].[All]" dimensionUniqueName="[Plage 1]" displayFolder="" count="0" memberValueDatatype="7" unbalanced="0"/>
    <cacheHierarchy uniqueName="[Plage 1].[VisSuivi]" caption="VisSuivi" attribute="1" defaultMemberUniqueName="[Plage 1].[VisSuivi].[All]" allUniqueName="[Plage 1].[VisSuivi].[All]" dimensionUniqueName="[Plage 1]" displayFolder="" count="0" memberValueDatatype="130" unbalanced="0"/>
    <cacheHierarchy uniqueName="[Plage 1].[VisDatesuivi_2024]" caption="VisDatesuivi_2024" attribute="1" time="1" defaultMemberUniqueName="[Plage 1].[VisDatesuivi_2024].[All]" allUniqueName="[Plage 1].[VisDatesuivi_2024].[All]" dimensionUniqueName="[Plage 1]" displayFolder="" count="0" memberValueDatatype="7" unbalanced="0"/>
    <cacheHierarchy uniqueName="[Plage 1].[VisTypepaie]" caption="VisTypepaie" attribute="1" defaultMemberUniqueName="[Plage 1].[VisTypepaie].[All]" allUniqueName="[Plage 1].[VisTypepaie].[All]" dimensionUniqueName="[Plage 1]" displayFolder="" count="0" memberValueDatatype="20" unbalanced="0"/>
    <cacheHierarchy uniqueName="[Plage 1].[VisDatePaiement_2024]" caption="VisDatePaiement_2024" attribute="1" time="1" defaultMemberUniqueName="[Plage 1].[VisDatePaiement_2024].[All]" allUniqueName="[Plage 1].[VisDatePaiement_2024].[All]" dimensionUniqueName="[Plage 1]" displayFolder="" count="0" memberValueDatatype="7" unbalanced="0"/>
    <cacheHierarchy uniqueName="[Plage 1].[DetailVisite.VisNum]" caption="DetailVisite.VisNum" attribute="1" defaultMemberUniqueName="[Plage 1].[DetailVisite.VisNum].[All]" allUniqueName="[Plage 1].[DetailVisite.VisNum].[All]" dimensionUniqueName="[Plage 1]" displayFolder="" count="0" memberValueDatatype="130" unbalanced="0"/>
    <cacheHierarchy uniqueName="[Plage 1].[VisLig]" caption="VisLig" attribute="1" defaultMemberUniqueName="[Plage 1].[VisLig].[All]" allUniqueName="[Plage 1].[VisLig].[All]" dimensionUniqueName="[Plage 1]" displayFolder="" count="0" memberValueDatatype="130" unbalanced="0"/>
    <cacheHierarchy uniqueName="[Plage 1].[VisType]" caption="VisType" attribute="1" defaultMemberUniqueName="[Plage 1].[VisType].[All]" allUniqueName="[Plage 1].[VisType].[All]" dimensionUniqueName="[Plage 1]" displayFolder="" count="0" memberValueDatatype="130" unbalanced="0"/>
    <cacheHierarchy uniqueName="[Plage 1].[VisTrait]" caption="VisTrait" attribute="1" defaultMemberUniqueName="[Plage 1].[VisTrait].[All]" allUniqueName="[Plage 1].[VisTrait].[All]" dimensionUniqueName="[Plage 1]" displayFolder="" count="0" memberValueDatatype="130" unbalanced="0"/>
    <cacheHierarchy uniqueName="[Plage 1].[VisMed]" caption="VisMed" attribute="1" defaultMemberUniqueName="[Plage 1].[VisMed].[All]" allUniqueName="[Plage 1].[VisMed].[All]" dimensionUniqueName="[Plage 1]" displayFolder="" count="0" memberValueDatatype="130" unbalanced="0"/>
    <cacheHierarchy uniqueName="[Plage 1].[MedCode]" caption="MedCode" attribute="1" defaultMemberUniqueName="[Plage 1].[MedCode].[All]" allUniqueName="[Plage 1].[MedCode].[All]" dimensionUniqueName="[Plage 1]" displayFolder="" count="0" memberValueDatatype="130" unbalanced="0"/>
    <cacheHierarchy uniqueName="[Plage 1].[MedNom]" caption="MedNom" attribute="1" defaultMemberUniqueName="[Plage 1].[MedNom].[All]" allUniqueName="[Plage 1].[MedNom].[All]" dimensionUniqueName="[Plage 1]" displayFolder="" count="0" memberValueDatatype="130" unbalanced="0"/>
    <cacheHierarchy uniqueName="[Plage 1].[MedPrix]" caption="MedPrix" attribute="1" defaultMemberUniqueName="[Plage 1].[MedPrix].[All]" allUniqueName="[Plage 1].[MedPrix].[All]" dimensionUniqueName="[Plage 1]" displayFolder="" count="0" memberValueDatatype="5" unbalanced="0"/>
    <cacheHierarchy uniqueName="[Plage 1].[CodeTrai]" caption="CodeTrai" attribute="1" defaultMemberUniqueName="[Plage 1].[CodeTrai].[All]" allUniqueName="[Plage 1].[CodeTrai].[All]" dimensionUniqueName="[Plage 1]" displayFolder="" count="0" memberValueDatatype="130" unbalanced="0"/>
    <cacheHierarchy uniqueName="[Plage 1].[NomTrai]" caption="NomTrai" attribute="1" defaultMemberUniqueName="[Plage 1].[NomTrai].[All]" allUniqueName="[Plage 1].[NomTrai].[All]" dimensionUniqueName="[Plage 1]" displayFolder="" count="0" memberValueDatatype="130" unbalanced="0"/>
    <cacheHierarchy uniqueName="[Plage 1].[PrixTrai]" caption="PrixTrai" attribute="1" defaultMemberUniqueName="[Plage 1].[PrixTrai].[All]" allUniqueName="[Plage 1].[PrixTrai].[All]" dimensionUniqueName="[Plage 1]" displayFolder="" count="0" memberValueDatatype="20" unbalanced="0"/>
    <cacheHierarchy uniqueName="[Plage 1].[PaiTypeCode]" caption="PaiTypeCode" attribute="1" defaultMemberUniqueName="[Plage 1].[PaiTypeCode].[All]" allUniqueName="[Plage 1].[PaiTypeCode].[All]" dimensionUniqueName="[Plage 1]" displayFolder="" count="0" memberValueDatatype="20" unbalanced="0"/>
    <cacheHierarchy uniqueName="[Plage 1].[PaiTypeLib]" caption="PaiTypeLib" attribute="1" defaultMemberUniqueName="[Plage 1].[PaiTypeLib].[All]" allUniqueName="[Plage 1].[PaiTypeLib].[All]" dimensionUniqueName="[Plage 1]" displayFolder="" count="0" memberValueDatatype="130" unbalanced="0"/>
    <cacheHierarchy uniqueName="[Plage 1].[CA]" caption="CA" attribute="1" defaultMemberUniqueName="[Plage 1].[CA].[All]" allUniqueName="[Plage 1].[CA].[All]" dimensionUniqueName="[Plage 1]" displayFolder="" count="0" memberValueDatatype="5" unbalanced="0"/>
    <cacheHierarchy uniqueName="[Plage 1].[nouveau ca]" caption="nouveau ca" attribute="1" defaultMemberUniqueName="[Plage 1].[nouveau ca].[All]" allUniqueName="[Plage 1].[nouveau ca].[All]" dimensionUniqueName="[Plage 1]" displayFolder="" count="0" memberValueDatatype="5" unbalanced="0"/>
    <cacheHierarchy uniqueName="[Plage 1].[avec ou sans detail de visite]" caption="avec ou sans detail de visite" attribute="1" defaultMemberUniqueName="[Plage 1].[avec ou sans detail de visite].[All]" allUniqueName="[Plage 1].[avec ou sans detail de visite].[All]" dimensionUniqueName="[Plage 1]" displayFolder="" count="0" memberValueDatatype="130" unbalanced="0"/>
    <cacheHierarchy uniqueName="[Plage 1].[nombre de jour d'impayés]" caption="nombre de jour d'impayés" attribute="1" defaultMemberUniqueName="[Plage 1].[nombre de jour d'impayés].[All]" allUniqueName="[Plage 1].[nombre de jour d'impayés].[All]" dimensionUniqueName="[Plage 1]" displayFolder="" count="0" memberValueDatatype="20" unbalanced="0"/>
    <cacheHierarchy uniqueName="[Plage 1].[nombre de mois]" caption="nombre de mois" attribute="1" defaultMemberUniqueName="[Plage 1].[nombre de mois].[All]" allUniqueName="[Plage 1].[nombre de mois].[All]" dimensionUniqueName="[Plage 1]" displayFolder="" count="0" memberValueDatatype="5" unbalanced="0"/>
    <cacheHierarchy uniqueName="[Plage 1].[payé ou pas]" caption="payé ou pas" attribute="1" defaultMemberUniqueName="[Plage 1].[payé ou pas].[All]" allUniqueName="[Plage 1].[payé ou pas].[All]" dimensionUniqueName="[Plage 1]" displayFolder="" count="0" memberValueDatatype="130" unbalanced="0"/>
    <cacheHierarchy uniqueName="[Plage 2].[Aniid]" caption="Aniid" attribute="1" defaultMemberUniqueName="[Plage 2].[Aniid].[All]" allUniqueName="[Plage 2].[Aniid].[All]" dimensionUniqueName="[Plage 2]" displayFolder="" count="0" memberValueDatatype="130" unbalanced="0"/>
    <cacheHierarchy uniqueName="[Plage 2].[AniCli]" caption="AniCli" attribute="1" defaultMemberUniqueName="[Plage 2].[AniCli].[All]" allUniqueName="[Plage 2].[AniCli].[All]" dimensionUniqueName="[Plage 2]" displayFolder="" count="0" memberValueDatatype="130" unbalanced="0"/>
    <cacheHierarchy uniqueName="[Plage 2].[AniNom]" caption="AniNom" attribute="1" defaultMemberUniqueName="[Plage 2].[AniNom].[All]" allUniqueName="[Plage 2].[AniNom].[All]" dimensionUniqueName="[Plage 2]" displayFolder="" count="0" memberValueDatatype="130" unbalanced="0"/>
    <cacheHierarchy uniqueName="[Plage 2].[AniType]" caption="AniType" attribute="1" defaultMemberUniqueName="[Plage 2].[AniType].[All]" allUniqueName="[Plage 2].[AniType].[All]" dimensionUniqueName="[Plage 2]" displayFolder="" count="0" memberValueDatatype="130" unbalanced="0"/>
    <cacheHierarchy uniqueName="[Plage 2].[AniRace]" caption="AniRace" attribute="1" defaultMemberUniqueName="[Plage 2].[AniRace].[All]" allUniqueName="[Plage 2].[AniRace].[All]" dimensionUniqueName="[Plage 2]" displayFolder="" count="0" memberValueDatatype="130" unbalanced="0"/>
    <cacheHierarchy uniqueName="[Plage 2].[AniDN]" caption="AniDN" attribute="1" time="1" defaultMemberUniqueName="[Plage 2].[AniDN].[All]" allUniqueName="[Plage 2].[AniDN].[All]" dimensionUniqueName="[Plage 2]" displayFolder="" count="0" memberValueDatatype="7" unbalanced="0"/>
    <cacheHierarchy uniqueName="[Plage 2].[AniSexe]" caption="AniSexe" attribute="1" defaultMemberUniqueName="[Plage 2].[AniSexe].[All]" allUniqueName="[Plage 2].[AniSexe].[All]" dimensionUniqueName="[Plage 2]" displayFolder="" count="0" memberValueDatatype="130" unbalanced="0"/>
    <cacheHierarchy uniqueName="[Plage 2].[AniCouleur]" caption="AniCouleur" attribute="1" defaultMemberUniqueName="[Plage 2].[AniCouleur].[All]" allUniqueName="[Plage 2].[AniCouleur].[All]" dimensionUniqueName="[Plage 2]" displayFolder="" count="0" memberValueDatatype="130" unbalanced="0"/>
    <cacheHierarchy uniqueName="[Plage 2].[AniSteril]" caption="AniSteril" attribute="1" defaultMemberUniqueName="[Plage 2].[AniSteril].[All]" allUniqueName="[Plage 2].[AniSteril].[All]" dimensionUniqueName="[Plage 2]" displayFolder="" count="0" memberValueDatatype="11" unbalanced="0"/>
    <cacheHierarchy uniqueName="[Plage 2].[AniTaille]" caption="AniTaille" attribute="1" defaultMemberUniqueName="[Plage 2].[AniTaille].[All]" allUniqueName="[Plage 2].[AniTaille].[All]" dimensionUniqueName="[Plage 2]" displayFolder="" count="0" memberValueDatatype="5" unbalanced="0"/>
    <cacheHierarchy uniqueName="[Plage 2].[AniPoids]" caption="AniPoids" attribute="1" defaultMemberUniqueName="[Plage 2].[AniPoids].[All]" allUniqueName="[Plage 2].[AniPoids].[All]" dimensionUniqueName="[Plage 2]" displayFolder="" count="0" memberValueDatatype="5" unbalanced="0"/>
    <cacheHierarchy uniqueName="[Plage 2].[AniDecede]" caption="AniDecede" attribute="1" defaultMemberUniqueName="[Plage 2].[AniDecede].[All]" allUniqueName="[Plage 2].[AniDecede].[All]" dimensionUniqueName="[Plage 2]" displayFolder="" count="0" memberValueDatatype="11" unbalanced="0"/>
    <cacheHierarchy uniqueName="[Plage 2].[AniCommentaires]" caption="AniCommentaires" attribute="1" defaultMemberUniqueName="[Plage 2].[AniCommentaires].[All]" allUniqueName="[Plage 2].[AniCommentaires].[All]" dimensionUniqueName="[Plage 2]" displayFolder="" count="0" memberValueDatatype="130" unbalanced="0"/>
    <cacheHierarchy uniqueName="[Plage 2].[CliNum]" caption="CliNum" attribute="1" defaultMemberUniqueName="[Plage 2].[CliNum].[All]" allUniqueName="[Plage 2].[CliNum].[All]" dimensionUniqueName="[Plage 2]" displayFolder="" count="0" memberValueDatatype="130" unbalanced="0"/>
    <cacheHierarchy uniqueName="[Plage 2].[CliType]" caption="CliType" attribute="1" defaultMemberUniqueName="[Plage 2].[CliType].[All]" allUniqueName="[Plage 2].[CliType].[All]" dimensionUniqueName="[Plage 2]" displayFolder="" count="0" memberValueDatatype="20" unbalanced="0"/>
    <cacheHierarchy uniqueName="[Plage 2].[CliNom]" caption="CliNom" attribute="1" defaultMemberUniqueName="[Plage 2].[CliNom].[All]" allUniqueName="[Plage 2].[CliNom].[All]" dimensionUniqueName="[Plage 2]" displayFolder="" count="0" memberValueDatatype="130" unbalanced="0"/>
    <cacheHierarchy uniqueName="[Plage 2].[CliRue]" caption="CliRue" attribute="1" defaultMemberUniqueName="[Plage 2].[CliRue].[All]" allUniqueName="[Plage 2].[CliRue].[All]" dimensionUniqueName="[Plage 2]" displayFolder="" count="0" memberValueDatatype="130" unbalanced="0"/>
    <cacheHierarchy uniqueName="[Plage 2].[CliLocalite]" caption="CliLocalite" attribute="1" defaultMemberUniqueName="[Plage 2].[CliLocalite].[All]" allUniqueName="[Plage 2].[CliLocalite].[All]" dimensionUniqueName="[Plage 2]" displayFolder="" count="0" memberValueDatatype="130" unbalanced="0"/>
    <cacheHierarchy uniqueName="[Plage 2].[CliDep]" caption="CliDep" attribute="1" defaultMemberUniqueName="[Plage 2].[CliDep].[All]" allUniqueName="[Plage 2].[CliDep].[All]" dimensionUniqueName="[Plage 2]" displayFolder="" count="0" memberValueDatatype="130" unbalanced="0"/>
    <cacheHierarchy uniqueName="[Plage 2].[CliCP]" caption="CliCP" attribute="1" defaultMemberUniqueName="[Plage 2].[CliCP].[All]" allUniqueName="[Plage 2].[CliCP].[All]" dimensionUniqueName="[Plage 2]" displayFolder="" count="0" memberValueDatatype="130" unbalanced="0"/>
    <cacheHierarchy uniqueName="[Plage 2].[CliTel]" caption="CliTel" attribute="1" defaultMemberUniqueName="[Plage 2].[CliTel].[All]" allUniqueName="[Plage 2].[CliTel].[All]" dimensionUniqueName="[Plage 2]" displayFolder="" count="0" memberValueDatatype="130" unbalanced="0"/>
    <cacheHierarchy uniqueName="[Plage 2].[CliSiteWeb]" caption="CliSiteWeb" attribute="1" defaultMemberUniqueName="[Plage 2].[CliSiteWeb].[All]" allUniqueName="[Plage 2].[CliSiteWeb].[All]" dimensionUniqueName="[Plage 2]" displayFolder="" count="0" memberValueDatatype="130" unbalanced="0"/>
    <cacheHierarchy uniqueName="[Plage 2].[Clidepuis]" caption="Clidepuis" attribute="1" time="1" defaultMemberUniqueName="[Plage 2].[Clidepuis].[All]" allUniqueName="[Plage 2].[Clidepuis].[All]" dimensionUniqueName="[Plage 2]" displayFolder="" count="0" memberValueDatatype="7" unbalanced="0"/>
    <cacheHierarchy uniqueName="[Plage 2].[CliRemise]" caption="CliRemise" attribute="1" defaultMemberUniqueName="[Plage 2].[CliRemise].[All]" allUniqueName="[Plage 2].[CliRemise].[All]" dimensionUniqueName="[Plage 2]" displayFolder="" count="0" memberValueDatatype="5" unbalanced="0"/>
    <cacheHierarchy uniqueName="[Plage 2].[Visite.VisNum]" caption="Visite.VisNum" attribute="1" defaultMemberUniqueName="[Plage 2].[Visite.VisNum].[All]" allUniqueName="[Plage 2].[Visite.VisNum].[All]" dimensionUniqueName="[Plage 2]" displayFolder="" count="0" memberValueDatatype="130" unbalanced="0"/>
    <cacheHierarchy uniqueName="[Plage 2].[VisAni]" caption="VisAni" attribute="1" defaultMemberUniqueName="[Plage 2].[VisAni].[All]" allUniqueName="[Plage 2].[VisAni].[All]" dimensionUniqueName="[Plage 2]" displayFolder="" count="0" memberValueDatatype="130" unbalanced="0"/>
    <cacheHierarchy uniqueName="[Plage 2].[VisDate_2024]" caption="VisDate_2024" attribute="1" time="1" defaultMemberUniqueName="[Plage 2].[VisDate_2024].[All]" allUniqueName="[Plage 2].[VisDate_2024].[All]" dimensionUniqueName="[Plage 2]" displayFolder="" count="0" memberValueDatatype="7" unbalanced="0"/>
    <cacheHierarchy uniqueName="[Plage 2].[VisSuivi]" caption="VisSuivi" attribute="1" defaultMemberUniqueName="[Plage 2].[VisSuivi].[All]" allUniqueName="[Plage 2].[VisSuivi].[All]" dimensionUniqueName="[Plage 2]" displayFolder="" count="0" memberValueDatatype="130" unbalanced="0"/>
    <cacheHierarchy uniqueName="[Plage 2].[VisDatesuivi_2024]" caption="VisDatesuivi_2024" attribute="1" time="1" defaultMemberUniqueName="[Plage 2].[VisDatesuivi_2024].[All]" allUniqueName="[Plage 2].[VisDatesuivi_2024].[All]" dimensionUniqueName="[Plage 2]" displayFolder="" count="0" memberValueDatatype="7" unbalanced="0"/>
    <cacheHierarchy uniqueName="[Plage 2].[VisTypepaie]" caption="VisTypepaie" attribute="1" defaultMemberUniqueName="[Plage 2].[VisTypepaie].[All]" allUniqueName="[Plage 2].[VisTypepaie].[All]" dimensionUniqueName="[Plage 2]" displayFolder="" count="0" memberValueDatatype="20" unbalanced="0"/>
    <cacheHierarchy uniqueName="[Plage 2].[VisDatePaiement_2024]" caption="VisDatePaiement_2024" attribute="1" time="1" defaultMemberUniqueName="[Plage 2].[VisDatePaiement_2024].[All]" allUniqueName="[Plage 2].[VisDatePaiement_2024].[All]" dimensionUniqueName="[Plage 2]" displayFolder="" count="0" memberValueDatatype="7" unbalanced="0"/>
    <cacheHierarchy uniqueName="[Plage 2].[DetailVisite.VisNum]" caption="DetailVisite.VisNum" attribute="1" defaultMemberUniqueName="[Plage 2].[DetailVisite.VisNum].[All]" allUniqueName="[Plage 2].[DetailVisite.VisNum].[All]" dimensionUniqueName="[Plage 2]" displayFolder="" count="0" memberValueDatatype="130" unbalanced="0"/>
    <cacheHierarchy uniqueName="[Plage 2].[VisLig]" caption="VisLig" attribute="1" defaultMemberUniqueName="[Plage 2].[VisLig].[All]" allUniqueName="[Plage 2].[VisLig].[All]" dimensionUniqueName="[Plage 2]" displayFolder="" count="0" memberValueDatatype="130" unbalanced="0"/>
    <cacheHierarchy uniqueName="[Plage 2].[VisType]" caption="VisType" attribute="1" defaultMemberUniqueName="[Plage 2].[VisType].[All]" allUniqueName="[Plage 2].[VisType].[All]" dimensionUniqueName="[Plage 2]" displayFolder="" count="0" memberValueDatatype="130" unbalanced="0"/>
    <cacheHierarchy uniqueName="[Plage 2].[VisTrait]" caption="VisTrait" attribute="1" defaultMemberUniqueName="[Plage 2].[VisTrait].[All]" allUniqueName="[Plage 2].[VisTrait].[All]" dimensionUniqueName="[Plage 2]" displayFolder="" count="0" memberValueDatatype="130" unbalanced="0"/>
    <cacheHierarchy uniqueName="[Plage 2].[VisMed]" caption="VisMed" attribute="1" defaultMemberUniqueName="[Plage 2].[VisMed].[All]" allUniqueName="[Plage 2].[VisMed].[All]" dimensionUniqueName="[Plage 2]" displayFolder="" count="0" memberValueDatatype="130" unbalanced="0"/>
    <cacheHierarchy uniqueName="[Plage 2].[MedCode]" caption="MedCode" attribute="1" defaultMemberUniqueName="[Plage 2].[MedCode].[All]" allUniqueName="[Plage 2].[MedCode].[All]" dimensionUniqueName="[Plage 2]" displayFolder="" count="0" memberValueDatatype="130" unbalanced="0"/>
    <cacheHierarchy uniqueName="[Plage 2].[MedNom]" caption="MedNom" attribute="1" defaultMemberUniqueName="[Plage 2].[MedNom].[All]" allUniqueName="[Plage 2].[MedNom].[All]" dimensionUniqueName="[Plage 2]" displayFolder="" count="0" memberValueDatatype="130" unbalanced="0"/>
    <cacheHierarchy uniqueName="[Plage 2].[MedPrix]" caption="MedPrix" attribute="1" defaultMemberUniqueName="[Plage 2].[MedPrix].[All]" allUniqueName="[Plage 2].[MedPrix].[All]" dimensionUniqueName="[Plage 2]" displayFolder="" count="0" memberValueDatatype="5" unbalanced="0"/>
    <cacheHierarchy uniqueName="[Plage 2].[CodeTrai]" caption="CodeTrai" attribute="1" defaultMemberUniqueName="[Plage 2].[CodeTrai].[All]" allUniqueName="[Plage 2].[CodeTrai].[All]" dimensionUniqueName="[Plage 2]" displayFolder="" count="0" memberValueDatatype="130" unbalanced="0"/>
    <cacheHierarchy uniqueName="[Plage 2].[NomTrai]" caption="NomTrai" attribute="1" defaultMemberUniqueName="[Plage 2].[NomTrai].[All]" allUniqueName="[Plage 2].[NomTrai].[All]" dimensionUniqueName="[Plage 2]" displayFolder="" count="0" memberValueDatatype="130" unbalanced="0"/>
    <cacheHierarchy uniqueName="[Plage 2].[PrixTrai]" caption="PrixTrai" attribute="1" defaultMemberUniqueName="[Plage 2].[PrixTrai].[All]" allUniqueName="[Plage 2].[PrixTrai].[All]" dimensionUniqueName="[Plage 2]" displayFolder="" count="0" memberValueDatatype="20" unbalanced="0"/>
    <cacheHierarchy uniqueName="[Plage 2].[PaiTypeCode]" caption="PaiTypeCode" attribute="1" defaultMemberUniqueName="[Plage 2].[PaiTypeCode].[All]" allUniqueName="[Plage 2].[PaiTypeCode].[All]" dimensionUniqueName="[Plage 2]" displayFolder="" count="0" memberValueDatatype="20" unbalanced="0"/>
    <cacheHierarchy uniqueName="[Plage 2].[PaiTypeLib]" caption="PaiTypeLib" attribute="1" defaultMemberUniqueName="[Plage 2].[PaiTypeLib].[All]" allUniqueName="[Plage 2].[PaiTypeLib].[All]" dimensionUniqueName="[Plage 2]" displayFolder="" count="0" memberValueDatatype="130" unbalanced="0"/>
    <cacheHierarchy uniqueName="[Plage 2].[CA]" caption="CA" attribute="1" defaultMemberUniqueName="[Plage 2].[CA].[All]" allUniqueName="[Plage 2].[CA].[All]" dimensionUniqueName="[Plage 2]" displayFolder="" count="0" memberValueDatatype="5" unbalanced="0"/>
    <cacheHierarchy uniqueName="[Plage 2].[nouveau ca]" caption="nouveau ca" attribute="1" defaultMemberUniqueName="[Plage 2].[nouveau ca].[All]" allUniqueName="[Plage 2].[nouveau ca].[All]" dimensionUniqueName="[Plage 2]" displayFolder="" count="0" memberValueDatatype="5" unbalanced="0"/>
    <cacheHierarchy uniqueName="[Plage 2].[avec ou sans detail de visite]" caption="avec ou sans detail de visite" attribute="1" defaultMemberUniqueName="[Plage 2].[avec ou sans detail de visite].[All]" allUniqueName="[Plage 2].[avec ou sans detail de visite].[All]" dimensionUniqueName="[Plage 2]" displayFolder="" count="0" memberValueDatatype="130" unbalanced="0"/>
    <cacheHierarchy uniqueName="[Plage 2].[nombre de jour d'impayés]" caption="nombre de jour d'impayés" attribute="1" defaultMemberUniqueName="[Plage 2].[nombre de jour d'impayés].[All]" allUniqueName="[Plage 2].[nombre de jour d'impayés].[All]" dimensionUniqueName="[Plage 2]" displayFolder="" count="0" memberValueDatatype="20" unbalanced="0"/>
    <cacheHierarchy uniqueName="[Plage 2].[nombre de mois]" caption="nombre de mois" attribute="1" defaultMemberUniqueName="[Plage 2].[nombre de mois].[All]" allUniqueName="[Plage 2].[nombre de mois].[All]" dimensionUniqueName="[Plage 2]" displayFolder="" count="0" memberValueDatatype="5" unbalanced="0"/>
    <cacheHierarchy uniqueName="[Plage 2].[payé ou pas]" caption="payé ou pas" attribute="1" defaultMemberUniqueName="[Plage 2].[payé ou pas].[All]" allUniqueName="[Plage 2].[payé ou pas].[All]" dimensionUniqueName="[Plage 2]" displayFolder="" count="0" memberValueDatatype="130" unbalanced="0"/>
    <cacheHierarchy uniqueName="[Plage 2].[test si la date est dans la periode du mois glissant]" caption="test si la date est dans la periode du mois glissant" attribute="1" defaultMemberUniqueName="[Plage 2].[test si la date est dans la periode du mois glissant].[All]" allUniqueName="[Plage 2].[test si la date est dans la periode du mois glissant].[All]" dimensionUniqueName="[Plage 2]" displayFolder="" count="0" memberValueDatatype="11" unbalanced="0"/>
    <cacheHierarchy uniqueName="[Plage 2].[VisDate_2024 (année)]" caption="VisDate_2024 (année)" attribute="1" defaultMemberUniqueName="[Plage 2].[VisDate_2024 (année)].[All]" allUniqueName="[Plage 2].[VisDate_2024 (année)].[All]" dimensionUniqueName="[Plage 2]" displayFolder="" count="0" memberValueDatatype="130" unbalanced="0"/>
    <cacheHierarchy uniqueName="[Plage 2].[VisDate_2024 (trimestre)]" caption="VisDate_2024 (trimestre)" attribute="1" defaultMemberUniqueName="[Plage 2].[VisDate_2024 (trimestre)].[All]" allUniqueName="[Plage 2].[VisDate_2024 (trimestre)].[All]" dimensionUniqueName="[Plage 2]" displayFolder="" count="0" memberValueDatatype="130" unbalanced="0"/>
    <cacheHierarchy uniqueName="[Plage 2].[VisDate_2024 (mois)]" caption="VisDate_2024 (mois)" attribute="1" defaultMemberUniqueName="[Plage 2].[VisDate_2024 (mois)].[All]" allUniqueName="[Plage 2].[VisDate_2024 (mois)].[All]" dimensionUniqueName="[Plage 2]" displayFolder="" count="0" memberValueDatatype="130" unbalanced="0"/>
    <cacheHierarchy uniqueName="[Plage 3].[Aniid]" caption="Aniid" attribute="1" defaultMemberUniqueName="[Plage 3].[Aniid].[All]" allUniqueName="[Plage 3].[Aniid].[All]" dimensionUniqueName="[Plage 3]" displayFolder="" count="0" memberValueDatatype="130" unbalanced="0"/>
    <cacheHierarchy uniqueName="[Plage 3].[AniCli]" caption="AniCli" attribute="1" defaultMemberUniqueName="[Plage 3].[AniCli].[All]" allUniqueName="[Plage 3].[AniCli].[All]" dimensionUniqueName="[Plage 3]" displayFolder="" count="0" memberValueDatatype="130" unbalanced="0"/>
    <cacheHierarchy uniqueName="[Plage 3].[AniNom]" caption="AniNom" attribute="1" defaultMemberUniqueName="[Plage 3].[AniNom].[All]" allUniqueName="[Plage 3].[AniNom].[All]" dimensionUniqueName="[Plage 3]" displayFolder="" count="0" memberValueDatatype="130" unbalanced="0"/>
    <cacheHierarchy uniqueName="[Plage 3].[AniType]" caption="AniType" attribute="1" defaultMemberUniqueName="[Plage 3].[AniType].[All]" allUniqueName="[Plage 3].[AniType].[All]" dimensionUniqueName="[Plage 3]" displayFolder="" count="0" memberValueDatatype="130" unbalanced="0"/>
    <cacheHierarchy uniqueName="[Plage 3].[AniRace]" caption="AniRace" attribute="1" defaultMemberUniqueName="[Plage 3].[AniRace].[All]" allUniqueName="[Plage 3].[AniRace].[All]" dimensionUniqueName="[Plage 3]" displayFolder="" count="0" memberValueDatatype="130" unbalanced="0"/>
    <cacheHierarchy uniqueName="[Plage 3].[AniDN]" caption="AniDN" attribute="1" time="1" defaultMemberUniqueName="[Plage 3].[AniDN].[All]" allUniqueName="[Plage 3].[AniDN].[All]" dimensionUniqueName="[Plage 3]" displayFolder="" count="0" memberValueDatatype="7" unbalanced="0"/>
    <cacheHierarchy uniqueName="[Plage 3].[AniSexe]" caption="AniSexe" attribute="1" defaultMemberUniqueName="[Plage 3].[AniSexe].[All]" allUniqueName="[Plage 3].[AniSexe].[All]" dimensionUniqueName="[Plage 3]" displayFolder="" count="0" memberValueDatatype="130" unbalanced="0"/>
    <cacheHierarchy uniqueName="[Plage 3].[AniCouleur]" caption="AniCouleur" attribute="1" defaultMemberUniqueName="[Plage 3].[AniCouleur].[All]" allUniqueName="[Plage 3].[AniCouleur].[All]" dimensionUniqueName="[Plage 3]" displayFolder="" count="0" memberValueDatatype="130" unbalanced="0"/>
    <cacheHierarchy uniqueName="[Plage 3].[AniSteril]" caption="AniSteril" attribute="1" defaultMemberUniqueName="[Plage 3].[AniSteril].[All]" allUniqueName="[Plage 3].[AniSteril].[All]" dimensionUniqueName="[Plage 3]" displayFolder="" count="0" memberValueDatatype="11" unbalanced="0"/>
    <cacheHierarchy uniqueName="[Plage 3].[AniTaille]" caption="AniTaille" attribute="1" defaultMemberUniqueName="[Plage 3].[AniTaille].[All]" allUniqueName="[Plage 3].[AniTaille].[All]" dimensionUniqueName="[Plage 3]" displayFolder="" count="0" memberValueDatatype="5" unbalanced="0"/>
    <cacheHierarchy uniqueName="[Plage 3].[AniPoids]" caption="AniPoids" attribute="1" defaultMemberUniqueName="[Plage 3].[AniPoids].[All]" allUniqueName="[Plage 3].[AniPoids].[All]" dimensionUniqueName="[Plage 3]" displayFolder="" count="0" memberValueDatatype="5" unbalanced="0"/>
    <cacheHierarchy uniqueName="[Plage 3].[AniDecede]" caption="AniDecede" attribute="1" defaultMemberUniqueName="[Plage 3].[AniDecede].[All]" allUniqueName="[Plage 3].[AniDecede].[All]" dimensionUniqueName="[Plage 3]" displayFolder="" count="0" memberValueDatatype="11" unbalanced="0"/>
    <cacheHierarchy uniqueName="[Plage 3].[AniCommentaires]" caption="AniCommentaires" attribute="1" defaultMemberUniqueName="[Plage 3].[AniCommentaires].[All]" allUniqueName="[Plage 3].[AniCommentaires].[All]" dimensionUniqueName="[Plage 3]" displayFolder="" count="0" memberValueDatatype="130" unbalanced="0"/>
    <cacheHierarchy uniqueName="[Plage 3].[CliNum]" caption="CliNum" attribute="1" defaultMemberUniqueName="[Plage 3].[CliNum].[All]" allUniqueName="[Plage 3].[CliNum].[All]" dimensionUniqueName="[Plage 3]" displayFolder="" count="0" memberValueDatatype="130" unbalanced="0"/>
    <cacheHierarchy uniqueName="[Plage 3].[CliType]" caption="CliType" attribute="1" defaultMemberUniqueName="[Plage 3].[CliType].[All]" allUniqueName="[Plage 3].[CliType].[All]" dimensionUniqueName="[Plage 3]" displayFolder="" count="0" memberValueDatatype="20" unbalanced="0"/>
    <cacheHierarchy uniqueName="[Plage 3].[CliNom]" caption="CliNom" attribute="1" defaultMemberUniqueName="[Plage 3].[CliNom].[All]" allUniqueName="[Plage 3].[CliNom].[All]" dimensionUniqueName="[Plage 3]" displayFolder="" count="0" memberValueDatatype="130" unbalanced="0"/>
    <cacheHierarchy uniqueName="[Plage 3].[CliRue]" caption="CliRue" attribute="1" defaultMemberUniqueName="[Plage 3].[CliRue].[All]" allUniqueName="[Plage 3].[CliRue].[All]" dimensionUniqueName="[Plage 3]" displayFolder="" count="0" memberValueDatatype="130" unbalanced="0"/>
    <cacheHierarchy uniqueName="[Plage 3].[CliLocalite]" caption="CliLocalite" attribute="1" defaultMemberUniqueName="[Plage 3].[CliLocalite].[All]" allUniqueName="[Plage 3].[CliLocalite].[All]" dimensionUniqueName="[Plage 3]" displayFolder="" count="0" memberValueDatatype="130" unbalanced="0"/>
    <cacheHierarchy uniqueName="[Plage 3].[CliDep]" caption="CliDep" attribute="1" defaultMemberUniqueName="[Plage 3].[CliDep].[All]" allUniqueName="[Plage 3].[CliDep].[All]" dimensionUniqueName="[Plage 3]" displayFolder="" count="0" memberValueDatatype="130" unbalanced="0"/>
    <cacheHierarchy uniqueName="[Plage 3].[CliCP]" caption="CliCP" attribute="1" defaultMemberUniqueName="[Plage 3].[CliCP].[All]" allUniqueName="[Plage 3].[CliCP].[All]" dimensionUniqueName="[Plage 3]" displayFolder="" count="0" memberValueDatatype="130" unbalanced="0"/>
    <cacheHierarchy uniqueName="[Plage 3].[CliTel]" caption="CliTel" attribute="1" defaultMemberUniqueName="[Plage 3].[CliTel].[All]" allUniqueName="[Plage 3].[CliTel].[All]" dimensionUniqueName="[Plage 3]" displayFolder="" count="0" memberValueDatatype="130" unbalanced="0"/>
    <cacheHierarchy uniqueName="[Plage 3].[CliSiteWeb]" caption="CliSiteWeb" attribute="1" defaultMemberUniqueName="[Plage 3].[CliSiteWeb].[All]" allUniqueName="[Plage 3].[CliSiteWeb].[All]" dimensionUniqueName="[Plage 3]" displayFolder="" count="0" memberValueDatatype="130" unbalanced="0"/>
    <cacheHierarchy uniqueName="[Plage 3].[Clidepuis]" caption="Clidepuis" attribute="1" time="1" defaultMemberUniqueName="[Plage 3].[Clidepuis].[All]" allUniqueName="[Plage 3].[Clidepuis].[All]" dimensionUniqueName="[Plage 3]" displayFolder="" count="0" memberValueDatatype="7" unbalanced="0"/>
    <cacheHierarchy uniqueName="[Plage 3].[CliRemise]" caption="CliRemise" attribute="1" defaultMemberUniqueName="[Plage 3].[CliRemise].[All]" allUniqueName="[Plage 3].[CliRemise].[All]" dimensionUniqueName="[Plage 3]" displayFolder="" count="0" memberValueDatatype="5" unbalanced="0"/>
    <cacheHierarchy uniqueName="[Plage 3].[Visite.VisNum]" caption="Visite.VisNum" attribute="1" defaultMemberUniqueName="[Plage 3].[Visite.VisNum].[All]" allUniqueName="[Plage 3].[Visite.VisNum].[All]" dimensionUniqueName="[Plage 3]" displayFolder="" count="0" memberValueDatatype="130" unbalanced="0"/>
    <cacheHierarchy uniqueName="[Plage 3].[VisAni]" caption="VisAni" attribute="1" defaultMemberUniqueName="[Plage 3].[VisAni].[All]" allUniqueName="[Plage 3].[VisAni].[All]" dimensionUniqueName="[Plage 3]" displayFolder="" count="0" memberValueDatatype="130" unbalanced="0"/>
    <cacheHierarchy uniqueName="[Plage 3].[VisDate_2024]" caption="VisDate_2024" attribute="1" time="1" defaultMemberUniqueName="[Plage 3].[VisDate_2024].[All]" allUniqueName="[Plage 3].[VisDate_2024].[All]" dimensionUniqueName="[Plage 3]" displayFolder="" count="0" memberValueDatatype="7" unbalanced="0"/>
    <cacheHierarchy uniqueName="[Plage 3].[VisSuivi]" caption="VisSuivi" attribute="1" defaultMemberUniqueName="[Plage 3].[VisSuivi].[All]" allUniqueName="[Plage 3].[VisSuivi].[All]" dimensionUniqueName="[Plage 3]" displayFolder="" count="0" memberValueDatatype="130" unbalanced="0"/>
    <cacheHierarchy uniqueName="[Plage 3].[VisDatesuivi_2024]" caption="VisDatesuivi_2024" attribute="1" time="1" defaultMemberUniqueName="[Plage 3].[VisDatesuivi_2024].[All]" allUniqueName="[Plage 3].[VisDatesuivi_2024].[All]" dimensionUniqueName="[Plage 3]" displayFolder="" count="0" memberValueDatatype="7" unbalanced="0"/>
    <cacheHierarchy uniqueName="[Plage 3].[VisTypepaie]" caption="VisTypepaie" attribute="1" defaultMemberUniqueName="[Plage 3].[VisTypepaie].[All]" allUniqueName="[Plage 3].[VisTypepaie].[All]" dimensionUniqueName="[Plage 3]" displayFolder="" count="0" memberValueDatatype="20" unbalanced="0"/>
    <cacheHierarchy uniqueName="[Plage 3].[VisDatePaiement_2024]" caption="VisDatePaiement_2024" attribute="1" time="1" defaultMemberUniqueName="[Plage 3].[VisDatePaiement_2024].[All]" allUniqueName="[Plage 3].[VisDatePaiement_2024].[All]" dimensionUniqueName="[Plage 3]" displayFolder="" count="0" memberValueDatatype="7" unbalanced="0"/>
    <cacheHierarchy uniqueName="[Plage 3].[DetailVisite.VisNum]" caption="DetailVisite.VisNum" attribute="1" defaultMemberUniqueName="[Plage 3].[DetailVisite.VisNum].[All]" allUniqueName="[Plage 3].[DetailVisite.VisNum].[All]" dimensionUniqueName="[Plage 3]" displayFolder="" count="0" memberValueDatatype="130" unbalanced="0"/>
    <cacheHierarchy uniqueName="[Plage 3].[VisLig]" caption="VisLig" attribute="1" defaultMemberUniqueName="[Plage 3].[VisLig].[All]" allUniqueName="[Plage 3].[VisLig].[All]" dimensionUniqueName="[Plage 3]" displayFolder="" count="0" memberValueDatatype="130" unbalanced="0"/>
    <cacheHierarchy uniqueName="[Plage 3].[VisType]" caption="VisType" attribute="1" defaultMemberUniqueName="[Plage 3].[VisType].[All]" allUniqueName="[Plage 3].[VisType].[All]" dimensionUniqueName="[Plage 3]" displayFolder="" count="0" memberValueDatatype="130" unbalanced="0"/>
    <cacheHierarchy uniqueName="[Plage 3].[VisTrait]" caption="VisTrait" attribute="1" defaultMemberUniqueName="[Plage 3].[VisTrait].[All]" allUniqueName="[Plage 3].[VisTrait].[All]" dimensionUniqueName="[Plage 3]" displayFolder="" count="0" memberValueDatatype="130" unbalanced="0"/>
    <cacheHierarchy uniqueName="[Plage 3].[VisMed]" caption="VisMed" attribute="1" defaultMemberUniqueName="[Plage 3].[VisMed].[All]" allUniqueName="[Plage 3].[VisMed].[All]" dimensionUniqueName="[Plage 3]" displayFolder="" count="0" memberValueDatatype="130" unbalanced="0"/>
    <cacheHierarchy uniqueName="[Plage 3].[MedCode]" caption="MedCode" attribute="1" defaultMemberUniqueName="[Plage 3].[MedCode].[All]" allUniqueName="[Plage 3].[MedCode].[All]" dimensionUniqueName="[Plage 3]" displayFolder="" count="0" memberValueDatatype="130" unbalanced="0"/>
    <cacheHierarchy uniqueName="[Plage 3].[MedNom]" caption="MedNom" attribute="1" defaultMemberUniqueName="[Plage 3].[MedNom].[All]" allUniqueName="[Plage 3].[MedNom].[All]" dimensionUniqueName="[Plage 3]" displayFolder="" count="0" memberValueDatatype="130" unbalanced="0"/>
    <cacheHierarchy uniqueName="[Plage 3].[MedPrix]" caption="MedPrix" attribute="1" defaultMemberUniqueName="[Plage 3].[MedPrix].[All]" allUniqueName="[Plage 3].[MedPrix].[All]" dimensionUniqueName="[Plage 3]" displayFolder="" count="0" memberValueDatatype="5" unbalanced="0"/>
    <cacheHierarchy uniqueName="[Plage 3].[CodeTrai]" caption="CodeTrai" attribute="1" defaultMemberUniqueName="[Plage 3].[CodeTrai].[All]" allUniqueName="[Plage 3].[CodeTrai].[All]" dimensionUniqueName="[Plage 3]" displayFolder="" count="0" memberValueDatatype="130" unbalanced="0"/>
    <cacheHierarchy uniqueName="[Plage 3].[NomTrai]" caption="NomTrai" attribute="1" defaultMemberUniqueName="[Plage 3].[NomTrai].[All]" allUniqueName="[Plage 3].[NomTrai].[All]" dimensionUniqueName="[Plage 3]" displayFolder="" count="0" memberValueDatatype="130" unbalanced="0"/>
    <cacheHierarchy uniqueName="[Plage 3].[PrixTrai]" caption="PrixTrai" attribute="1" defaultMemberUniqueName="[Plage 3].[PrixTrai].[All]" allUniqueName="[Plage 3].[PrixTrai].[All]" dimensionUniqueName="[Plage 3]" displayFolder="" count="0" memberValueDatatype="20" unbalanced="0"/>
    <cacheHierarchy uniqueName="[Plage 3].[PaiTypeCode]" caption="PaiTypeCode" attribute="1" defaultMemberUniqueName="[Plage 3].[PaiTypeCode].[All]" allUniqueName="[Plage 3].[PaiTypeCode].[All]" dimensionUniqueName="[Plage 3]" displayFolder="" count="0" memberValueDatatype="20" unbalanced="0"/>
    <cacheHierarchy uniqueName="[Plage 3].[PaiTypeLib]" caption="PaiTypeLib" attribute="1" defaultMemberUniqueName="[Plage 3].[PaiTypeLib].[All]" allUniqueName="[Plage 3].[PaiTypeLib].[All]" dimensionUniqueName="[Plage 3]" displayFolder="" count="0" memberValueDatatype="130" unbalanced="0"/>
    <cacheHierarchy uniqueName="[Plage 3].[CA]" caption="CA" attribute="1" defaultMemberUniqueName="[Plage 3].[CA].[All]" allUniqueName="[Plage 3].[CA].[All]" dimensionUniqueName="[Plage 3]" displayFolder="" count="0" memberValueDatatype="5" unbalanced="0"/>
    <cacheHierarchy uniqueName="[Plage 3].[nouveau ca]" caption="nouveau ca" attribute="1" defaultMemberUniqueName="[Plage 3].[nouveau ca].[All]" allUniqueName="[Plage 3].[nouveau ca].[All]" dimensionUniqueName="[Plage 3]" displayFolder="" count="0" memberValueDatatype="5" unbalanced="0"/>
    <cacheHierarchy uniqueName="[Plage 3].[avec ou sans detail de visite]" caption="avec ou sans detail de visite" attribute="1" defaultMemberUniqueName="[Plage 3].[avec ou sans detail de visite].[All]" allUniqueName="[Plage 3].[avec ou sans detail de visite].[All]" dimensionUniqueName="[Plage 3]" displayFolder="" count="0" memberValueDatatype="130" unbalanced="0"/>
    <cacheHierarchy uniqueName="[Plage 3].[nombre de jour d'impayés]" caption="nombre de jour d'impayés" attribute="1" defaultMemberUniqueName="[Plage 3].[nombre de jour d'impayés].[All]" allUniqueName="[Plage 3].[nombre de jour d'impayés].[All]" dimensionUniqueName="[Plage 3]" displayFolder="" count="0" memberValueDatatype="20" unbalanced="0"/>
    <cacheHierarchy uniqueName="[Plage 3].[nombre de mois]" caption="nombre de mois" attribute="1" defaultMemberUniqueName="[Plage 3].[nombre de mois].[All]" allUniqueName="[Plage 3].[nombre de mois].[All]" dimensionUniqueName="[Plage 3]" displayFolder="" count="0" memberValueDatatype="5" unbalanced="0"/>
    <cacheHierarchy uniqueName="[Plage 3].[payé ou pas]" caption="payé ou pas" attribute="1" defaultMemberUniqueName="[Plage 3].[payé ou pas].[All]" allUniqueName="[Plage 3].[payé ou pas].[All]" dimensionUniqueName="[Plage 3]" displayFolder="" count="0" memberValueDatatype="130" unbalanced="0"/>
    <cacheHierarchy uniqueName="[Plage 3].[test si la date est dans la periode du mois glissant]" caption="test si la date est dans la periode du mois glissant" attribute="1" defaultMemberUniqueName="[Plage 3].[test si la date est dans la periode du mois glissant].[All]" allUniqueName="[Plage 3].[test si la date est dans la periode du mois glissant].[All]" dimensionUniqueName="[Plage 3]" displayFolder="" count="0" memberValueDatatype="11" unbalanced="0"/>
    <cacheHierarchy uniqueName="[Plage 3].[numéro de la semaine de visite]" caption="numéro de la semaine de visite" attribute="1" defaultMemberUniqueName="[Plage 3].[numéro de la semaine de visite].[All]" allUniqueName="[Plage 3].[numéro de la semaine de visite].[All]" dimensionUniqueName="[Plage 3]" displayFolder="" count="0" memberValueDatatype="20" unbalanced="0"/>
    <cacheHierarchy uniqueName="[Plage 3].[VisDate_2024 (année)]" caption="VisDate_2024 (année)" attribute="1" defaultMemberUniqueName="[Plage 3].[VisDate_2024 (année)].[All]" allUniqueName="[Plage 3].[VisDate_2024 (année)].[All]" dimensionUniqueName="[Plage 3]" displayFolder="" count="0" memberValueDatatype="130" unbalanced="0"/>
    <cacheHierarchy uniqueName="[Plage 3].[VisDate_2024 (trimestre)]" caption="VisDate_2024 (trimestre)" attribute="1" defaultMemberUniqueName="[Plage 3].[VisDate_2024 (trimestre)].[All]" allUniqueName="[Plage 3].[VisDate_2024 (trimestre)].[All]" dimensionUniqueName="[Plage 3]" displayFolder="" count="0" memberValueDatatype="130" unbalanced="0"/>
    <cacheHierarchy uniqueName="[Plage 3].[VisDate_2024 (mois)]" caption="VisDate_2024 (mois)" attribute="1" defaultMemberUniqueName="[Plage 3].[VisDate_2024 (mois)].[All]" allUniqueName="[Plage 3].[VisDate_2024 (mois)].[All]" dimensionUniqueName="[Plage 3]" displayFolder="" count="0" memberValueDatatype="130" unbalanced="0"/>
    <cacheHierarchy uniqueName="[Tableau1].[Aniid]" caption="Aniid" attribute="1" defaultMemberUniqueName="[Tableau1].[Aniid].[All]" allUniqueName="[Tableau1].[Aniid].[All]" dimensionUniqueName="[Tableau1]" displayFolder="" count="0" memberValueDatatype="130" unbalanced="0"/>
    <cacheHierarchy uniqueName="[Tableau1].[AniCli]" caption="AniCli" attribute="1" defaultMemberUniqueName="[Tableau1].[AniCli].[All]" allUniqueName="[Tableau1].[AniCli].[All]" dimensionUniqueName="[Tableau1]" displayFolder="" count="0" memberValueDatatype="130" unbalanced="0"/>
    <cacheHierarchy uniqueName="[Tableau1].[AniNom]" caption="AniNom" attribute="1" defaultMemberUniqueName="[Tableau1].[AniNom].[All]" allUniqueName="[Tableau1].[AniNom].[All]" dimensionUniqueName="[Tableau1]" displayFolder="" count="0" memberValueDatatype="130" unbalanced="0"/>
    <cacheHierarchy uniqueName="[Tableau1].[AniType]" caption="AniType" attribute="1" defaultMemberUniqueName="[Tableau1].[AniType].[All]" allUniqueName="[Tableau1].[AniType].[All]" dimensionUniqueName="[Tableau1]" displayFolder="" count="0" memberValueDatatype="130" unbalanced="0"/>
    <cacheHierarchy uniqueName="[Tableau1].[AniRace]" caption="AniRace" attribute="1" defaultMemberUniqueName="[Tableau1].[AniRace].[All]" allUniqueName="[Tableau1].[AniRace].[All]" dimensionUniqueName="[Tableau1]" displayFolder="" count="0" memberValueDatatype="130" unbalanced="0"/>
    <cacheHierarchy uniqueName="[Tableau1].[AniDN]" caption="AniDN" attribute="1" time="1" defaultMemberUniqueName="[Tableau1].[AniDN].[All]" allUniqueName="[Tableau1].[AniDN].[All]" dimensionUniqueName="[Tableau1]" displayFolder="" count="0" memberValueDatatype="7" unbalanced="0"/>
    <cacheHierarchy uniqueName="[Tableau1].[AniSexe]" caption="AniSexe" attribute="1" defaultMemberUniqueName="[Tableau1].[AniSexe].[All]" allUniqueName="[Tableau1].[AniSexe].[All]" dimensionUniqueName="[Tableau1]" displayFolder="" count="0" memberValueDatatype="130" unbalanced="0"/>
    <cacheHierarchy uniqueName="[Tableau1].[AniCouleur]" caption="AniCouleur" attribute="1" defaultMemberUniqueName="[Tableau1].[AniCouleur].[All]" allUniqueName="[Tableau1].[AniCouleur].[All]" dimensionUniqueName="[Tableau1]" displayFolder="" count="0" memberValueDatatype="130" unbalanced="0"/>
    <cacheHierarchy uniqueName="[Tableau1].[AniSteril]" caption="AniSteril" attribute="1" defaultMemberUniqueName="[Tableau1].[AniSteril].[All]" allUniqueName="[Tableau1].[AniSteril].[All]" dimensionUniqueName="[Tableau1]" displayFolder="" count="0" memberValueDatatype="11" unbalanced="0"/>
    <cacheHierarchy uniqueName="[Tableau1].[AniTaille]" caption="AniTaille" attribute="1" defaultMemberUniqueName="[Tableau1].[AniTaille].[All]" allUniqueName="[Tableau1].[AniTaille].[All]" dimensionUniqueName="[Tableau1]" displayFolder="" count="0" memberValueDatatype="5" unbalanced="0"/>
    <cacheHierarchy uniqueName="[Tableau1].[AniPoids]" caption="AniPoids" attribute="1" defaultMemberUniqueName="[Tableau1].[AniPoids].[All]" allUniqueName="[Tableau1].[AniPoids].[All]" dimensionUniqueName="[Tableau1]" displayFolder="" count="0" memberValueDatatype="5" unbalanced="0"/>
    <cacheHierarchy uniqueName="[Tableau1].[AniDecede]" caption="AniDecede" attribute="1" defaultMemberUniqueName="[Tableau1].[AniDecede].[All]" allUniqueName="[Tableau1].[AniDecede].[All]" dimensionUniqueName="[Tableau1]" displayFolder="" count="0" memberValueDatatype="11" unbalanced="0"/>
    <cacheHierarchy uniqueName="[Tableau1].[AniCommentaires]" caption="AniCommentaires" attribute="1" defaultMemberUniqueName="[Tableau1].[AniCommentaires].[All]" allUniqueName="[Tableau1].[AniCommentaires].[All]" dimensionUniqueName="[Tableau1]" displayFolder="" count="0" memberValueDatatype="130" unbalanced="0"/>
    <cacheHierarchy uniqueName="[Tableau1].[CliNum]" caption="CliNum" attribute="1" defaultMemberUniqueName="[Tableau1].[CliNum].[All]" allUniqueName="[Tableau1].[CliNum].[All]" dimensionUniqueName="[Tableau1]" displayFolder="" count="0" memberValueDatatype="130" unbalanced="0"/>
    <cacheHierarchy uniqueName="[Tableau1].[CliType]" caption="CliType" attribute="1" defaultMemberUniqueName="[Tableau1].[CliType].[All]" allUniqueName="[Tableau1].[CliType].[All]" dimensionUniqueName="[Tableau1]" displayFolder="" count="0" memberValueDatatype="20" unbalanced="0"/>
    <cacheHierarchy uniqueName="[Tableau1].[CliNom]" caption="CliNom" attribute="1" defaultMemberUniqueName="[Tableau1].[CliNom].[All]" allUniqueName="[Tableau1].[CliNom].[All]" dimensionUniqueName="[Tableau1]" displayFolder="" count="0" memberValueDatatype="130" unbalanced="0"/>
    <cacheHierarchy uniqueName="[Tableau1].[CliRue]" caption="CliRue" attribute="1" defaultMemberUniqueName="[Tableau1].[CliRue].[All]" allUniqueName="[Tableau1].[CliRue].[All]" dimensionUniqueName="[Tableau1]" displayFolder="" count="0" memberValueDatatype="130" unbalanced="0"/>
    <cacheHierarchy uniqueName="[Tableau1].[CliLocalite]" caption="CliLocalite" attribute="1" defaultMemberUniqueName="[Tableau1].[CliLocalite].[All]" allUniqueName="[Tableau1].[CliLocalite].[All]" dimensionUniqueName="[Tableau1]" displayFolder="" count="0" memberValueDatatype="130" unbalanced="0"/>
    <cacheHierarchy uniqueName="[Tableau1].[CliDep]" caption="CliDep" attribute="1" defaultMemberUniqueName="[Tableau1].[CliDep].[All]" allUniqueName="[Tableau1].[CliDep].[All]" dimensionUniqueName="[Tableau1]" displayFolder="" count="0" memberValueDatatype="130" unbalanced="0"/>
    <cacheHierarchy uniqueName="[Tableau1].[CliCP]" caption="CliCP" attribute="1" defaultMemberUniqueName="[Tableau1].[CliCP].[All]" allUniqueName="[Tableau1].[CliCP].[All]" dimensionUniqueName="[Tableau1]" displayFolder="" count="0" memberValueDatatype="130" unbalanced="0"/>
    <cacheHierarchy uniqueName="[Tableau1].[CliTel]" caption="CliTel" attribute="1" defaultMemberUniqueName="[Tableau1].[CliTel].[All]" allUniqueName="[Tableau1].[CliTel].[All]" dimensionUniqueName="[Tableau1]" displayFolder="" count="0" memberValueDatatype="130" unbalanced="0"/>
    <cacheHierarchy uniqueName="[Tableau1].[CliSiteWeb]" caption="CliSiteWeb" attribute="1" defaultMemberUniqueName="[Tableau1].[CliSiteWeb].[All]" allUniqueName="[Tableau1].[CliSiteWeb].[All]" dimensionUniqueName="[Tableau1]" displayFolder="" count="0" memberValueDatatype="130" unbalanced="0"/>
    <cacheHierarchy uniqueName="[Tableau1].[Clidepuis]" caption="Clidepuis" attribute="1" time="1" defaultMemberUniqueName="[Tableau1].[Clidepuis].[All]" allUniqueName="[Tableau1].[Clidepuis].[All]" dimensionUniqueName="[Tableau1]" displayFolder="" count="0" memberValueDatatype="7" unbalanced="0"/>
    <cacheHierarchy uniqueName="[Tableau1].[CliRemise]" caption="CliRemise" attribute="1" defaultMemberUniqueName="[Tableau1].[CliRemise].[All]" allUniqueName="[Tableau1].[CliRemise].[All]" dimensionUniqueName="[Tableau1]" displayFolder="" count="0" memberValueDatatype="5" unbalanced="0"/>
    <cacheHierarchy uniqueName="[Tableau1].[Visite.VisNum]" caption="Visite.VisNum" attribute="1" defaultMemberUniqueName="[Tableau1].[Visite.VisNum].[All]" allUniqueName="[Tableau1].[Visite.VisNum].[All]" dimensionUniqueName="[Tableau1]" displayFolder="" count="0" memberValueDatatype="130" unbalanced="0"/>
    <cacheHierarchy uniqueName="[Tableau1].[VisAni]" caption="VisAni" attribute="1" defaultMemberUniqueName="[Tableau1].[VisAni].[All]" allUniqueName="[Tableau1].[VisAni].[All]" dimensionUniqueName="[Tableau1]" displayFolder="" count="0" memberValueDatatype="130" unbalanced="0"/>
    <cacheHierarchy uniqueName="[Tableau1].[VisDate_2024]" caption="VisDate_2024" attribute="1" time="1" defaultMemberUniqueName="[Tableau1].[VisDate_2024].[All]" allUniqueName="[Tableau1].[VisDate_2024].[All]" dimensionUniqueName="[Tableau1]" displayFolder="" count="0" memberValueDatatype="7" unbalanced="0"/>
    <cacheHierarchy uniqueName="[Tableau1].[VisSuivi]" caption="VisSuivi" attribute="1" defaultMemberUniqueName="[Tableau1].[VisSuivi].[All]" allUniqueName="[Tableau1].[VisSuivi].[All]" dimensionUniqueName="[Tableau1]" displayFolder="" count="0" memberValueDatatype="130" unbalanced="0"/>
    <cacheHierarchy uniqueName="[Tableau1].[VisDatesuivi_2024]" caption="VisDatesuivi_2024" attribute="1" time="1" defaultMemberUniqueName="[Tableau1].[VisDatesuivi_2024].[All]" allUniqueName="[Tableau1].[VisDatesuivi_2024].[All]" dimensionUniqueName="[Tableau1]" displayFolder="" count="0" memberValueDatatype="7" unbalanced="0"/>
    <cacheHierarchy uniqueName="[Tableau1].[VisTypepaie]" caption="VisTypepaie" attribute="1" defaultMemberUniqueName="[Tableau1].[VisTypepaie].[All]" allUniqueName="[Tableau1].[VisTypepaie].[All]" dimensionUniqueName="[Tableau1]" displayFolder="" count="0" memberValueDatatype="20" unbalanced="0"/>
    <cacheHierarchy uniqueName="[Tableau1].[VisDatePaiement_2024]" caption="VisDatePaiement_2024" attribute="1" time="1" defaultMemberUniqueName="[Tableau1].[VisDatePaiement_2024].[All]" allUniqueName="[Tableau1].[VisDatePaiement_2024].[All]" dimensionUniqueName="[Tableau1]" displayFolder="" count="0" memberValueDatatype="7" unbalanced="0"/>
    <cacheHierarchy uniqueName="[Tableau1].[DetailVisite.VisNum]" caption="DetailVisite.VisNum" attribute="1" defaultMemberUniqueName="[Tableau1].[DetailVisite.VisNum].[All]" allUniqueName="[Tableau1].[DetailVisite.VisNum].[All]" dimensionUniqueName="[Tableau1]" displayFolder="" count="0" memberValueDatatype="130" unbalanced="0"/>
    <cacheHierarchy uniqueName="[Tableau1].[VisLig]" caption="VisLig" attribute="1" defaultMemberUniqueName="[Tableau1].[VisLig].[All]" allUniqueName="[Tableau1].[VisLig].[All]" dimensionUniqueName="[Tableau1]" displayFolder="" count="0" memberValueDatatype="130" unbalanced="0"/>
    <cacheHierarchy uniqueName="[Tableau1].[VisType]" caption="VisType" attribute="1" defaultMemberUniqueName="[Tableau1].[VisType].[All]" allUniqueName="[Tableau1].[VisType].[All]" dimensionUniqueName="[Tableau1]" displayFolder="" count="0" memberValueDatatype="130" unbalanced="0"/>
    <cacheHierarchy uniqueName="[Tableau1].[VisTrait]" caption="VisTrait" attribute="1" defaultMemberUniqueName="[Tableau1].[VisTrait].[All]" allUniqueName="[Tableau1].[VisTrait].[All]" dimensionUniqueName="[Tableau1]" displayFolder="" count="0" memberValueDatatype="130" unbalanced="0"/>
    <cacheHierarchy uniqueName="[Tableau1].[VisMed]" caption="VisMed" attribute="1" defaultMemberUniqueName="[Tableau1].[VisMed].[All]" allUniqueName="[Tableau1].[VisMed].[All]" dimensionUniqueName="[Tableau1]" displayFolder="" count="0" memberValueDatatype="130" unbalanced="0"/>
    <cacheHierarchy uniqueName="[Tableau1].[MedCode]" caption="MedCode" attribute="1" defaultMemberUniqueName="[Tableau1].[MedCode].[All]" allUniqueName="[Tableau1].[MedCode].[All]" dimensionUniqueName="[Tableau1]" displayFolder="" count="0" memberValueDatatype="130" unbalanced="0"/>
    <cacheHierarchy uniqueName="[Tableau1].[MedNom]" caption="MedNom" attribute="1" defaultMemberUniqueName="[Tableau1].[MedNom].[All]" allUniqueName="[Tableau1].[MedNom].[All]" dimensionUniqueName="[Tableau1]" displayFolder="" count="0" memberValueDatatype="130" unbalanced="0"/>
    <cacheHierarchy uniqueName="[Tableau1].[MedPrix]" caption="MedPrix" attribute="1" defaultMemberUniqueName="[Tableau1].[MedPrix].[All]" allUniqueName="[Tableau1].[MedPrix].[All]" dimensionUniqueName="[Tableau1]" displayFolder="" count="0" memberValueDatatype="5" unbalanced="0"/>
    <cacheHierarchy uniqueName="[Tableau1].[CodeTrai]" caption="CodeTrai" attribute="1" defaultMemberUniqueName="[Tableau1].[CodeTrai].[All]" allUniqueName="[Tableau1].[CodeTrai].[All]" dimensionUniqueName="[Tableau1]" displayFolder="" count="0" memberValueDatatype="130" unbalanced="0"/>
    <cacheHierarchy uniqueName="[Tableau1].[NomTrai]" caption="NomTrai" attribute="1" defaultMemberUniqueName="[Tableau1].[NomTrai].[All]" allUniqueName="[Tableau1].[NomTrai].[All]" dimensionUniqueName="[Tableau1]" displayFolder="" count="0" memberValueDatatype="130" unbalanced="0"/>
    <cacheHierarchy uniqueName="[Tableau1].[PrixTrai]" caption="PrixTrai" attribute="1" defaultMemberUniqueName="[Tableau1].[PrixTrai].[All]" allUniqueName="[Tableau1].[PrixTrai].[All]" dimensionUniqueName="[Tableau1]" displayFolder="" count="0" memberValueDatatype="20" unbalanced="0"/>
    <cacheHierarchy uniqueName="[Tableau1].[PaiTypeCode]" caption="PaiTypeCode" attribute="1" defaultMemberUniqueName="[Tableau1].[PaiTypeCode].[All]" allUniqueName="[Tableau1].[PaiTypeCode].[All]" dimensionUniqueName="[Tableau1]" displayFolder="" count="0" memberValueDatatype="20" unbalanced="0"/>
    <cacheHierarchy uniqueName="[Tableau1].[PaiTypeLib]" caption="PaiTypeLib" attribute="1" defaultMemberUniqueName="[Tableau1].[PaiTypeLib].[All]" allUniqueName="[Tableau1].[PaiTypeLib].[All]" dimensionUniqueName="[Tableau1]" displayFolder="" count="0" memberValueDatatype="130" unbalanced="0"/>
    <cacheHierarchy uniqueName="[Tableau1].[CA]" caption="CA" attribute="1" defaultMemberUniqueName="[Tableau1].[CA].[All]" allUniqueName="[Tableau1].[CA].[All]" dimensionUniqueName="[Tableau1]" displayFolder="" count="0" memberValueDatatype="5" unbalanced="0"/>
    <cacheHierarchy uniqueName="[Tableau1].[nouveau ca]" caption="nouveau ca" attribute="1" defaultMemberUniqueName="[Tableau1].[nouveau ca].[All]" allUniqueName="[Tableau1].[nouveau ca].[All]" dimensionUniqueName="[Tableau1]" displayFolder="" count="0" memberValueDatatype="5" unbalanced="0"/>
    <cacheHierarchy uniqueName="[Tableau1].[avec ou sans detail de visite]" caption="avec ou sans detail de visite" attribute="1" defaultMemberUniqueName="[Tableau1].[avec ou sans detail de visite].[All]" allUniqueName="[Tableau1].[avec ou sans detail de visite].[All]" dimensionUniqueName="[Tableau1]" displayFolder="" count="0" memberValueDatatype="130" unbalanced="0"/>
    <cacheHierarchy uniqueName="[Tableau1].[nombre de jour d'impayés]" caption="nombre de jour d'impayés" attribute="1" defaultMemberUniqueName="[Tableau1].[nombre de jour d'impayés].[All]" allUniqueName="[Tableau1].[nombre de jour d'impayés].[All]" dimensionUniqueName="[Tableau1]" displayFolder="" count="0" memberValueDatatype="20" unbalanced="0"/>
    <cacheHierarchy uniqueName="[Tableau1].[nombre de mois]" caption="nombre de mois" attribute="1" defaultMemberUniqueName="[Tableau1].[nombre de mois].[All]" allUniqueName="[Tableau1].[nombre de mois].[All]" dimensionUniqueName="[Tableau1]" displayFolder="" count="0" memberValueDatatype="5" unbalanced="0"/>
    <cacheHierarchy uniqueName="[Tableau1].[payé ou pas]" caption="payé ou pas" attribute="1" defaultMemberUniqueName="[Tableau1].[payé ou pas].[All]" allUniqueName="[Tableau1].[payé ou pas].[All]" dimensionUniqueName="[Tableau1]" displayFolder="" count="0" memberValueDatatype="130" unbalanced="0"/>
    <cacheHierarchy uniqueName="[Tableau1].[test si la date est dans la periode du mois glissant]" caption="test si la date est dans la periode du mois glissant" attribute="1" defaultMemberUniqueName="[Tableau1].[test si la date est dans la periode du mois glissant].[All]" allUniqueName="[Tableau1].[test si la date est dans la periode du mois glissant].[All]" dimensionUniqueName="[Tableau1]" displayFolder="" count="0" memberValueDatatype="11" unbalanced="0"/>
    <cacheHierarchy uniqueName="[Tableau1].[numéro de la semaine de visite]" caption="numéro de la semaine de visite" attribute="1" defaultMemberUniqueName="[Tableau1].[numéro de la semaine de visite].[All]" allUniqueName="[Tableau1].[numéro de la semaine de visite].[All]" dimensionUniqueName="[Tableau1]" displayFolder="" count="0" memberValueDatatype="20" unbalanced="0"/>
    <cacheHierarchy uniqueName="[Plage 2].[VisDate_2024 (index des mois)]" caption="VisDate_2024 (index des mois)" attribute="1" defaultMemberUniqueName="[Plage 2].[VisDate_2024 (index des mois)].[All]" allUniqueName="[Plage 2].[VisDate_2024 (index des mois)].[All]" dimensionUniqueName="[Plage 2]" displayFolder="" count="0" memberValueDatatype="20" unbalanced="0" hidden="1"/>
    <cacheHierarchy uniqueName="[Plage 3].[VisDate_2024 (index des mois)]" caption="VisDate_2024 (index des mois)" attribute="1" defaultMemberUniqueName="[Plage 3].[VisDate_2024 (index des mois)].[All]" allUniqueName="[Plage 3].[VisDate_2024 (index des mois)].[All]" dimensionUniqueName="[Plage 3]" displayFolder="" count="0" memberValueDatatype="20" unbalanced="0" hidden="1"/>
    <cacheHierarchy uniqueName="[Measures].[__XL_Count Plage]" caption="__XL_Count Plage" measure="1" displayFolder="" measureGroup="Plage" count="0" hidden="1"/>
    <cacheHierarchy uniqueName="[Measures].[__XL_Count Tableau1]" caption="__XL_Count Tableau1" measure="1" displayFolder="" measureGroup="Tableau1" count="0" hidden="1"/>
    <cacheHierarchy uniqueName="[Measures].[__XL_Count Plage 1]" caption="__XL_Count Plage 1" measure="1" displayFolder="" measureGroup="Plage 1" count="0" hidden="1"/>
    <cacheHierarchy uniqueName="[Measures].[__XL_Count Plage 2]" caption="__XL_Count Plage 2" measure="1" displayFolder="" measureGroup="Plage 2" count="0" hidden="1"/>
    <cacheHierarchy uniqueName="[Measures].[__XL_Count Plage 3]" caption="__XL_Count Plage 3" measure="1" displayFolder="" measureGroup="Plage 3" count="0" hidden="1"/>
    <cacheHierarchy uniqueName="[Measures].[__No measures defined]" caption="__No measures defined" measure="1" displayFolder="" count="0" hidden="1"/>
    <cacheHierarchy uniqueName="[Measures].[Nombre de AniType]" caption="Nombre de AniType" measure="1" displayFolder="" measureGroup="Plage" count="0" hidden="1">
      <extLst>
        <ext xmlns:x15="http://schemas.microsoft.com/office/spreadsheetml/2010/11/main" uri="{B97F6D7D-B522-45F9-BDA1-12C45D357490}">
          <x15:cacheHierarchy aggregatedColumn="3"/>
        </ext>
      </extLst>
    </cacheHierarchy>
    <cacheHierarchy uniqueName="[Measures].[Somme de CA]" caption="Somme de CA" measure="1" displayFolder="" measureGroup="Plage" count="0" hidden="1">
      <extLst>
        <ext xmlns:x15="http://schemas.microsoft.com/office/spreadsheetml/2010/11/main" uri="{B97F6D7D-B522-45F9-BDA1-12C45D357490}">
          <x15:cacheHierarchy aggregatedColumn="44"/>
        </ext>
      </extLst>
    </cacheHierarchy>
    <cacheHierarchy uniqueName="[Measures].[Total distinct de AniType]" caption="Total distinct de AniType" measure="1" displayFolder="" measureGroup="Plage" count="0" hidden="1">
      <extLst>
        <ext xmlns:x15="http://schemas.microsoft.com/office/spreadsheetml/2010/11/main" uri="{B97F6D7D-B522-45F9-BDA1-12C45D357490}">
          <x15:cacheHierarchy aggregatedColumn="3"/>
        </ext>
      </extLst>
    </cacheHierarchy>
    <cacheHierarchy uniqueName="[Measures].[Nombre de VisAni]" caption="Nombre de VisAni" measure="1" displayFolder="" measureGroup="Plage" count="0" hidden="1">
      <extLst>
        <ext xmlns:x15="http://schemas.microsoft.com/office/spreadsheetml/2010/11/main" uri="{B97F6D7D-B522-45F9-BDA1-12C45D357490}">
          <x15:cacheHierarchy aggregatedColumn="25"/>
        </ext>
      </extLst>
    </cacheHierarchy>
    <cacheHierarchy uniqueName="[Measures].[Total distinct de VisAni]" caption="Total distinct de VisAni" measure="1" displayFolder="" measureGroup="Plage" count="0" hidden="1">
      <extLst>
        <ext xmlns:x15="http://schemas.microsoft.com/office/spreadsheetml/2010/11/main" uri="{B97F6D7D-B522-45F9-BDA1-12C45D357490}">
          <x15:cacheHierarchy aggregatedColumn="25"/>
        </ext>
      </extLst>
    </cacheHierarchy>
    <cacheHierarchy uniqueName="[Measures].[Nombre de VisAni 2]" caption="Nombre de VisAni 2" measure="1" displayFolder="" measureGroup="Tableau1" count="0" hidden="1">
      <extLst>
        <ext xmlns:x15="http://schemas.microsoft.com/office/spreadsheetml/2010/11/main" uri="{B97F6D7D-B522-45F9-BDA1-12C45D357490}">
          <x15:cacheHierarchy aggregatedColumn="230"/>
        </ext>
      </extLst>
    </cacheHierarchy>
    <cacheHierarchy uniqueName="[Measures].[Total distinct de VisAni 2]" caption="Total distinct de VisAni 2" measure="1" displayFolder="" measureGroup="Tableau1" count="0" hidden="1">
      <extLst>
        <ext xmlns:x15="http://schemas.microsoft.com/office/spreadsheetml/2010/11/main" uri="{B97F6D7D-B522-45F9-BDA1-12C45D357490}">
          <x15:cacheHierarchy aggregatedColumn="230"/>
        </ext>
      </extLst>
    </cacheHierarchy>
    <cacheHierarchy uniqueName="[Measures].[Nombre de payé ou pas]" caption="Nombre de payé ou pas" measure="1" displayFolder="" measureGroup="Plage 1" count="0" hidden="1">
      <extLst>
        <ext xmlns:x15="http://schemas.microsoft.com/office/spreadsheetml/2010/11/main" uri="{B97F6D7D-B522-45F9-BDA1-12C45D357490}">
          <x15:cacheHierarchy aggregatedColumn="95"/>
        </ext>
      </extLst>
    </cacheHierarchy>
    <cacheHierarchy uniqueName="[Measures].[Total distinct de payé ou pas]" caption="Total distinct de payé ou pas" measure="1" displayFolder="" measureGroup="Plage 1" count="0" hidden="1">
      <extLst>
        <ext xmlns:x15="http://schemas.microsoft.com/office/spreadsheetml/2010/11/main" uri="{B97F6D7D-B522-45F9-BDA1-12C45D357490}">
          <x15:cacheHierarchy aggregatedColumn="95"/>
        </ext>
      </extLst>
    </cacheHierarchy>
    <cacheHierarchy uniqueName="[Measures].[Somme de CA 2]" caption="Somme de CA 2" measure="1" displayFolder="" measureGroup="Plage 1" count="0" hidden="1">
      <extLst>
        <ext xmlns:x15="http://schemas.microsoft.com/office/spreadsheetml/2010/11/main" uri="{B97F6D7D-B522-45F9-BDA1-12C45D357490}">
          <x15:cacheHierarchy aggregatedColumn="90"/>
        </ext>
      </extLst>
    </cacheHierarchy>
    <cacheHierarchy uniqueName="[Measures].[Somme de nouveau ca]" caption="Somme de nouveau ca" measure="1" displayFolder="" measureGroup="Plage 2" count="0" hidden="1">
      <extLst>
        <ext xmlns:x15="http://schemas.microsoft.com/office/spreadsheetml/2010/11/main" uri="{B97F6D7D-B522-45F9-BDA1-12C45D357490}">
          <x15:cacheHierarchy aggregatedColumn="141"/>
        </ext>
      </extLst>
    </cacheHierarchy>
    <cacheHierarchy uniqueName="[Measures].[Nombre de VisAni 3]" caption="Nombre de VisAni 3" measure="1" displayFolder="" measureGroup="Plage 2" count="0" hidden="1">
      <extLst>
        <ext xmlns:x15="http://schemas.microsoft.com/office/spreadsheetml/2010/11/main" uri="{B97F6D7D-B522-45F9-BDA1-12C45D357490}">
          <x15:cacheHierarchy aggregatedColumn="121"/>
        </ext>
      </extLst>
    </cacheHierarchy>
    <cacheHierarchy uniqueName="[Measures].[Total distinct de VisAni 3]" caption="Total distinct de VisAni 3" measure="1" displayFolder="" measureGroup="Plage 2" count="0" hidden="1">
      <extLst>
        <ext xmlns:x15="http://schemas.microsoft.com/office/spreadsheetml/2010/11/main" uri="{B97F6D7D-B522-45F9-BDA1-12C45D357490}">
          <x15:cacheHierarchy aggregatedColumn="121"/>
        </ext>
      </extLst>
    </cacheHierarchy>
    <cacheHierarchy uniqueName="[Measures].[Nombre de DetailVisite.VisNum]" caption="Nombre de DetailVisite.VisNum" measure="1" displayFolder="" measureGroup="Plage 2" count="0" hidden="1">
      <extLst>
        <ext xmlns:x15="http://schemas.microsoft.com/office/spreadsheetml/2010/11/main" uri="{B97F6D7D-B522-45F9-BDA1-12C45D357490}">
          <x15:cacheHierarchy aggregatedColumn="127"/>
        </ext>
      </extLst>
    </cacheHierarchy>
  </cacheHierarchies>
  <kpis count="0"/>
  <dimensions count="6">
    <dimension measure="1" name="Measures" uniqueName="[Measures]" caption="Measures"/>
    <dimension name="Plage" uniqueName="[Plage]" caption="Plage"/>
    <dimension name="Plage 1" uniqueName="[Plage 1]" caption="Plage 1"/>
    <dimension name="Plage 2" uniqueName="[Plage 2]" caption="Plage 2"/>
    <dimension name="Plage 3" uniqueName="[Plage 3]" caption="Plage 3"/>
    <dimension name="Tableau1" uniqueName="[Tableau1]" caption="Tableau1"/>
  </dimensions>
  <measureGroups count="5">
    <measureGroup name="Plage" caption="Plage"/>
    <measureGroup name="Plage 1" caption="Plage 1"/>
    <measureGroup name="Plage 2" caption="Plage 2"/>
    <measureGroup name="Plage 3" caption="Plage 3"/>
    <measureGroup name="Tableau1" caption="Tableau1"/>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pivotCacheId="18204724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60"/>
  </r>
  <r>
    <x v="1"/>
    <n v="13"/>
  </r>
  <r>
    <x v="2"/>
    <n v="35"/>
  </r>
  <r>
    <x v="3"/>
    <n v="20"/>
  </r>
  <r>
    <x v="4"/>
    <n v="8"/>
  </r>
  <r>
    <x v="5"/>
    <n v="6"/>
  </r>
  <r>
    <x v="6"/>
    <n v="22"/>
  </r>
  <r>
    <x v="7"/>
    <n v="7"/>
  </r>
  <r>
    <x v="8"/>
    <n v="6"/>
  </r>
  <r>
    <x v="9"/>
    <n v="3"/>
  </r>
  <r>
    <x v="10"/>
    <n v="11"/>
  </r>
  <r>
    <x v="11"/>
    <n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6"/>
  </r>
  <r>
    <x v="1"/>
    <n v="12"/>
  </r>
  <r>
    <x v="2"/>
    <n v="10"/>
  </r>
  <r>
    <x v="3"/>
    <n v="8"/>
  </r>
  <r>
    <x v="4"/>
    <n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n v="84"/>
  </r>
  <r>
    <x v="1"/>
    <n v="22"/>
  </r>
  <r>
    <x v="2"/>
    <n v="16"/>
  </r>
  <r>
    <x v="3"/>
    <n v="16"/>
  </r>
  <r>
    <x v="4"/>
    <n v="14"/>
  </r>
  <r>
    <x v="5"/>
    <n v="1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n v="500"/>
  </r>
  <r>
    <x v="1"/>
    <n v="11700"/>
  </r>
  <r>
    <x v="2"/>
    <n v="1080"/>
  </r>
  <r>
    <x v="3"/>
    <n v="270"/>
  </r>
  <r>
    <x v="4"/>
    <n v="2212.5"/>
  </r>
  <r>
    <x v="5"/>
    <n v="1500"/>
  </r>
  <r>
    <x v="6"/>
    <n v="637.5"/>
  </r>
  <r>
    <x v="7"/>
    <n v="640"/>
  </r>
  <r>
    <x v="8"/>
    <n v="200"/>
  </r>
  <r>
    <x v="9"/>
    <n v="1310"/>
  </r>
  <r>
    <x v="10"/>
    <n v="200"/>
  </r>
  <r>
    <x v="11"/>
    <n v="624"/>
  </r>
  <r>
    <x v="12"/>
    <n v="19950"/>
  </r>
  <r>
    <x v="13"/>
    <n v="5175"/>
  </r>
  <r>
    <x v="14"/>
    <n v="1400"/>
  </r>
  <r>
    <x v="15"/>
    <n v="1100"/>
  </r>
  <r>
    <x v="16"/>
    <n v="720"/>
  </r>
  <r>
    <x v="17"/>
    <n v="1800"/>
  </r>
  <r>
    <x v="18"/>
    <n v="700"/>
  </r>
  <r>
    <x v="19"/>
    <n v="750"/>
  </r>
  <r>
    <x v="20"/>
    <n v="2100"/>
  </r>
  <r>
    <x v="21"/>
    <n v="2000"/>
  </r>
  <r>
    <x v="22"/>
    <n v="560"/>
  </r>
  <r>
    <x v="23"/>
    <n v="1600"/>
  </r>
  <r>
    <x v="24"/>
    <n v="660"/>
  </r>
  <r>
    <x v="25"/>
    <n v="828"/>
  </r>
  <r>
    <x v="26"/>
    <n v="12127.5"/>
  </r>
  <r>
    <x v="27"/>
    <n v="1100"/>
  </r>
  <r>
    <x v="28"/>
    <n v="840"/>
  </r>
  <r>
    <x v="29"/>
    <n v="40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n v="10"/>
  </r>
  <r>
    <x v="1"/>
    <n v="18.05"/>
  </r>
  <r>
    <x v="2"/>
    <n v="7.8"/>
  </r>
  <r>
    <x v="3"/>
    <n v="0"/>
  </r>
  <r>
    <x v="4"/>
    <n v="36.4"/>
  </r>
  <r>
    <x v="5"/>
    <n v="79.2"/>
  </r>
  <r>
    <x v="6"/>
    <n v="28.8"/>
  </r>
  <r>
    <x v="7"/>
    <n v="9.6"/>
  </r>
  <r>
    <x v="8"/>
    <n v="4"/>
  </r>
  <r>
    <x v="9"/>
    <n v="46"/>
  </r>
  <r>
    <x v="10"/>
    <n v="4"/>
  </r>
  <r>
    <x v="11"/>
    <n v="18"/>
  </r>
  <r>
    <x v="12"/>
    <n v="1.6"/>
  </r>
  <r>
    <x v="13"/>
    <n v="11.4"/>
  </r>
  <r>
    <x v="14"/>
    <n v="29.9"/>
  </r>
  <r>
    <x v="15"/>
    <n v="72"/>
  </r>
  <r>
    <x v="16"/>
    <n v="15.6"/>
  </r>
  <r>
    <x v="17"/>
    <n v="4"/>
  </r>
  <r>
    <x v="18"/>
    <n v="19"/>
  </r>
  <r>
    <x v="19"/>
    <n v="62.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248.9796"/>
  </r>
  <r>
    <x v="1"/>
    <n v="415"/>
  </r>
  <r>
    <x v="2"/>
    <n v="230.37039999999999"/>
  </r>
  <r>
    <x v="3"/>
    <n v="349"/>
  </r>
  <r>
    <x v="4"/>
    <n v="380"/>
  </r>
  <r>
    <x v="5"/>
    <n v="250"/>
  </r>
  <r>
    <x v="6"/>
    <n v="378.33330000000001"/>
  </r>
  <r>
    <x v="7"/>
    <n v="159.375"/>
  </r>
  <r>
    <x v="8"/>
    <n v="693.75"/>
  </r>
  <r>
    <x v="9"/>
    <n v="158.33330000000001"/>
  </r>
  <r>
    <x v="10"/>
    <n v="167.8571"/>
  </r>
  <r>
    <x v="11"/>
    <n v="178.5714000000000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s v="AC001"/>
    <x v="0"/>
    <n v="22"/>
    <n v="5"/>
  </r>
  <r>
    <s v="BR001"/>
    <x v="1"/>
    <n v="2"/>
    <n v="5"/>
  </r>
  <r>
    <s v="GR002"/>
    <x v="2"/>
    <n v="3"/>
    <n v="7"/>
  </r>
  <r>
    <s v="JO001"/>
    <x v="3"/>
    <n v="3"/>
    <n v="7"/>
  </r>
  <r>
    <s v="JO002"/>
    <x v="4"/>
    <n v="3"/>
    <n v="7"/>
  </r>
  <r>
    <s v="PO001"/>
    <x v="5"/>
    <n v="5"/>
    <n v="7"/>
  </r>
  <r>
    <s v="WI002"/>
    <x v="6"/>
    <n v="4"/>
    <n v="7"/>
  </r>
  <r>
    <s v="ZI001"/>
    <x v="7"/>
    <n v="3"/>
    <n v="7"/>
  </r>
  <r>
    <s v="AD001"/>
    <x v="8"/>
    <n v="16"/>
    <n v="8"/>
  </r>
  <r>
    <s v="AD002"/>
    <x v="9"/>
    <n v="2"/>
    <n v="8"/>
  </r>
  <r>
    <s v="BR002"/>
    <x v="10"/>
    <n v="4"/>
    <n v="8"/>
  </r>
  <r>
    <s v="GR001"/>
    <x v="11"/>
    <n v="24"/>
    <n v="8"/>
  </r>
  <r>
    <s v="IR001"/>
    <x v="12"/>
    <n v="43"/>
    <n v="8"/>
  </r>
  <r>
    <s v="MC001"/>
    <x v="13"/>
    <n v="6"/>
    <n v="8"/>
  </r>
  <r>
    <s v="PR001"/>
    <x v="14"/>
    <n v="8"/>
    <n v="8"/>
  </r>
  <r>
    <s v="PR002"/>
    <x v="15"/>
    <n v="10"/>
    <n v="8"/>
  </r>
  <r>
    <s v="RH001"/>
    <x v="16"/>
    <n v="4"/>
    <n v="8"/>
  </r>
  <r>
    <s v="WI001"/>
    <x v="17"/>
    <n v="9"/>
    <n v="8"/>
  </r>
  <r>
    <s v="YO001"/>
    <x v="18"/>
    <n v="9"/>
    <n v="8"/>
  </r>
  <r>
    <s v="RA001"/>
    <x v="19"/>
    <n v="22"/>
    <n v="1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s v="AC001"/>
    <s v="Animaux Câlins"/>
    <x v="0"/>
    <n v="2291.1999999999998"/>
  </r>
  <r>
    <s v="AD001"/>
    <s v="Jean Adams"/>
    <x v="1"/>
    <n v="272.05"/>
  </r>
  <r>
    <s v="AD002"/>
    <s v="Bruce Adams"/>
    <x v="1"/>
    <n v="37.6"/>
  </r>
  <r>
    <s v="BR002"/>
    <s v="Jean Bruneteau"/>
    <x v="2"/>
    <n v="100"/>
  </r>
  <r>
    <s v="RA001"/>
    <s v="Royaume des Animaux (le)"/>
    <x v="0"/>
    <n v="2208.3000000000002"/>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
  <r>
    <s v=""/>
    <s v=""/>
    <s v=""/>
    <s v=""/>
    <s v=""/>
    <m/>
    <s v=""/>
    <s v=""/>
    <b v="0"/>
    <m/>
    <m/>
    <b v="0"/>
    <s v=""/>
    <s v="JO003"/>
    <n v="1"/>
    <s v="Charlotte Jobert"/>
    <s v="54 Rue de la FermeFarmaccess Rd"/>
    <s v="La Montagne"/>
    <s v="34"/>
    <s v="34300"/>
    <s v="0465558788"/>
    <s v=""/>
    <d v="2018-01-10T00:00:00"/>
    <n v="0"/>
    <s v=""/>
    <x v="0"/>
    <m/>
    <s v=""/>
    <m/>
    <m/>
    <m/>
    <s v=""/>
    <s v=""/>
    <s v=""/>
    <s v=""/>
    <s v=""/>
    <s v=""/>
    <s v=""/>
    <m/>
    <s v=""/>
    <s v=""/>
    <m/>
    <m/>
    <s v=""/>
    <n v="0"/>
    <n v="0"/>
    <s v="Sans détail"/>
    <n v="0"/>
    <n v="0"/>
    <s v="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1996092-01"/>
    <x v="1"/>
    <d v="2023-03-29T00:00:00"/>
    <s v="Physique            "/>
    <d v="2023-10-29T00:00:00"/>
    <n v="2"/>
    <d v="2023-04-12T00:00:00"/>
    <s v="1996092-01"/>
    <s v="001"/>
    <s v="PHYSIQUE"/>
    <s v="0300"/>
    <s v="0000"/>
    <s v="0000"/>
    <s v="Aucun traitement"/>
    <n v="0"/>
    <s v="0300"/>
    <s v="Examen général"/>
    <n v="250"/>
    <n v="2"/>
    <s v="Espèces"/>
    <n v="200"/>
    <n v="220.00000000000003"/>
    <s v="Avec détail"/>
    <n v="635"/>
    <n v="21.2"/>
    <s v="im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2020306-01"/>
    <x v="1"/>
    <d v="2024-10-09T00:00:00"/>
    <s v="Examen              "/>
    <d v="2024-12-27T00:00:00"/>
    <n v="2"/>
    <d v="2024-10-31T00:00:00"/>
    <s v="2020306-01"/>
    <s v="001"/>
    <s v="PHYSIQUE"/>
    <s v="0300"/>
    <s v="0000"/>
    <s v="0000"/>
    <s v="Aucun traitement"/>
    <n v="0"/>
    <s v="0300"/>
    <s v="Examen général"/>
    <n v="250"/>
    <n v="2"/>
    <s v="Espèces"/>
    <n v="200"/>
    <n v="220.00000000000003"/>
    <s v="Avec détail"/>
    <n v="67"/>
    <n v="2.2000000000000002"/>
    <s v="impayé"/>
    <x v="1"/>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2020092-01"/>
    <x v="1"/>
    <d v="2024-04-27T00:00:00"/>
    <s v="Physique            "/>
    <d v="2024-11-27T00:00:00"/>
    <n v="2"/>
    <d v="2024-05-13T00:00:00"/>
    <s v="2020092-01"/>
    <s v="001"/>
    <s v="PHYSIQUE"/>
    <s v="0300"/>
    <s v="0000"/>
    <s v="0000"/>
    <s v="Aucun traitement"/>
    <n v="0"/>
    <s v="0300"/>
    <s v="Examen général"/>
    <n v="250"/>
    <n v="2"/>
    <s v="Espèces"/>
    <n v="200"/>
    <n v="220.00000000000003"/>
    <s v="Avec détail"/>
    <n v="238"/>
    <n v="7.9"/>
    <s v="im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1996052-01"/>
    <x v="1"/>
    <d v="2023-02-17T00:00:00"/>
    <s v="Examen              "/>
    <d v="2023-03-29T00:00:00"/>
    <n v="3"/>
    <d v="2023-02-27T00:00:00"/>
    <s v="1996052-01"/>
    <s v="003"/>
    <s v="BLESSURE"/>
    <s v="0408"/>
    <s v="0000"/>
    <s v="0000"/>
    <s v="Aucun traitement"/>
    <n v="0"/>
    <s v="0408"/>
    <s v="Délimitation zone affectée"/>
    <n v="120"/>
    <n v="3"/>
    <s v="Chèque"/>
    <n v="96"/>
    <n v="105.60000000000001"/>
    <s v="Avec détail"/>
    <n v="679"/>
    <n v="22.6"/>
    <s v="im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2020052-01"/>
    <x v="1"/>
    <d v="2024-03-18T00:00:00"/>
    <s v="Examen              "/>
    <d v="2024-04-27T00:00:00"/>
    <m/>
    <m/>
    <s v="2020052-01"/>
    <s v="004"/>
    <s v="TOILETTAGE"/>
    <s v="2003"/>
    <s v="0702"/>
    <s v="0702"/>
    <s v="Xaritain Glyconol - 50 g"/>
    <n v="17.25"/>
    <s v="2003"/>
    <s v="Traitement insecticide"/>
    <n v="125"/>
    <m/>
    <s v=""/>
    <n v="113.80000000000001"/>
    <n v="125.18000000000002"/>
    <s v="Avec détail"/>
    <n v="0"/>
    <n v="0"/>
    <s v="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1996306-01"/>
    <x v="1"/>
    <d v="2023-10-29T00:00:00"/>
    <s v="Examen              "/>
    <d v="2023-11-28T00:00:00"/>
    <m/>
    <m/>
    <s v="1996306-01"/>
    <s v="002"/>
    <s v="TOILETTAGE"/>
    <s v="2002"/>
    <s v="0000"/>
    <s v="0000"/>
    <s v="Aucun traitement"/>
    <n v="0"/>
    <s v="2002"/>
    <s v="Tonte"/>
    <n v="100"/>
    <m/>
    <s v=""/>
    <n v="80"/>
    <n v="88"/>
    <s v="Avec détail"/>
    <n v="0"/>
    <n v="0"/>
    <s v="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1996306-01"/>
    <x v="1"/>
    <d v="2023-10-29T00:00:00"/>
    <s v="Examen              "/>
    <d v="2023-11-28T00:00:00"/>
    <m/>
    <m/>
    <s v="1996306-01"/>
    <s v="001"/>
    <s v="PHYSIQUE"/>
    <s v="0300"/>
    <s v="0000"/>
    <s v="0000"/>
    <s v="Aucun traitement"/>
    <n v="0"/>
    <s v="0300"/>
    <s v="Examen général"/>
    <n v="250"/>
    <m/>
    <s v=""/>
    <n v="200"/>
    <n v="220.00000000000003"/>
    <s v="Avec détail"/>
    <n v="0"/>
    <n v="0"/>
    <s v="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1996052-01"/>
    <x v="1"/>
    <d v="2023-02-17T00:00:00"/>
    <s v="Examen              "/>
    <d v="2023-03-29T00:00:00"/>
    <n v="3"/>
    <d v="2023-02-27T00:00:00"/>
    <s v="1996052-01"/>
    <s v="002"/>
    <s v="BLESSURE"/>
    <s v="0500"/>
    <s v="0402"/>
    <s v="0402"/>
    <s v="Bonzocaine - 50 g"/>
    <n v="7"/>
    <s v="0500"/>
    <s v="Anesthesie"/>
    <n v="100"/>
    <n v="3"/>
    <s v="Chèque"/>
    <n v="85.600000000000009"/>
    <n v="94.160000000000011"/>
    <s v="Avec détail"/>
    <n v="679"/>
    <n v="22.6"/>
    <s v="im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1996052-01"/>
    <x v="1"/>
    <d v="2023-02-17T00:00:00"/>
    <s v="Examen              "/>
    <d v="2023-03-29T00:00:00"/>
    <n v="3"/>
    <d v="2023-02-27T00:00:00"/>
    <s v="1996052-01"/>
    <s v="001"/>
    <s v="BLESSURE"/>
    <s v="0404"/>
    <s v="0500"/>
    <s v="0500"/>
    <s v="Nyostatine - 25 g"/>
    <n v="5.75"/>
    <s v="0404"/>
    <s v="Réduction fractures multiples"/>
    <n v="230"/>
    <n v="3"/>
    <s v="Chèque"/>
    <n v="188.60000000000002"/>
    <n v="207.46000000000004"/>
    <s v="Avec détail"/>
    <n v="679"/>
    <n v="22.6"/>
    <s v="im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2020052-01"/>
    <x v="1"/>
    <d v="2024-03-18T00:00:00"/>
    <s v="Examen              "/>
    <d v="2024-04-27T00:00:00"/>
    <m/>
    <m/>
    <s v="2020052-01"/>
    <s v="005"/>
    <s v="TOILETTAGE"/>
    <s v="2002"/>
    <s v="0000"/>
    <s v="0000"/>
    <s v="Aucun traitement"/>
    <n v="0"/>
    <s v="2002"/>
    <s v="Tonte"/>
    <n v="100"/>
    <m/>
    <s v=""/>
    <n v="80"/>
    <n v="88"/>
    <s v="Avec détail"/>
    <n v="0"/>
    <n v="0"/>
    <s v="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2020052-01"/>
    <x v="1"/>
    <d v="2024-03-18T00:00:00"/>
    <s v="Examen              "/>
    <d v="2024-04-27T00:00:00"/>
    <m/>
    <m/>
    <s v="2020052-01"/>
    <s v="003"/>
    <s v="BLESSURE"/>
    <s v="0408"/>
    <s v="0000"/>
    <s v="0000"/>
    <s v="Aucun traitement"/>
    <n v="0"/>
    <s v="0408"/>
    <s v="Délimitation zone affectée"/>
    <n v="120"/>
    <m/>
    <s v=""/>
    <n v="96"/>
    <n v="105.60000000000001"/>
    <s v="Avec détail"/>
    <n v="0"/>
    <n v="0"/>
    <s v="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2020052-01"/>
    <x v="1"/>
    <d v="2024-03-18T00:00:00"/>
    <s v="Examen              "/>
    <d v="2024-04-27T00:00:00"/>
    <m/>
    <m/>
    <s v="2020052-01"/>
    <s v="002"/>
    <s v="BLESSURE"/>
    <s v="0500"/>
    <s v="0402"/>
    <s v="0402"/>
    <s v="Bonzocaine - 50 g"/>
    <n v="7"/>
    <s v="0500"/>
    <s v="Anesthesie"/>
    <n v="100"/>
    <m/>
    <s v=""/>
    <n v="85.600000000000009"/>
    <n v="94.160000000000011"/>
    <s v="Avec détail"/>
    <n v="0"/>
    <n v="0"/>
    <s v="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2020306-01"/>
    <x v="1"/>
    <d v="2024-10-09T00:00:00"/>
    <s v="Examen              "/>
    <d v="2024-12-27T00:00:00"/>
    <n v="2"/>
    <d v="2024-10-31T00:00:00"/>
    <s v="2020306-01"/>
    <s v="002"/>
    <s v="TOILETTAGE"/>
    <s v="2002"/>
    <s v="0000"/>
    <s v="0000"/>
    <s v="Aucun traitement"/>
    <n v="0"/>
    <s v="2002"/>
    <s v="Tonte"/>
    <n v="100"/>
    <n v="2"/>
    <s v="Espèces"/>
    <n v="80"/>
    <n v="88"/>
    <s v="Avec détail"/>
    <n v="67"/>
    <n v="2.2000000000000002"/>
    <s v="impayé"/>
    <x v="1"/>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2020052-01"/>
    <x v="1"/>
    <d v="2024-03-18T00:00:00"/>
    <s v="Examen              "/>
    <d v="2024-04-27T00:00:00"/>
    <m/>
    <m/>
    <s v="2020052-01"/>
    <s v="001"/>
    <s v="BLESSURE"/>
    <s v="0404"/>
    <s v="0500"/>
    <s v="0500"/>
    <s v="Nyostatine - 25 g"/>
    <n v="5.75"/>
    <s v="0404"/>
    <s v="Réduction fractures multiples"/>
    <n v="230"/>
    <m/>
    <s v=""/>
    <n v="188.60000000000002"/>
    <n v="207.46000000000004"/>
    <s v="Avec détail"/>
    <n v="0"/>
    <n v="0"/>
    <s v="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1998092-01"/>
    <x v="1"/>
    <d v="2024-09-24T00:00:00"/>
    <s v="Physique            "/>
    <m/>
    <n v="2"/>
    <d v="2024-10-11T00:00:00"/>
    <s v=""/>
    <s v=""/>
    <s v=""/>
    <s v=""/>
    <s v=""/>
    <s v=""/>
    <s v=""/>
    <m/>
    <s v=""/>
    <s v=""/>
    <m/>
    <n v="2"/>
    <s v="Espèces"/>
    <n v="0"/>
    <n v="0"/>
    <s v="Sans détail"/>
    <n v="87"/>
    <n v="2.9"/>
    <s v="im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1996052-01"/>
    <x v="1"/>
    <d v="2023-02-17T00:00:00"/>
    <s v="Examen              "/>
    <d v="2023-03-29T00:00:00"/>
    <n v="3"/>
    <d v="2023-02-27T00:00:00"/>
    <s v="1996052-01"/>
    <s v="005"/>
    <s v="TOILETTAGE"/>
    <s v="2002"/>
    <s v="0000"/>
    <s v="0000"/>
    <s v="Aucun traitement"/>
    <n v="0"/>
    <s v="2002"/>
    <s v="Tonte"/>
    <n v="100"/>
    <n v="3"/>
    <s v="Chèque"/>
    <n v="80"/>
    <n v="88"/>
    <s v="Avec détail"/>
    <n v="679"/>
    <n v="22.6"/>
    <s v="impayé"/>
    <x v="0"/>
  </r>
  <r>
    <s v="AC001-01"/>
    <s v="AC001"/>
    <s v="Bobo"/>
    <s v="LAPIN"/>
    <s v="Commun"/>
    <d v="2017-03-26T00:00:00"/>
    <s v="M"/>
    <s v="Brun/Noir/Blanc"/>
    <b v="0"/>
    <n v="45"/>
    <n v="3.1"/>
    <b v="0"/>
    <s v="Bobo est un très beau lapin. Il appartenait à un Parc Naturel qui l'a confié à une Animalerie afin d'être cédé à une famille aimante. En très bonne santé à son arrivée, il est retourné au magasin afin d'y être vendu."/>
    <s v="AC001"/>
    <n v="2"/>
    <s v="Animaux Câlins"/>
    <s v="21 Rue Molière"/>
    <s v="Hauterive"/>
    <s v="12"/>
    <s v="12200"/>
    <s v="0465556622"/>
    <s v=""/>
    <d v="2020-03-12T00:00:00"/>
    <n v="0.2"/>
    <s v="1996052-01"/>
    <x v="1"/>
    <d v="2023-02-17T00:00:00"/>
    <s v="Examen              "/>
    <d v="2023-03-29T00:00:00"/>
    <n v="3"/>
    <d v="2023-02-27T00:00:00"/>
    <s v="1996052-01"/>
    <s v="004"/>
    <s v="TOILETTAGE"/>
    <s v="2003"/>
    <s v="0702"/>
    <s v="0702"/>
    <s v="Xaritain Glyconol - 50 g"/>
    <n v="17.25"/>
    <s v="2003"/>
    <s v="Traitement insecticide"/>
    <n v="125"/>
    <n v="3"/>
    <s v="Chèque"/>
    <n v="113.80000000000001"/>
    <n v="125.18000000000002"/>
    <s v="Avec détail"/>
    <n v="679"/>
    <n v="22.6"/>
    <s v="impayé"/>
    <x v="0"/>
  </r>
  <r>
    <s v="AC001-02"/>
    <s v="AC001"/>
    <s v="Presto Chango"/>
    <s v="LEZARD"/>
    <s v="Caméléon"/>
    <d v="2017-04-25T00:00:00"/>
    <s v="F"/>
    <s v="Vert"/>
    <b v="0"/>
    <n v="18.600000000000001"/>
    <n v="0.2"/>
    <b v="0"/>
    <s v="Presto Chango changeait peu de couleur quand il est arrivé. Il lui fallait une température plus élevée. Ce n'est pas totalement anormal pour un caméléon. Néanmoins, cette espèce originaire du Nord de l'Australie ne manifeste e général ce phénomène que s'e"/>
    <s v="AC001"/>
    <n v="2"/>
    <s v="Animaux Câlins"/>
    <s v="21 Rue Molière"/>
    <s v="Hauterive"/>
    <s v="12"/>
    <s v="12200"/>
    <s v="0465556622"/>
    <s v=""/>
    <d v="2020-03-12T00:00:00"/>
    <n v="0.2"/>
    <s v="1996331-01"/>
    <x v="2"/>
    <d v="2023-11-23T00:00:00"/>
    <s v="Néant               "/>
    <m/>
    <n v="1"/>
    <d v="2023-12-21T00:00:00"/>
    <s v="1996331-01"/>
    <s v="001"/>
    <s v="PHYSIQUE"/>
    <s v="0300"/>
    <s v="0000"/>
    <s v="0000"/>
    <s v="Aucun traitement"/>
    <n v="0"/>
    <s v="0300"/>
    <s v="Examen général"/>
    <n v="250"/>
    <n v="1"/>
    <s v="Carte Bancaire"/>
    <n v="200"/>
    <n v="220.00000000000003"/>
    <s v="Avec détail"/>
    <n v="382"/>
    <n v="12.7"/>
    <s v="impayé"/>
    <x v="0"/>
  </r>
  <r>
    <s v="AC001-02"/>
    <s v="AC001"/>
    <s v="Presto Chango"/>
    <s v="LEZARD"/>
    <s v="Caméléon"/>
    <d v="2017-04-25T00:00:00"/>
    <s v="F"/>
    <s v="Vert"/>
    <b v="0"/>
    <n v="18.600000000000001"/>
    <n v="0.2"/>
    <b v="0"/>
    <s v="Presto Chango changeait peu de couleur quand il est arrivé. Il lui fallait une température plus élevée. Ce n'est pas totalement anormal pour un caméléon. Néanmoins, cette espèce originaire du Nord de l'Australie ne manifeste e général ce phénomène que s'e"/>
    <s v="AC001"/>
    <n v="2"/>
    <s v="Animaux Câlins"/>
    <s v="21 Rue Molière"/>
    <s v="Hauterive"/>
    <s v="12"/>
    <s v="12200"/>
    <s v="0465556622"/>
    <s v=""/>
    <d v="2020-03-12T00:00:00"/>
    <n v="0.2"/>
    <s v="1996285-01"/>
    <x v="2"/>
    <d v="2023-10-08T00:00:00"/>
    <s v="Exam                "/>
    <d v="2023-11-22T00:00:00"/>
    <n v="2"/>
    <d v="2023-11-04T00:00:00"/>
    <s v="1996285-01"/>
    <s v="002"/>
    <s v="BLESSURE"/>
    <s v="0200"/>
    <s v="0304"/>
    <s v="0304"/>
    <s v="Glyconfate - 25 g"/>
    <n v="2.5"/>
    <s v="0200"/>
    <s v="Nettoyage"/>
    <n v="175"/>
    <n v="2"/>
    <s v="Espèces"/>
    <n v="142"/>
    <n v="156.20000000000002"/>
    <s v="Avec détail"/>
    <n v="429"/>
    <n v="14.3"/>
    <s v="impayé"/>
    <x v="0"/>
  </r>
  <r>
    <s v="AC001-02"/>
    <s v="AC001"/>
    <s v="Presto Chango"/>
    <s v="LEZARD"/>
    <s v="Caméléon"/>
    <d v="2017-04-25T00:00:00"/>
    <s v="F"/>
    <s v="Vert"/>
    <b v="0"/>
    <n v="18.600000000000001"/>
    <n v="0.2"/>
    <b v="0"/>
    <s v="Presto Chango changeait peu de couleur quand il est arrivé. Il lui fallait une température plus élevée. Ce n'est pas totalement anormal pour un caméléon. Néanmoins, cette espèce originaire du Nord de l'Australie ne manifeste e général ce phénomène que s'e"/>
    <s v="AC001"/>
    <n v="2"/>
    <s v="Animaux Câlins"/>
    <s v="21 Rue Molière"/>
    <s v="Hauterive"/>
    <s v="12"/>
    <s v="12200"/>
    <s v="0465556622"/>
    <s v=""/>
    <d v="2020-03-12T00:00:00"/>
    <n v="0.2"/>
    <s v="2020285-01"/>
    <x v="2"/>
    <d v="2024-10-05T00:00:00"/>
    <s v="Exam                "/>
    <d v="2024-12-21T00:00:00"/>
    <n v="2"/>
    <d v="2024-10-22T00:00:00"/>
    <s v="2020285-01"/>
    <s v="002"/>
    <s v="BLESSURE"/>
    <s v="0200"/>
    <s v="0304"/>
    <s v="0304"/>
    <s v="Glyconfate - 25 g"/>
    <n v="2.5"/>
    <s v="0200"/>
    <s v="Nettoyage"/>
    <n v="175"/>
    <n v="2"/>
    <s v="Espèces"/>
    <n v="142"/>
    <n v="156.20000000000002"/>
    <s v="Avec détail"/>
    <n v="76"/>
    <n v="2.5"/>
    <s v="impayé"/>
    <x v="1"/>
  </r>
  <r>
    <s v="AC001-02"/>
    <s v="AC001"/>
    <s v="Presto Chango"/>
    <s v="LEZARD"/>
    <s v="Caméléon"/>
    <d v="2017-04-25T00:00:00"/>
    <s v="F"/>
    <s v="Vert"/>
    <b v="0"/>
    <n v="18.600000000000001"/>
    <n v="0.2"/>
    <b v="0"/>
    <s v="Presto Chango changeait peu de couleur quand il est arrivé. Il lui fallait une température plus élevée. Ce n'est pas totalement anormal pour un caméléon. Néanmoins, cette espèce originaire du Nord de l'Australie ne manifeste e général ce phénomène que s'e"/>
    <s v="AC001"/>
    <n v="2"/>
    <s v="Animaux Câlins"/>
    <s v="21 Rue Molière"/>
    <s v="Hauterive"/>
    <s v="12"/>
    <s v="12200"/>
    <s v="0465556622"/>
    <s v=""/>
    <d v="2020-03-12T00:00:00"/>
    <n v="0.2"/>
    <s v="2020331-01"/>
    <x v="2"/>
    <d v="2024-10-13T00:00:00"/>
    <s v="Néant               "/>
    <m/>
    <m/>
    <m/>
    <s v="2020331-01"/>
    <s v="001"/>
    <s v="PHYSIQUE"/>
    <s v="0300"/>
    <s v="0000"/>
    <s v="0000"/>
    <s v="Aucun traitement"/>
    <n v="0"/>
    <s v="0300"/>
    <s v="Examen général"/>
    <n v="250"/>
    <m/>
    <s v=""/>
    <n v="200"/>
    <n v="220.00000000000003"/>
    <s v="Avec détail"/>
    <n v="0"/>
    <n v="0"/>
    <s v="payé"/>
    <x v="0"/>
  </r>
  <r>
    <s v="AC001-02"/>
    <s v="AC001"/>
    <s v="Presto Chango"/>
    <s v="LEZARD"/>
    <s v="Caméléon"/>
    <d v="2017-04-25T00:00:00"/>
    <s v="F"/>
    <s v="Vert"/>
    <b v="0"/>
    <n v="18.600000000000001"/>
    <n v="0.2"/>
    <b v="0"/>
    <s v="Presto Chango changeait peu de couleur quand il est arrivé. Il lui fallait une température plus élevée. Ce n'est pas totalement anormal pour un caméléon. Néanmoins, cette espèce originaire du Nord de l'Australie ne manifeste e général ce phénomène que s'e"/>
    <s v="AC001"/>
    <n v="2"/>
    <s v="Animaux Câlins"/>
    <s v="21 Rue Molière"/>
    <s v="Hauterive"/>
    <s v="12"/>
    <s v="12200"/>
    <s v="0465556622"/>
    <s v=""/>
    <d v="2020-03-12T00:00:00"/>
    <n v="0.2"/>
    <s v="1996285-01"/>
    <x v="2"/>
    <d v="2023-10-08T00:00:00"/>
    <s v="Exam                "/>
    <d v="2023-11-22T00:00:00"/>
    <n v="2"/>
    <d v="2023-11-04T00:00:00"/>
    <s v="1996285-01"/>
    <s v="001"/>
    <s v="BLESSURE"/>
    <s v="0406"/>
    <s v="0503"/>
    <s v="0503"/>
    <s v="Byactocaine - 100 g"/>
    <n v="5.5"/>
    <s v="0406"/>
    <s v="Amputation d'un membre"/>
    <n v="2250"/>
    <n v="2"/>
    <s v="Espèces"/>
    <n v="1804.4"/>
    <n v="1984.8400000000004"/>
    <s v="Avec détail"/>
    <n v="429"/>
    <n v="14.3"/>
    <s v="impayé"/>
    <x v="0"/>
  </r>
  <r>
    <s v="AC001-02"/>
    <s v="AC001"/>
    <s v="Presto Chango"/>
    <s v="LEZARD"/>
    <s v="Caméléon"/>
    <d v="2017-04-25T00:00:00"/>
    <s v="F"/>
    <s v="Vert"/>
    <b v="0"/>
    <n v="18.600000000000001"/>
    <n v="0.2"/>
    <b v="0"/>
    <s v="Presto Chango changeait peu de couleur quand il est arrivé. Il lui fallait une température plus élevée. Ce n'est pas totalement anormal pour un caméléon. Néanmoins, cette espèce originaire du Nord de l'Australie ne manifeste e général ce phénomène que s'e"/>
    <s v="AC001"/>
    <n v="2"/>
    <s v="Animaux Câlins"/>
    <s v="21 Rue Molière"/>
    <s v="Hauterive"/>
    <s v="12"/>
    <s v="12200"/>
    <s v="0465556622"/>
    <s v=""/>
    <d v="2020-03-12T00:00:00"/>
    <n v="0.2"/>
    <s v="2020247-01"/>
    <x v="2"/>
    <d v="2024-09-29T00:00:00"/>
    <s v="Physique            "/>
    <d v="2024-11-05T00:00:00"/>
    <m/>
    <m/>
    <s v="2020247-01"/>
    <s v="001"/>
    <s v="PHYSIQUE"/>
    <s v="0303"/>
    <s v="0000"/>
    <s v="0000"/>
    <s v="Aucun traitement"/>
    <n v="0"/>
    <s v="0303"/>
    <s v="Examen Yeux/Oreilles"/>
    <n v="100"/>
    <m/>
    <s v=""/>
    <n v="80"/>
    <n v="88"/>
    <s v="Avec détail"/>
    <n v="0"/>
    <n v="0"/>
    <s v="payé"/>
    <x v="0"/>
  </r>
  <r>
    <s v="AC001-02"/>
    <s v="AC001"/>
    <s v="Presto Chango"/>
    <s v="LEZARD"/>
    <s v="Caméléon"/>
    <d v="2017-04-25T00:00:00"/>
    <s v="F"/>
    <s v="Vert"/>
    <b v="0"/>
    <n v="18.600000000000001"/>
    <n v="0.2"/>
    <b v="0"/>
    <s v="Presto Chango changeait peu de couleur quand il est arrivé. Il lui fallait une température plus élevée. Ce n'est pas totalement anormal pour un caméléon. Néanmoins, cette espèce originaire du Nord de l'Australie ne manifeste e général ce phénomène que s'e"/>
    <s v="AC001"/>
    <n v="2"/>
    <s v="Animaux Câlins"/>
    <s v="21 Rue Molière"/>
    <s v="Hauterive"/>
    <s v="12"/>
    <s v="12200"/>
    <s v="0465556622"/>
    <s v=""/>
    <d v="2020-03-12T00:00:00"/>
    <n v="0.2"/>
    <s v="1996247-01"/>
    <x v="2"/>
    <d v="2023-08-31T00:00:00"/>
    <s v="Physique            "/>
    <d v="2023-10-07T00:00:00"/>
    <n v="1"/>
    <d v="2023-09-28T00:00:00"/>
    <s v="1996247-01"/>
    <s v="001"/>
    <s v="PHYSIQUE"/>
    <s v="0303"/>
    <s v="0000"/>
    <s v="0000"/>
    <s v="Aucun traitement"/>
    <n v="0"/>
    <s v="0303"/>
    <s v="Examen Yeux/Oreilles"/>
    <n v="100"/>
    <n v="1"/>
    <s v="Carte Bancaire"/>
    <n v="80"/>
    <n v="88"/>
    <s v="Avec détail"/>
    <n v="466"/>
    <n v="15.5"/>
    <s v="impayé"/>
    <x v="0"/>
  </r>
  <r>
    <s v="AC001-02"/>
    <s v="AC001"/>
    <s v="Presto Chango"/>
    <s v="LEZARD"/>
    <s v="Caméléon"/>
    <d v="2017-04-25T00:00:00"/>
    <s v="F"/>
    <s v="Vert"/>
    <b v="0"/>
    <n v="18.600000000000001"/>
    <n v="0.2"/>
    <b v="0"/>
    <s v="Presto Chango changeait peu de couleur quand il est arrivé. Il lui fallait une température plus élevée. Ce n'est pas totalement anormal pour un caméléon. Néanmoins, cette espèce originaire du Nord de l'Australie ne manifeste e général ce phénomène que s'e"/>
    <s v="AC001"/>
    <n v="2"/>
    <s v="Animaux Câlins"/>
    <s v="21 Rue Molière"/>
    <s v="Hauterive"/>
    <s v="12"/>
    <s v="12200"/>
    <s v="0465556622"/>
    <s v=""/>
    <d v="2020-03-12T00:00:00"/>
    <n v="0.2"/>
    <s v="2020285-01"/>
    <x v="2"/>
    <d v="2024-10-05T00:00:00"/>
    <s v="Exam                "/>
    <d v="2024-12-21T00:00:00"/>
    <n v="2"/>
    <d v="2024-10-22T00:00:00"/>
    <s v="2020285-01"/>
    <s v="001"/>
    <s v="BLESSURE"/>
    <s v="0406"/>
    <s v="0503"/>
    <s v="0503"/>
    <s v="Byactocaine - 100 g"/>
    <n v="5.5"/>
    <s v="0406"/>
    <s v="Amputation d'un membre"/>
    <n v="2250"/>
    <n v="2"/>
    <s v="Espèces"/>
    <n v="1804.4"/>
    <n v="1984.8400000000004"/>
    <s v="Avec détail"/>
    <n v="76"/>
    <n v="2.5"/>
    <s v="impayé"/>
    <x v="1"/>
  </r>
  <r>
    <s v="AC001-03"/>
    <s v="AC001"/>
    <s v="Aquilon"/>
    <s v="MOUFETTE"/>
    <s v=""/>
    <d v="2016-07-26T00:00:00"/>
    <s v="M"/>
    <s v="Noir/Blanc"/>
    <b v="0"/>
    <n v="29.8"/>
    <n v="11"/>
    <b v="0"/>
    <s v="Nous avons réalisé l'ablation des glandes odorifères anales. La mouffette était en parfaite condition à sa sortie de clinique."/>
    <s v="AC001"/>
    <n v="2"/>
    <s v="Animaux Câlins"/>
    <s v="21 Rue Molière"/>
    <s v="Hauterive"/>
    <s v="12"/>
    <s v="12200"/>
    <s v="0465556622"/>
    <s v=""/>
    <d v="2020-03-12T00:00:00"/>
    <n v="0.2"/>
    <s v="1996132-01"/>
    <x v="3"/>
    <d v="2023-05-08T00:00:00"/>
    <s v="Néant               "/>
    <m/>
    <n v="1"/>
    <d v="2023-05-12T00:00:00"/>
    <s v="1996132-01"/>
    <s v="002"/>
    <s v="TOILETTAGE"/>
    <s v="2001"/>
    <s v="0000"/>
    <s v="0000"/>
    <s v="Aucun traitement"/>
    <n v="0"/>
    <s v="2001"/>
    <s v="Bain"/>
    <n v="125"/>
    <n v="1"/>
    <s v="Carte Bancaire"/>
    <n v="100"/>
    <n v="110.00000000000001"/>
    <s v="Avec détail"/>
    <n v="605"/>
    <n v="20.2"/>
    <s v="impayé"/>
    <x v="0"/>
  </r>
  <r>
    <s v="AC001-03"/>
    <s v="AC001"/>
    <s v="Aquilon"/>
    <s v="MOUFETTE"/>
    <s v=""/>
    <d v="2016-07-26T00:00:00"/>
    <s v="M"/>
    <s v="Noir/Blanc"/>
    <b v="0"/>
    <n v="29.8"/>
    <n v="11"/>
    <b v="0"/>
    <s v="Nous avons réalisé l'ablation des glandes odorifères anales. La mouffette était en parfaite condition à sa sortie de clinique."/>
    <s v="AC001"/>
    <n v="2"/>
    <s v="Animaux Câlins"/>
    <s v="21 Rue Molière"/>
    <s v="Hauterive"/>
    <s v="12"/>
    <s v="12200"/>
    <s v="0465556622"/>
    <s v=""/>
    <d v="2020-03-12T00:00:00"/>
    <n v="0.2"/>
    <s v="1996132-01"/>
    <x v="3"/>
    <d v="2023-05-08T00:00:00"/>
    <s v="Néant               "/>
    <m/>
    <n v="1"/>
    <d v="2023-05-12T00:00:00"/>
    <s v="1996132-01"/>
    <s v="001"/>
    <s v="PHYSIQUE"/>
    <s v="0300"/>
    <s v="0000"/>
    <s v="0000"/>
    <s v="Aucun traitement"/>
    <n v="0"/>
    <s v="0300"/>
    <s v="Examen général"/>
    <n v="250"/>
    <n v="1"/>
    <s v="Carte Bancaire"/>
    <n v="200"/>
    <n v="220.00000000000003"/>
    <s v="Avec détail"/>
    <n v="605"/>
    <n v="20.2"/>
    <s v="impayé"/>
    <x v="0"/>
  </r>
  <r>
    <s v="AC001-03"/>
    <s v="AC001"/>
    <s v="Aquilon"/>
    <s v="MOUFETTE"/>
    <s v=""/>
    <d v="2016-07-26T00:00:00"/>
    <s v="M"/>
    <s v="Noir/Blanc"/>
    <b v="0"/>
    <n v="29.8"/>
    <n v="11"/>
    <b v="0"/>
    <s v="Nous avons réalisé l'ablation des glandes odorifères anales. La mouffette était en parfaite condition à sa sortie de clinique."/>
    <s v="AC001"/>
    <n v="2"/>
    <s v="Animaux Câlins"/>
    <s v="21 Rue Molière"/>
    <s v="Hauterive"/>
    <s v="12"/>
    <s v="12200"/>
    <s v="0465556622"/>
    <s v=""/>
    <d v="2020-03-12T00:00:00"/>
    <n v="0.2"/>
    <s v="1996132-01"/>
    <x v="3"/>
    <d v="2023-05-08T00:00:00"/>
    <s v="Néant               "/>
    <m/>
    <n v="1"/>
    <d v="2023-05-12T00:00:00"/>
    <s v="1996132-01"/>
    <s v="003"/>
    <s v="TOILETTAGE"/>
    <s v="2004"/>
    <s v="0000"/>
    <s v="0000"/>
    <s v="Aucun traitement"/>
    <n v="0"/>
    <s v="2004"/>
    <s v="Brossage"/>
    <n v="100"/>
    <n v="1"/>
    <s v="Carte Bancaire"/>
    <n v="80"/>
    <n v="88"/>
    <s v="Avec détail"/>
    <n v="605"/>
    <n v="20.2"/>
    <s v="impayé"/>
    <x v="0"/>
  </r>
  <r>
    <s v="AC001-03"/>
    <s v="AC001"/>
    <s v="Aquilon"/>
    <s v="MOUFETTE"/>
    <s v=""/>
    <d v="2016-07-26T00:00:00"/>
    <s v="M"/>
    <s v="Noir/Blanc"/>
    <b v="0"/>
    <n v="29.8"/>
    <n v="11"/>
    <b v="0"/>
    <s v="Nous avons réalisé l'ablation des glandes odorifères anales. La mouffette était en parfaite condition à sa sortie de clinique."/>
    <s v="AC001"/>
    <n v="2"/>
    <s v="Animaux Câlins"/>
    <s v="21 Rue Molière"/>
    <s v="Hauterive"/>
    <s v="12"/>
    <s v="12200"/>
    <s v="0465556622"/>
    <s v=""/>
    <d v="2020-03-12T00:00:00"/>
    <n v="0.2"/>
    <s v="1998132-01"/>
    <x v="3"/>
    <d v="2024-11-03T00:00:00"/>
    <s v="Néant               "/>
    <m/>
    <n v="2"/>
    <d v="2024-12-03T00:00:00"/>
    <s v=""/>
    <s v=""/>
    <s v=""/>
    <s v=""/>
    <s v=""/>
    <s v=""/>
    <s v=""/>
    <m/>
    <s v=""/>
    <s v=""/>
    <m/>
    <n v="2"/>
    <s v="Espèces"/>
    <n v="0"/>
    <n v="0"/>
    <s v="Sans détail"/>
    <n v="34"/>
    <n v="1.1000000000000001"/>
    <s v="impayé"/>
    <x v="0"/>
  </r>
  <r>
    <s v="AC001-03"/>
    <s v="AC001"/>
    <s v="Aquilon"/>
    <s v="MOUFETTE"/>
    <s v=""/>
    <d v="2016-07-26T00:00:00"/>
    <s v="M"/>
    <s v="Noir/Blanc"/>
    <b v="0"/>
    <n v="29.8"/>
    <n v="11"/>
    <b v="0"/>
    <s v="Nous avons réalisé l'ablation des glandes odorifères anales. La mouffette était en parfaite condition à sa sortie de clinique."/>
    <s v="AC001"/>
    <n v="2"/>
    <s v="Animaux Câlins"/>
    <s v="21 Rue Molière"/>
    <s v="Hauterive"/>
    <s v="12"/>
    <s v="12200"/>
    <s v="0465556622"/>
    <s v=""/>
    <d v="2020-03-12T00:00:00"/>
    <n v="0.2"/>
    <s v="2020132-01"/>
    <x v="3"/>
    <d v="2024-06-06T00:00:00"/>
    <s v="Néant               "/>
    <m/>
    <n v="3"/>
    <d v="2024-06-17T00:00:00"/>
    <s v="2020132-01"/>
    <s v="002"/>
    <s v="TOILETTAGE"/>
    <s v="2001"/>
    <s v="0000"/>
    <s v="0000"/>
    <s v="Aucun traitement"/>
    <n v="0"/>
    <s v="2001"/>
    <s v="Bain"/>
    <n v="125"/>
    <n v="3"/>
    <s v="Chèque"/>
    <n v="100"/>
    <n v="110.00000000000001"/>
    <s v="Avec détail"/>
    <n v="203"/>
    <n v="6.8"/>
    <s v="impayé"/>
    <x v="0"/>
  </r>
  <r>
    <s v="AC001-03"/>
    <s v="AC001"/>
    <s v="Aquilon"/>
    <s v="MOUFETTE"/>
    <s v=""/>
    <d v="2016-07-26T00:00:00"/>
    <s v="M"/>
    <s v="Noir/Blanc"/>
    <b v="0"/>
    <n v="29.8"/>
    <n v="11"/>
    <b v="0"/>
    <s v="Nous avons réalisé l'ablation des glandes odorifères anales. La mouffette était en parfaite condition à sa sortie de clinique."/>
    <s v="AC001"/>
    <n v="2"/>
    <s v="Animaux Câlins"/>
    <s v="21 Rue Molière"/>
    <s v="Hauterive"/>
    <s v="12"/>
    <s v="12200"/>
    <s v="0465556622"/>
    <s v=""/>
    <d v="2020-03-12T00:00:00"/>
    <n v="0.2"/>
    <s v="2020132-01"/>
    <x v="3"/>
    <d v="2024-06-06T00:00:00"/>
    <s v="Néant               "/>
    <m/>
    <n v="3"/>
    <d v="2024-06-17T00:00:00"/>
    <s v="2020132-01"/>
    <s v="003"/>
    <s v="TOILETTAGE"/>
    <s v="2004"/>
    <s v="0000"/>
    <s v="0000"/>
    <s v="Aucun traitement"/>
    <n v="0"/>
    <s v="2004"/>
    <s v="Brossage"/>
    <n v="100"/>
    <n v="3"/>
    <s v="Chèque"/>
    <n v="80"/>
    <n v="88"/>
    <s v="Avec détail"/>
    <n v="203"/>
    <n v="6.8"/>
    <s v="impayé"/>
    <x v="0"/>
  </r>
  <r>
    <s v="AC001-03"/>
    <s v="AC001"/>
    <s v="Aquilon"/>
    <s v="MOUFETTE"/>
    <s v=""/>
    <d v="2016-07-26T00:00:00"/>
    <s v="M"/>
    <s v="Noir/Blanc"/>
    <b v="0"/>
    <n v="29.8"/>
    <n v="11"/>
    <b v="0"/>
    <s v="Nous avons réalisé l'ablation des glandes odorifères anales. La mouffette était en parfaite condition à sa sortie de clinique."/>
    <s v="AC001"/>
    <n v="2"/>
    <s v="Animaux Câlins"/>
    <s v="21 Rue Molière"/>
    <s v="Hauterive"/>
    <s v="12"/>
    <s v="12200"/>
    <s v="0465556622"/>
    <s v=""/>
    <d v="2020-03-12T00:00:00"/>
    <n v="0.2"/>
    <s v="2020132-01"/>
    <x v="3"/>
    <d v="2024-06-06T00:00:00"/>
    <s v="Néant               "/>
    <m/>
    <n v="3"/>
    <d v="2024-06-17T00:00:00"/>
    <s v="2020132-01"/>
    <s v="001"/>
    <s v="PHYSIQUE"/>
    <s v="0300"/>
    <s v="0000"/>
    <s v="0000"/>
    <s v="Aucun traitement"/>
    <n v="0"/>
    <s v="0300"/>
    <s v="Examen général"/>
    <n v="250"/>
    <n v="3"/>
    <s v="Chèque"/>
    <n v="200"/>
    <n v="220.00000000000003"/>
    <s v="Avec détail"/>
    <n v="203"/>
    <n v="6.8"/>
    <s v="impayé"/>
    <x v="0"/>
  </r>
  <r>
    <s v="AC001-04"/>
    <s v="AC001"/>
    <s v="Fido"/>
    <s v="CHIEN"/>
    <s v="Berger allemand"/>
    <d v="2015-05-27T00:00:00"/>
    <s v="M"/>
    <s v="Brun"/>
    <b v="1"/>
    <n v="65.2"/>
    <n v="33.5"/>
    <b v="0"/>
    <s v=""/>
    <s v="AC001"/>
    <n v="2"/>
    <s v="Animaux Câlins"/>
    <s v="21 Rue Molière"/>
    <s v="Hauterive"/>
    <s v="12"/>
    <s v="12200"/>
    <s v="0465556622"/>
    <s v=""/>
    <d v="2020-03-12T00:00:00"/>
    <n v="0.2"/>
    <s v="1996214-01"/>
    <x v="4"/>
    <d v="2023-07-29T00:00:00"/>
    <s v="Exam                "/>
    <d v="2023-09-19T00:00:00"/>
    <n v="1"/>
    <d v="2023-08-06T00:00:00"/>
    <s v="1996214-01"/>
    <s v="001"/>
    <s v="TOILETTAGE"/>
    <s v="2003"/>
    <s v="0000"/>
    <s v="0000"/>
    <s v="Aucun traitement"/>
    <n v="0"/>
    <s v="2003"/>
    <s v="Traitement insecticide"/>
    <n v="125"/>
    <n v="1"/>
    <s v="Carte Bancaire"/>
    <n v="100"/>
    <n v="110.00000000000001"/>
    <s v="Avec détail"/>
    <n v="519"/>
    <n v="17.3"/>
    <s v="impayé"/>
    <x v="0"/>
  </r>
  <r>
    <s v="AC001-04"/>
    <s v="AC001"/>
    <s v="Fido"/>
    <s v="CHIEN"/>
    <s v="Berger allemand"/>
    <d v="2015-05-27T00:00:00"/>
    <s v="M"/>
    <s v="Brun"/>
    <b v="1"/>
    <n v="65.2"/>
    <n v="33.5"/>
    <b v="0"/>
    <s v=""/>
    <s v="AC001"/>
    <n v="2"/>
    <s v="Animaux Câlins"/>
    <s v="21 Rue Molière"/>
    <s v="Hauterive"/>
    <s v="12"/>
    <s v="12200"/>
    <s v="0465556622"/>
    <s v=""/>
    <d v="2020-03-12T00:00:00"/>
    <n v="0.2"/>
    <s v="1996214-01"/>
    <x v="4"/>
    <d v="2023-07-29T00:00:00"/>
    <s v="Exam                "/>
    <d v="2023-09-19T00:00:00"/>
    <n v="1"/>
    <d v="2023-08-06T00:00:00"/>
    <s v="1996214-01"/>
    <s v="002"/>
    <s v="TOILETTAGE"/>
    <s v="2004"/>
    <s v="0000"/>
    <s v="0000"/>
    <s v="Aucun traitement"/>
    <n v="0"/>
    <s v="2004"/>
    <s v="Brossage"/>
    <n v="100"/>
    <n v="1"/>
    <s v="Carte Bancaire"/>
    <n v="80"/>
    <n v="88"/>
    <s v="Avec détail"/>
    <n v="519"/>
    <n v="17.3"/>
    <s v="impayé"/>
    <x v="0"/>
  </r>
  <r>
    <s v="AC001-04"/>
    <s v="AC001"/>
    <s v="Fido"/>
    <s v="CHIEN"/>
    <s v="Berger allemand"/>
    <d v="2015-05-27T00:00:00"/>
    <s v="M"/>
    <s v="Brun"/>
    <b v="1"/>
    <n v="65.2"/>
    <n v="33.5"/>
    <b v="0"/>
    <s v=""/>
    <s v="AC001"/>
    <n v="2"/>
    <s v="Animaux Câlins"/>
    <s v="21 Rue Molière"/>
    <s v="Hauterive"/>
    <s v="12"/>
    <s v="12200"/>
    <s v="0465556622"/>
    <s v=""/>
    <d v="2020-03-12T00:00:00"/>
    <n v="0.2"/>
    <s v="1996266-01"/>
    <x v="4"/>
    <d v="2023-09-19T00:00:00"/>
    <s v="Physique            "/>
    <d v="2023-11-02T00:00:00"/>
    <n v="2"/>
    <d v="2023-09-22T00:00:00"/>
    <s v="1996266-01"/>
    <s v="001"/>
    <s v="BLESSURE"/>
    <s v="0500"/>
    <s v="0501"/>
    <s v="0501"/>
    <s v="Nyostatine - 50 g"/>
    <n v="10"/>
    <s v="0500"/>
    <s v="Anesthesie"/>
    <n v="100"/>
    <n v="2"/>
    <s v="Espèces"/>
    <n v="88"/>
    <n v="96.800000000000011"/>
    <s v="Avec détail"/>
    <n v="472"/>
    <n v="15.7"/>
    <s v="impayé"/>
    <x v="0"/>
  </r>
  <r>
    <s v="AC001-04"/>
    <s v="AC001"/>
    <s v="Fido"/>
    <s v="CHIEN"/>
    <s v="Berger allemand"/>
    <d v="2015-05-27T00:00:00"/>
    <s v="M"/>
    <s v="Brun"/>
    <b v="1"/>
    <n v="65.2"/>
    <n v="33.5"/>
    <b v="0"/>
    <s v=""/>
    <s v="AC001"/>
    <n v="2"/>
    <s v="Animaux Câlins"/>
    <s v="21 Rue Molière"/>
    <s v="Hauterive"/>
    <s v="12"/>
    <s v="12200"/>
    <s v="0465556622"/>
    <s v=""/>
    <d v="2020-03-12T00:00:00"/>
    <n v="0.2"/>
    <s v="1996266-01"/>
    <x v="4"/>
    <d v="2023-09-19T00:00:00"/>
    <s v="Physique            "/>
    <d v="2023-11-02T00:00:00"/>
    <n v="2"/>
    <d v="2023-09-22T00:00:00"/>
    <s v="1996266-01"/>
    <s v="002"/>
    <s v="BLESSURE"/>
    <s v="0408"/>
    <s v="0000"/>
    <s v="0000"/>
    <s v="Aucun traitement"/>
    <n v="0"/>
    <s v="0408"/>
    <s v="Délimitation zone affectée"/>
    <n v="120"/>
    <n v="2"/>
    <s v="Espèces"/>
    <n v="96"/>
    <n v="105.60000000000001"/>
    <s v="Avec détail"/>
    <n v="472"/>
    <n v="15.7"/>
    <s v="impayé"/>
    <x v="0"/>
  </r>
  <r>
    <s v="AC001-04"/>
    <s v="AC001"/>
    <s v="Fido"/>
    <s v="CHIEN"/>
    <s v="Berger allemand"/>
    <d v="2015-05-27T00:00:00"/>
    <s v="M"/>
    <s v="Brun"/>
    <b v="1"/>
    <n v="65.2"/>
    <n v="33.5"/>
    <b v="0"/>
    <s v=""/>
    <s v="AC001"/>
    <n v="2"/>
    <s v="Animaux Câlins"/>
    <s v="21 Rue Molière"/>
    <s v="Hauterive"/>
    <s v="12"/>
    <s v="12200"/>
    <s v="0465556622"/>
    <s v=""/>
    <d v="2020-03-12T00:00:00"/>
    <n v="0.2"/>
    <s v="1996310-01"/>
    <x v="4"/>
    <d v="2023-11-02T00:00:00"/>
    <s v="Néant               "/>
    <m/>
    <n v="1"/>
    <d v="2023-11-08T00:00:00"/>
    <s v="1996310-01"/>
    <s v="001"/>
    <s v="PHYSIQUE"/>
    <s v="0300"/>
    <s v="0000"/>
    <s v="0000"/>
    <s v="Aucun traitement"/>
    <n v="0"/>
    <s v="0300"/>
    <s v="Examen général"/>
    <n v="250"/>
    <n v="1"/>
    <s v="Carte Bancaire"/>
    <n v="200"/>
    <n v="220.00000000000003"/>
    <s v="Avec détail"/>
    <n v="425"/>
    <n v="14.2"/>
    <s v="impayé"/>
    <x v="0"/>
  </r>
  <r>
    <s v="AC001-04"/>
    <s v="AC001"/>
    <s v="Fido"/>
    <s v="CHIEN"/>
    <s v="Berger allemand"/>
    <d v="2015-05-27T00:00:00"/>
    <s v="M"/>
    <s v="Brun"/>
    <b v="1"/>
    <n v="65.2"/>
    <n v="33.5"/>
    <b v="0"/>
    <s v=""/>
    <s v="AC001"/>
    <n v="2"/>
    <s v="Animaux Câlins"/>
    <s v="21 Rue Molière"/>
    <s v="Hauterive"/>
    <s v="12"/>
    <s v="12200"/>
    <s v="0465556622"/>
    <s v=""/>
    <d v="2020-03-12T00:00:00"/>
    <n v="0.2"/>
    <s v="1996310-01"/>
    <x v="4"/>
    <d v="2023-11-02T00:00:00"/>
    <s v="Néant               "/>
    <m/>
    <n v="1"/>
    <d v="2023-11-08T00:00:00"/>
    <s v="1996310-01"/>
    <s v="002"/>
    <s v="PHYSIQUE"/>
    <s v="1000"/>
    <s v="0000"/>
    <s v="0000"/>
    <s v="Aucun traitement"/>
    <n v="0"/>
    <s v="1000"/>
    <s v="Labo : Analyse de sang"/>
    <n v="250"/>
    <n v="1"/>
    <s v="Carte Bancaire"/>
    <n v="200"/>
    <n v="220.00000000000003"/>
    <s v="Avec détail"/>
    <n v="425"/>
    <n v="14.2"/>
    <s v="impayé"/>
    <x v="0"/>
  </r>
  <r>
    <s v="AC001-04"/>
    <s v="AC001"/>
    <s v="Fido"/>
    <s v="CHIEN"/>
    <s v="Berger allemand"/>
    <d v="2015-05-27T00:00:00"/>
    <s v="M"/>
    <s v="Brun"/>
    <b v="1"/>
    <n v="65.2"/>
    <n v="33.5"/>
    <b v="0"/>
    <s v=""/>
    <s v="AC001"/>
    <n v="2"/>
    <s v="Animaux Câlins"/>
    <s v="21 Rue Molière"/>
    <s v="Hauterive"/>
    <s v="12"/>
    <s v="12200"/>
    <s v="0465556622"/>
    <s v=""/>
    <d v="2020-03-12T00:00:00"/>
    <n v="0.2"/>
    <s v="1996310-01"/>
    <x v="4"/>
    <d v="2023-11-02T00:00:00"/>
    <s v="Néant               "/>
    <m/>
    <n v="1"/>
    <d v="2023-11-08T00:00:00"/>
    <s v="1996310-01"/>
    <s v="003"/>
    <s v="PHYSIQUE"/>
    <s v="0304"/>
    <s v="0501"/>
    <s v="0501"/>
    <s v="Nyostatine - 50 g"/>
    <n v="10"/>
    <s v="0304"/>
    <s v="Exploration rectale"/>
    <n v="200"/>
    <n v="1"/>
    <s v="Carte Bancaire"/>
    <n v="168"/>
    <n v="184.8"/>
    <s v="Avec détail"/>
    <n v="425"/>
    <n v="14.2"/>
    <s v="impayé"/>
    <x v="0"/>
  </r>
  <r>
    <s v="AC001-04"/>
    <s v="AC001"/>
    <s v="Fido"/>
    <s v="CHIEN"/>
    <s v="Berger allemand"/>
    <d v="2015-05-27T00:00:00"/>
    <s v="M"/>
    <s v="Brun"/>
    <b v="1"/>
    <n v="65.2"/>
    <n v="33.5"/>
    <b v="0"/>
    <s v=""/>
    <s v="AC001"/>
    <n v="2"/>
    <s v="Animaux Câlins"/>
    <s v="21 Rue Molière"/>
    <s v="Hauterive"/>
    <s v="12"/>
    <s v="12200"/>
    <s v="0465556622"/>
    <s v=""/>
    <d v="2020-03-12T00:00:00"/>
    <n v="0.2"/>
    <s v="2020214-01"/>
    <x v="4"/>
    <d v="2024-08-27T00:00:00"/>
    <s v="Exam                "/>
    <d v="2024-10-18T00:00:00"/>
    <n v="2"/>
    <d v="2024-09-06T00:00:00"/>
    <s v="2020214-01"/>
    <s v="001"/>
    <s v="TOILETTAGE"/>
    <s v="2003"/>
    <s v="0000"/>
    <s v="0000"/>
    <s v="Aucun traitement"/>
    <n v="0"/>
    <s v="2003"/>
    <s v="Traitement insecticide"/>
    <n v="125"/>
    <n v="2"/>
    <s v="Espèces"/>
    <n v="100"/>
    <n v="110.00000000000001"/>
    <s v="Avec détail"/>
    <n v="122"/>
    <n v="4.0999999999999996"/>
    <s v="impayé"/>
    <x v="0"/>
  </r>
  <r>
    <s v="AC001-04"/>
    <s v="AC001"/>
    <s v="Fido"/>
    <s v="CHIEN"/>
    <s v="Berger allemand"/>
    <d v="2015-05-27T00:00:00"/>
    <s v="M"/>
    <s v="Brun"/>
    <b v="1"/>
    <n v="65.2"/>
    <n v="33.5"/>
    <b v="0"/>
    <s v=""/>
    <s v="AC001"/>
    <n v="2"/>
    <s v="Animaux Câlins"/>
    <s v="21 Rue Molière"/>
    <s v="Hauterive"/>
    <s v="12"/>
    <s v="12200"/>
    <s v="0465556622"/>
    <s v=""/>
    <d v="2020-03-12T00:00:00"/>
    <n v="0.2"/>
    <s v="2020214-01"/>
    <x v="4"/>
    <d v="2024-08-27T00:00:00"/>
    <s v="Exam                "/>
    <d v="2024-10-18T00:00:00"/>
    <n v="2"/>
    <d v="2024-09-06T00:00:00"/>
    <s v="2020214-01"/>
    <s v="002"/>
    <s v="TOILETTAGE"/>
    <s v="2004"/>
    <s v="0000"/>
    <s v="0000"/>
    <s v="Aucun traitement"/>
    <n v="0"/>
    <s v="2004"/>
    <s v="Brossage"/>
    <n v="100"/>
    <n v="2"/>
    <s v="Espèces"/>
    <n v="80"/>
    <n v="88"/>
    <s v="Avec détail"/>
    <n v="122"/>
    <n v="4.0999999999999996"/>
    <s v="impayé"/>
    <x v="0"/>
  </r>
  <r>
    <s v="AC001-04"/>
    <s v="AC001"/>
    <s v="Fido"/>
    <s v="CHIEN"/>
    <s v="Berger allemand"/>
    <d v="2015-05-27T00:00:00"/>
    <s v="M"/>
    <s v="Brun"/>
    <b v="1"/>
    <n v="65.2"/>
    <n v="33.5"/>
    <b v="0"/>
    <s v=""/>
    <s v="AC001"/>
    <n v="2"/>
    <s v="Animaux Câlins"/>
    <s v="21 Rue Molière"/>
    <s v="Hauterive"/>
    <s v="12"/>
    <s v="12200"/>
    <s v="0465556622"/>
    <s v=""/>
    <d v="2020-03-12T00:00:00"/>
    <n v="0.2"/>
    <s v="2020266-01"/>
    <x v="4"/>
    <d v="2024-09-30T00:00:00"/>
    <s v="Physique            "/>
    <d v="2024-12-01T00:00:00"/>
    <n v="1"/>
    <d v="2024-10-14T00:00:00"/>
    <s v="2020266-01"/>
    <s v="001"/>
    <s v="BLESSURE"/>
    <s v="0500"/>
    <s v="0501"/>
    <s v="0501"/>
    <s v="Nyostatine - 50 g"/>
    <n v="10"/>
    <s v="0500"/>
    <s v="Anesthesie"/>
    <n v="100"/>
    <n v="1"/>
    <s v="Carte Bancaire"/>
    <n v="88"/>
    <n v="96.800000000000011"/>
    <s v="Avec détail"/>
    <n v="84"/>
    <n v="2.8"/>
    <s v="impayé"/>
    <x v="0"/>
  </r>
  <r>
    <s v="AC001-04"/>
    <s v="AC001"/>
    <s v="Fido"/>
    <s v="CHIEN"/>
    <s v="Berger allemand"/>
    <d v="2015-05-27T00:00:00"/>
    <s v="M"/>
    <s v="Brun"/>
    <b v="1"/>
    <n v="65.2"/>
    <n v="33.5"/>
    <b v="0"/>
    <s v=""/>
    <s v="AC001"/>
    <n v="2"/>
    <s v="Animaux Câlins"/>
    <s v="21 Rue Molière"/>
    <s v="Hauterive"/>
    <s v="12"/>
    <s v="12200"/>
    <s v="0465556622"/>
    <s v=""/>
    <d v="2020-03-12T00:00:00"/>
    <n v="0.2"/>
    <s v="2020266-01"/>
    <x v="4"/>
    <d v="2024-09-30T00:00:00"/>
    <s v="Physique            "/>
    <d v="2024-12-01T00:00:00"/>
    <n v="1"/>
    <d v="2024-10-14T00:00:00"/>
    <s v="2020266-01"/>
    <s v="002"/>
    <s v="BLESSURE"/>
    <s v="0408"/>
    <s v="0000"/>
    <s v="0000"/>
    <s v="Aucun traitement"/>
    <n v="0"/>
    <s v="0408"/>
    <s v="Délimitation zone affectée"/>
    <n v="120"/>
    <n v="1"/>
    <s v="Carte Bancaire"/>
    <n v="96"/>
    <n v="105.60000000000001"/>
    <s v="Avec détail"/>
    <n v="84"/>
    <n v="2.8"/>
    <s v="impayé"/>
    <x v="0"/>
  </r>
  <r>
    <s v="AC001-04"/>
    <s v="AC001"/>
    <s v="Fido"/>
    <s v="CHIEN"/>
    <s v="Berger allemand"/>
    <d v="2015-05-27T00:00:00"/>
    <s v="M"/>
    <s v="Brun"/>
    <b v="1"/>
    <n v="65.2"/>
    <n v="33.5"/>
    <b v="0"/>
    <s v=""/>
    <s v="AC001"/>
    <n v="2"/>
    <s v="Animaux Câlins"/>
    <s v="21 Rue Molière"/>
    <s v="Hauterive"/>
    <s v="12"/>
    <s v="12200"/>
    <s v="0465556622"/>
    <s v=""/>
    <d v="2020-03-12T00:00:00"/>
    <n v="0.2"/>
    <s v="2020310-01"/>
    <x v="4"/>
    <d v="2024-10-11T00:00:00"/>
    <s v="Néant               "/>
    <m/>
    <m/>
    <m/>
    <s v="2020310-01"/>
    <s v="001"/>
    <s v="PHYSIQUE"/>
    <s v="0300"/>
    <s v="0000"/>
    <s v="0000"/>
    <s v="Aucun traitement"/>
    <n v="0"/>
    <s v="0300"/>
    <s v="Examen général"/>
    <n v="250"/>
    <m/>
    <s v=""/>
    <n v="200"/>
    <n v="220.00000000000003"/>
    <s v="Avec détail"/>
    <n v="0"/>
    <n v="0"/>
    <s v="payé"/>
    <x v="0"/>
  </r>
  <r>
    <s v="AC001-04"/>
    <s v="AC001"/>
    <s v="Fido"/>
    <s v="CHIEN"/>
    <s v="Berger allemand"/>
    <d v="2015-05-27T00:00:00"/>
    <s v="M"/>
    <s v="Brun"/>
    <b v="1"/>
    <n v="65.2"/>
    <n v="33.5"/>
    <b v="0"/>
    <s v=""/>
    <s v="AC001"/>
    <n v="2"/>
    <s v="Animaux Câlins"/>
    <s v="21 Rue Molière"/>
    <s v="Hauterive"/>
    <s v="12"/>
    <s v="12200"/>
    <s v="0465556622"/>
    <s v=""/>
    <d v="2020-03-12T00:00:00"/>
    <n v="0.2"/>
    <s v="2020310-01"/>
    <x v="4"/>
    <d v="2024-10-11T00:00:00"/>
    <s v="Néant               "/>
    <m/>
    <m/>
    <m/>
    <s v="2020310-01"/>
    <s v="002"/>
    <s v="PHYSIQUE"/>
    <s v="1000"/>
    <s v="0000"/>
    <s v="0000"/>
    <s v="Aucun traitement"/>
    <n v="0"/>
    <s v="1000"/>
    <s v="Labo : Analyse de sang"/>
    <n v="250"/>
    <m/>
    <s v=""/>
    <n v="200"/>
    <n v="220.00000000000003"/>
    <s v="Avec détail"/>
    <n v="0"/>
    <n v="0"/>
    <s v="payé"/>
    <x v="0"/>
  </r>
  <r>
    <s v="AC001-04"/>
    <s v="AC001"/>
    <s v="Fido"/>
    <s v="CHIEN"/>
    <s v="Berger allemand"/>
    <d v="2015-05-27T00:00:00"/>
    <s v="M"/>
    <s v="Brun"/>
    <b v="1"/>
    <n v="65.2"/>
    <n v="33.5"/>
    <b v="0"/>
    <s v=""/>
    <s v="AC001"/>
    <n v="2"/>
    <s v="Animaux Câlins"/>
    <s v="21 Rue Molière"/>
    <s v="Hauterive"/>
    <s v="12"/>
    <s v="12200"/>
    <s v="0465556622"/>
    <s v=""/>
    <d v="2020-03-12T00:00:00"/>
    <n v="0.2"/>
    <s v="2020310-01"/>
    <x v="4"/>
    <d v="2024-10-11T00:00:00"/>
    <s v="Néant               "/>
    <m/>
    <m/>
    <m/>
    <s v="2020310-01"/>
    <s v="003"/>
    <s v="PHYSIQUE"/>
    <s v="0304"/>
    <s v="0501"/>
    <s v="0501"/>
    <s v="Nyostatine - 50 g"/>
    <n v="10"/>
    <s v="0304"/>
    <s v="Exploration rectale"/>
    <n v="200"/>
    <m/>
    <s v=""/>
    <n v="168"/>
    <n v="184.8"/>
    <s v="Avec détail"/>
    <n v="0"/>
    <n v="0"/>
    <s v="payé"/>
    <x v="0"/>
  </r>
  <r>
    <s v="AD001-01"/>
    <s v="AD001"/>
    <s v="Porky"/>
    <s v="COCHON"/>
    <s v="Perigourdin"/>
    <d v="2016-01-27T00:00:00"/>
    <s v="F"/>
    <s v="Brun"/>
    <b v="0"/>
    <n v="44.3"/>
    <n v="124"/>
    <b v="0"/>
    <s v=""/>
    <s v="AD001"/>
    <n v="1"/>
    <s v="Jean Adams"/>
    <s v="66 Rue Haute"/>
    <s v="La Montagne"/>
    <s v="34"/>
    <s v="34300"/>
    <s v="0465557623"/>
    <s v=""/>
    <d v="2017-12-26T00:00:00"/>
    <n v="0.05"/>
    <s v="1996016-04"/>
    <x v="5"/>
    <d v="2023-01-06T00:00:00"/>
    <s v="Néant"/>
    <m/>
    <n v="2"/>
    <d v="2023-01-15T00:00:00"/>
    <s v=""/>
    <s v=""/>
    <s v=""/>
    <s v=""/>
    <s v=""/>
    <s v=""/>
    <s v=""/>
    <m/>
    <s v=""/>
    <s v=""/>
    <m/>
    <n v="2"/>
    <s v="Espèces"/>
    <n v="0"/>
    <n v="0"/>
    <s v="Sans détail"/>
    <n v="722"/>
    <n v="24.1"/>
    <s v="impayé"/>
    <x v="0"/>
  </r>
  <r>
    <s v="AD001-01"/>
    <s v="AD001"/>
    <s v="Porky"/>
    <s v="COCHON"/>
    <s v="Perigourdin"/>
    <d v="2016-01-27T00:00:00"/>
    <s v="F"/>
    <s v="Brun"/>
    <b v="0"/>
    <n v="44.3"/>
    <n v="124"/>
    <b v="0"/>
    <s v=""/>
    <s v="AD001"/>
    <n v="1"/>
    <s v="Jean Adams"/>
    <s v="66 Rue Haute"/>
    <s v="La Montagne"/>
    <s v="34"/>
    <s v="34300"/>
    <s v="0465557623"/>
    <s v=""/>
    <d v="2017-12-26T00:00:00"/>
    <n v="0.05"/>
    <s v="1996092-02"/>
    <x v="5"/>
    <d v="2023-03-29T00:00:00"/>
    <s v="Physique            "/>
    <d v="2023-05-07T00:00:00"/>
    <n v="1"/>
    <d v="2023-04-03T00:00:00"/>
    <s v="1996092-02"/>
    <s v="001"/>
    <s v="TOILETTAGE"/>
    <s v="2001"/>
    <s v="0000"/>
    <s v="0000"/>
    <s v="Aucun traitement"/>
    <n v="0"/>
    <s v="2001"/>
    <s v="Bain"/>
    <n v="125"/>
    <n v="1"/>
    <s v="Carte Bancaire"/>
    <n v="118.75"/>
    <n v="130.625"/>
    <s v="Avec détail"/>
    <n v="644"/>
    <n v="21.5"/>
    <s v="impayé"/>
    <x v="0"/>
  </r>
  <r>
    <s v="AD001-01"/>
    <s v="AD001"/>
    <s v="Porky"/>
    <s v="COCHON"/>
    <s v="Perigourdin"/>
    <d v="2016-01-27T00:00:00"/>
    <s v="F"/>
    <s v="Brun"/>
    <b v="0"/>
    <n v="44.3"/>
    <n v="124"/>
    <b v="0"/>
    <s v=""/>
    <s v="AD001"/>
    <n v="1"/>
    <s v="Jean Adams"/>
    <s v="66 Rue Haute"/>
    <s v="La Montagne"/>
    <s v="34"/>
    <s v="34300"/>
    <s v="0465557623"/>
    <s v=""/>
    <d v="2017-12-26T00:00:00"/>
    <n v="0.05"/>
    <s v="1996111-01"/>
    <x v="5"/>
    <d v="2023-04-17T00:00:00"/>
    <s v="Néant               "/>
    <m/>
    <m/>
    <m/>
    <s v="1996111-01"/>
    <s v="001"/>
    <s v="PHYSIQUE"/>
    <s v="0201"/>
    <s v="0303"/>
    <s v="0303"/>
    <s v="Lariephogylconol - 200 g"/>
    <n v="6"/>
    <s v="0201"/>
    <s v="Aseptisation"/>
    <n v="375"/>
    <m/>
    <s v=""/>
    <n v="361.95"/>
    <n v="398.14500000000004"/>
    <s v="Avec détail"/>
    <n v="0"/>
    <n v="0"/>
    <s v="payé"/>
    <x v="0"/>
  </r>
  <r>
    <s v="AD001-01"/>
    <s v="AD001"/>
    <s v="Porky"/>
    <s v="COCHON"/>
    <s v="Perigourdin"/>
    <d v="2016-01-27T00:00:00"/>
    <s v="F"/>
    <s v="Brun"/>
    <b v="0"/>
    <n v="44.3"/>
    <n v="124"/>
    <b v="0"/>
    <s v=""/>
    <s v="AD001"/>
    <n v="1"/>
    <s v="Jean Adams"/>
    <s v="66 Rue Haute"/>
    <s v="La Montagne"/>
    <s v="34"/>
    <s v="34300"/>
    <s v="0465557623"/>
    <s v=""/>
    <d v="2017-12-26T00:00:00"/>
    <n v="0.05"/>
    <s v="1996111-01"/>
    <x v="5"/>
    <d v="2023-04-17T00:00:00"/>
    <s v="Néant               "/>
    <m/>
    <m/>
    <m/>
    <s v="1996111-01"/>
    <s v="002"/>
    <s v="ROUTINE"/>
    <s v="0400"/>
    <s v="0505"/>
    <s v="0505"/>
    <s v="Dual Antibiotic - 200 g"/>
    <n v="4"/>
    <s v="0400"/>
    <s v="Stérilisation"/>
    <n v="1225"/>
    <m/>
    <s v=""/>
    <n v="1167.55"/>
    <n v="1284.3050000000001"/>
    <s v="Avec détail"/>
    <n v="0"/>
    <n v="0"/>
    <s v="payé"/>
    <x v="0"/>
  </r>
  <r>
    <s v="AD001-01"/>
    <s v="AD001"/>
    <s v="Porky"/>
    <s v="COCHON"/>
    <s v="Perigourdin"/>
    <d v="2016-01-27T00:00:00"/>
    <s v="F"/>
    <s v="Brun"/>
    <b v="0"/>
    <n v="44.3"/>
    <n v="124"/>
    <b v="0"/>
    <s v=""/>
    <s v="AD001"/>
    <n v="1"/>
    <s v="Jean Adams"/>
    <s v="66 Rue Haute"/>
    <s v="La Montagne"/>
    <s v="34"/>
    <s v="34300"/>
    <s v="0465557623"/>
    <s v=""/>
    <d v="2017-12-26T00:00:00"/>
    <n v="0.05"/>
    <s v="1996111-01"/>
    <x v="5"/>
    <d v="2023-04-17T00:00:00"/>
    <s v="Néant               "/>
    <m/>
    <m/>
    <m/>
    <s v="1996111-01"/>
    <s v="003"/>
    <s v="ROUTINE"/>
    <s v="0301"/>
    <s v="0100"/>
    <s v="0100"/>
    <s v="Aspirine - 100 mg"/>
    <n v="1"/>
    <s v="0301"/>
    <s v="Examen respiratoire"/>
    <n v="375"/>
    <m/>
    <s v=""/>
    <n v="357.2"/>
    <n v="392.92"/>
    <s v="Avec détail"/>
    <n v="0"/>
    <n v="0"/>
    <s v="payé"/>
    <x v="0"/>
  </r>
  <r>
    <s v="AD001-01"/>
    <s v="AD001"/>
    <s v="Porky"/>
    <s v="COCHON"/>
    <s v="Perigourdin"/>
    <d v="2016-01-27T00:00:00"/>
    <s v="F"/>
    <s v="Brun"/>
    <b v="0"/>
    <n v="44.3"/>
    <n v="124"/>
    <b v="0"/>
    <s v=""/>
    <s v="AD001"/>
    <n v="1"/>
    <s v="Jean Adams"/>
    <s v="66 Rue Haute"/>
    <s v="La Montagne"/>
    <s v="34"/>
    <s v="34300"/>
    <s v="0465557623"/>
    <s v=""/>
    <d v="2017-12-26T00:00:00"/>
    <n v="0.05"/>
    <s v="1996170-01"/>
    <x v="5"/>
    <d v="2023-06-15T00:00:00"/>
    <s v="Néant               "/>
    <m/>
    <m/>
    <m/>
    <s v="1996170-01"/>
    <s v="001"/>
    <s v="PHYSIQUE"/>
    <s v="0300"/>
    <s v="0000"/>
    <s v="0000"/>
    <s v="Aucun traitement"/>
    <n v="0"/>
    <s v="0300"/>
    <s v="Examen général"/>
    <n v="250"/>
    <m/>
    <s v=""/>
    <n v="237.5"/>
    <n v="261.25"/>
    <s v="Avec détail"/>
    <n v="0"/>
    <n v="0"/>
    <s v="payé"/>
    <x v="0"/>
  </r>
  <r>
    <s v="AD001-01"/>
    <s v="AD001"/>
    <s v="Porky"/>
    <s v="COCHON"/>
    <s v="Perigourdin"/>
    <d v="2016-01-27T00:00:00"/>
    <s v="F"/>
    <s v="Brun"/>
    <b v="0"/>
    <n v="44.3"/>
    <n v="124"/>
    <b v="0"/>
    <s v=""/>
    <s v="AD001"/>
    <n v="1"/>
    <s v="Jean Adams"/>
    <s v="66 Rue Haute"/>
    <s v="La Montagne"/>
    <s v="34"/>
    <s v="34300"/>
    <s v="0465557623"/>
    <s v=""/>
    <d v="2017-12-26T00:00:00"/>
    <n v="0.05"/>
    <s v="1998092-02"/>
    <x v="5"/>
    <d v="2024-09-24T00:00:00"/>
    <s v="Physique            "/>
    <m/>
    <m/>
    <m/>
    <s v=""/>
    <s v=""/>
    <s v=""/>
    <s v=""/>
    <s v=""/>
    <s v=""/>
    <s v=""/>
    <m/>
    <s v=""/>
    <s v=""/>
    <m/>
    <m/>
    <s v=""/>
    <n v="0"/>
    <n v="0"/>
    <s v="Sans détail"/>
    <n v="0"/>
    <n v="0"/>
    <s v="payé"/>
    <x v="0"/>
  </r>
  <r>
    <s v="AD001-01"/>
    <s v="AD001"/>
    <s v="Porky"/>
    <s v="COCHON"/>
    <s v="Perigourdin"/>
    <d v="2016-01-27T00:00:00"/>
    <s v="F"/>
    <s v="Brun"/>
    <b v="0"/>
    <n v="44.3"/>
    <n v="124"/>
    <b v="0"/>
    <s v=""/>
    <s v="AD001"/>
    <n v="1"/>
    <s v="Jean Adams"/>
    <s v="66 Rue Haute"/>
    <s v="La Montagne"/>
    <s v="34"/>
    <s v="34300"/>
    <s v="0465557623"/>
    <s v=""/>
    <d v="2017-12-26T00:00:00"/>
    <n v="0.05"/>
    <s v="1998111-01"/>
    <x v="5"/>
    <d v="2024-10-13T00:00:00"/>
    <s v="Néant               "/>
    <m/>
    <n v="2"/>
    <d v="2024-10-16T00:00:00"/>
    <s v=""/>
    <s v=""/>
    <s v=""/>
    <s v=""/>
    <s v=""/>
    <s v=""/>
    <s v=""/>
    <m/>
    <s v=""/>
    <s v=""/>
    <m/>
    <n v="2"/>
    <s v="Espèces"/>
    <n v="0"/>
    <n v="0"/>
    <s v="Sans détail"/>
    <n v="82"/>
    <n v="2.7"/>
    <s v="impayé"/>
    <x v="0"/>
  </r>
  <r>
    <s v="AD001-01"/>
    <s v="AD001"/>
    <s v="Porky"/>
    <s v="COCHON"/>
    <s v="Perigourdin"/>
    <d v="2016-01-27T00:00:00"/>
    <s v="F"/>
    <s v="Brun"/>
    <b v="0"/>
    <n v="44.3"/>
    <n v="124"/>
    <b v="0"/>
    <s v=""/>
    <s v="AD001"/>
    <n v="1"/>
    <s v="Jean Adams"/>
    <s v="66 Rue Haute"/>
    <s v="La Montagne"/>
    <s v="34"/>
    <s v="34300"/>
    <s v="0465557623"/>
    <s v=""/>
    <d v="2017-12-26T00:00:00"/>
    <n v="0.05"/>
    <s v="2020016-04"/>
    <x v="5"/>
    <d v="2024-02-05T00:00:00"/>
    <s v="Néant"/>
    <m/>
    <n v="1"/>
    <d v="2024-02-09T00:00:00"/>
    <s v=""/>
    <s v=""/>
    <s v=""/>
    <s v=""/>
    <s v=""/>
    <s v=""/>
    <s v=""/>
    <m/>
    <s v=""/>
    <s v=""/>
    <m/>
    <n v="1"/>
    <s v="Carte Bancaire"/>
    <n v="0"/>
    <n v="0"/>
    <s v="Sans détail"/>
    <n v="332"/>
    <n v="11.1"/>
    <s v="impayé"/>
    <x v="0"/>
  </r>
  <r>
    <s v="AD001-01"/>
    <s v="AD001"/>
    <s v="Porky"/>
    <s v="COCHON"/>
    <s v="Perigourdin"/>
    <d v="2016-01-27T00:00:00"/>
    <s v="F"/>
    <s v="Brun"/>
    <b v="0"/>
    <n v="44.3"/>
    <n v="124"/>
    <b v="0"/>
    <s v=""/>
    <s v="AD001"/>
    <n v="1"/>
    <s v="Jean Adams"/>
    <s v="66 Rue Haute"/>
    <s v="La Montagne"/>
    <s v="34"/>
    <s v="34300"/>
    <s v="0465557623"/>
    <s v=""/>
    <d v="2017-12-26T00:00:00"/>
    <n v="0.05"/>
    <s v="2020092-02"/>
    <x v="5"/>
    <d v="2024-04-27T00:00:00"/>
    <s v="Physique            "/>
    <d v="2024-06-05T00:00:00"/>
    <m/>
    <m/>
    <s v="2020092-02"/>
    <s v="001"/>
    <s v="TOILETTAGE"/>
    <s v="2001"/>
    <s v="0000"/>
    <s v="0000"/>
    <s v="Aucun traitement"/>
    <n v="0"/>
    <s v="2001"/>
    <s v="Bain"/>
    <n v="125"/>
    <m/>
    <s v=""/>
    <n v="118.75"/>
    <n v="130.625"/>
    <s v="Avec détail"/>
    <n v="0"/>
    <n v="0"/>
    <s v="payé"/>
    <x v="0"/>
  </r>
  <r>
    <s v="AD001-01"/>
    <s v="AD001"/>
    <s v="Porky"/>
    <s v="COCHON"/>
    <s v="Perigourdin"/>
    <d v="2016-01-27T00:00:00"/>
    <s v="F"/>
    <s v="Brun"/>
    <b v="0"/>
    <n v="44.3"/>
    <n v="124"/>
    <b v="0"/>
    <s v=""/>
    <s v="AD001"/>
    <n v="1"/>
    <s v="Jean Adams"/>
    <s v="66 Rue Haute"/>
    <s v="La Montagne"/>
    <s v="34"/>
    <s v="34300"/>
    <s v="0465557623"/>
    <s v=""/>
    <d v="2017-12-26T00:00:00"/>
    <n v="0.05"/>
    <s v="2020111-01"/>
    <x v="5"/>
    <d v="2024-05-16T00:00:00"/>
    <s v="Néant               "/>
    <m/>
    <n v="3"/>
    <d v="2024-06-14T00:00:00"/>
    <s v="2020111-01"/>
    <s v="001"/>
    <s v="PHYSIQUE"/>
    <s v="0201"/>
    <s v="0303"/>
    <s v="0303"/>
    <s v="Lariephogylconol - 200 g"/>
    <n v="6"/>
    <s v="0201"/>
    <s v="Aseptisation"/>
    <n v="375"/>
    <n v="3"/>
    <s v="Chèque"/>
    <n v="361.95"/>
    <n v="398.14500000000004"/>
    <s v="Avec détail"/>
    <n v="206"/>
    <n v="6.9"/>
    <s v="impayé"/>
    <x v="0"/>
  </r>
  <r>
    <s v="AD001-01"/>
    <s v="AD001"/>
    <s v="Porky"/>
    <s v="COCHON"/>
    <s v="Perigourdin"/>
    <d v="2016-01-27T00:00:00"/>
    <s v="F"/>
    <s v="Brun"/>
    <b v="0"/>
    <n v="44.3"/>
    <n v="124"/>
    <b v="0"/>
    <s v=""/>
    <s v="AD001"/>
    <n v="1"/>
    <s v="Jean Adams"/>
    <s v="66 Rue Haute"/>
    <s v="La Montagne"/>
    <s v="34"/>
    <s v="34300"/>
    <s v="0465557623"/>
    <s v=""/>
    <d v="2017-12-26T00:00:00"/>
    <n v="0.05"/>
    <s v="2020111-01"/>
    <x v="5"/>
    <d v="2024-05-16T00:00:00"/>
    <s v="Néant               "/>
    <m/>
    <n v="3"/>
    <d v="2024-06-14T00:00:00"/>
    <s v="2020111-01"/>
    <s v="002"/>
    <s v="ROUTINE"/>
    <s v="0400"/>
    <s v="0505"/>
    <s v="0505"/>
    <s v="Dual Antibiotic - 200 g"/>
    <n v="4"/>
    <s v="0400"/>
    <s v="Stérilisation"/>
    <n v="1225"/>
    <n v="3"/>
    <s v="Chèque"/>
    <n v="1167.55"/>
    <n v="1284.3050000000001"/>
    <s v="Avec détail"/>
    <n v="206"/>
    <n v="6.9"/>
    <s v="impayé"/>
    <x v="0"/>
  </r>
  <r>
    <s v="AD001-01"/>
    <s v="AD001"/>
    <s v="Porky"/>
    <s v="COCHON"/>
    <s v="Perigourdin"/>
    <d v="2016-01-27T00:00:00"/>
    <s v="F"/>
    <s v="Brun"/>
    <b v="0"/>
    <n v="44.3"/>
    <n v="124"/>
    <b v="0"/>
    <s v=""/>
    <s v="AD001"/>
    <n v="1"/>
    <s v="Jean Adams"/>
    <s v="66 Rue Haute"/>
    <s v="La Montagne"/>
    <s v="34"/>
    <s v="34300"/>
    <s v="0465557623"/>
    <s v=""/>
    <d v="2017-12-26T00:00:00"/>
    <n v="0.05"/>
    <s v="2020111-01"/>
    <x v="5"/>
    <d v="2024-05-16T00:00:00"/>
    <s v="Néant               "/>
    <m/>
    <n v="3"/>
    <d v="2024-06-14T00:00:00"/>
    <s v="2020111-01"/>
    <s v="003"/>
    <s v="ROUTINE"/>
    <s v="0301"/>
    <s v="0100"/>
    <s v="0100"/>
    <s v="Aspirine - 100 mg"/>
    <n v="1"/>
    <s v="0301"/>
    <s v="Examen respiratoire"/>
    <n v="375"/>
    <n v="3"/>
    <s v="Chèque"/>
    <n v="357.2"/>
    <n v="392.92"/>
    <s v="Avec détail"/>
    <n v="206"/>
    <n v="6.9"/>
    <s v="impayé"/>
    <x v="0"/>
  </r>
  <r>
    <s v="AD001-01"/>
    <s v="AD001"/>
    <s v="Porky"/>
    <s v="COCHON"/>
    <s v="Perigourdin"/>
    <d v="2016-01-27T00:00:00"/>
    <s v="F"/>
    <s v="Brun"/>
    <b v="0"/>
    <n v="44.3"/>
    <n v="124"/>
    <b v="0"/>
    <s v=""/>
    <s v="AD001"/>
    <n v="1"/>
    <s v="Jean Adams"/>
    <s v="66 Rue Haute"/>
    <s v="La Montagne"/>
    <s v="34"/>
    <s v="34300"/>
    <s v="0465557623"/>
    <s v=""/>
    <d v="2017-12-26T00:00:00"/>
    <n v="0.05"/>
    <s v="2020170-01"/>
    <x v="5"/>
    <d v="2024-07-14T00:00:00"/>
    <s v="Néant               "/>
    <m/>
    <n v="2"/>
    <d v="2024-07-23T00:00:00"/>
    <s v="2020170-01"/>
    <s v="001"/>
    <s v="PHYSIQUE"/>
    <s v="0300"/>
    <s v="0000"/>
    <s v="0000"/>
    <s v="Aucun traitement"/>
    <n v="0"/>
    <s v="0300"/>
    <s v="Examen général"/>
    <n v="250"/>
    <n v="2"/>
    <s v="Espèces"/>
    <n v="237.5"/>
    <n v="261.25"/>
    <s v="Avec détail"/>
    <n v="167"/>
    <n v="5.6"/>
    <s v="impayé"/>
    <x v="0"/>
  </r>
  <r>
    <s v="AD001-02"/>
    <s v="AD001"/>
    <s v="Rising Sun"/>
    <s v="CHEVAL"/>
    <s v="Boulonnais"/>
    <d v="2015-03-27T00:00:00"/>
    <s v="M"/>
    <s v="Noir/Blanc"/>
    <b v="0"/>
    <n v="180"/>
    <n v="354"/>
    <b v="0"/>
    <s v=""/>
    <s v="AD001"/>
    <n v="1"/>
    <s v="Jean Adams"/>
    <s v="66 Rue Haute"/>
    <s v="La Montagne"/>
    <s v="34"/>
    <s v="34300"/>
    <s v="0465557623"/>
    <s v=""/>
    <d v="2017-12-26T00:00:00"/>
    <n v="0.05"/>
    <s v="1996016-05"/>
    <x v="6"/>
    <d v="2023-01-06T00:00:00"/>
    <s v="Néant"/>
    <m/>
    <n v="3"/>
    <d v="2023-01-29T00:00:00"/>
    <s v=""/>
    <s v=""/>
    <s v=""/>
    <s v=""/>
    <s v=""/>
    <s v=""/>
    <s v=""/>
    <m/>
    <s v=""/>
    <s v=""/>
    <m/>
    <n v="3"/>
    <s v="Chèque"/>
    <n v="0"/>
    <n v="0"/>
    <s v="Sans détail"/>
    <n v="708"/>
    <n v="23.6"/>
    <s v="impayé"/>
    <x v="0"/>
  </r>
  <r>
    <s v="AD001-02"/>
    <s v="AD001"/>
    <s v="Rising Sun"/>
    <s v="CHEVAL"/>
    <s v="Boulonnais"/>
    <d v="2015-03-27T00:00:00"/>
    <s v="M"/>
    <s v="Noir/Blanc"/>
    <b v="0"/>
    <n v="180"/>
    <n v="354"/>
    <b v="0"/>
    <s v=""/>
    <s v="AD001"/>
    <n v="1"/>
    <s v="Jean Adams"/>
    <s v="66 Rue Haute"/>
    <s v="La Montagne"/>
    <s v="34"/>
    <s v="34300"/>
    <s v="0465557623"/>
    <s v=""/>
    <d v="2017-12-26T00:00:00"/>
    <n v="0.05"/>
    <s v="1996035-02"/>
    <x v="6"/>
    <d v="2023-01-31T00:00:00"/>
    <s v="Examen              "/>
    <d v="2023-02-07T00:00:00"/>
    <n v="1"/>
    <d v="2023-02-05T00:00:00"/>
    <s v="1996035-02"/>
    <s v="001"/>
    <s v="PHYSIQUE"/>
    <s v="0102"/>
    <s v="0000"/>
    <s v="0000"/>
    <s v="Aucun traitement"/>
    <n v="0"/>
    <s v="0102"/>
    <s v="Carconite (injection)"/>
    <n v="100"/>
    <n v="1"/>
    <s v="Carte Bancaire"/>
    <n v="95"/>
    <n v="104.50000000000001"/>
    <s v="Avec détail"/>
    <n v="701"/>
    <n v="23.4"/>
    <s v="impayé"/>
    <x v="0"/>
  </r>
  <r>
    <s v="AD001-02"/>
    <s v="AD001"/>
    <s v="Rising Sun"/>
    <s v="CHEVAL"/>
    <s v="Boulonnais"/>
    <d v="2015-03-27T00:00:00"/>
    <s v="M"/>
    <s v="Noir/Blanc"/>
    <b v="0"/>
    <n v="180"/>
    <n v="354"/>
    <b v="0"/>
    <s v=""/>
    <s v="AD001"/>
    <n v="1"/>
    <s v="Jean Adams"/>
    <s v="66 Rue Haute"/>
    <s v="La Montagne"/>
    <s v="34"/>
    <s v="34300"/>
    <s v="0465557623"/>
    <s v=""/>
    <d v="2017-12-26T00:00:00"/>
    <n v="0.05"/>
    <s v="1996042-01"/>
    <x v="6"/>
    <d v="2023-02-07T00:00:00"/>
    <s v="Néant               "/>
    <m/>
    <n v="1"/>
    <d v="2023-02-19T00:00:00"/>
    <s v="1996042-01"/>
    <s v="001"/>
    <s v="PHYSIQUE"/>
    <s v="0300"/>
    <s v="0104"/>
    <s v="0104"/>
    <s v="Aspertane - 200 mg"/>
    <n v="9.5"/>
    <s v="0300"/>
    <s v="Examen général"/>
    <n v="250"/>
    <n v="1"/>
    <s v="Carte Bancaire"/>
    <n v="246.52499999999998"/>
    <n v="271.17750000000001"/>
    <s v="Avec détail"/>
    <n v="687"/>
    <n v="22.9"/>
    <s v="impayé"/>
    <x v="0"/>
  </r>
  <r>
    <s v="AD001-02"/>
    <s v="AD001"/>
    <s v="Rising Sun"/>
    <s v="CHEVAL"/>
    <s v="Boulonnais"/>
    <d v="2015-03-27T00:00:00"/>
    <s v="M"/>
    <s v="Noir/Blanc"/>
    <b v="0"/>
    <n v="180"/>
    <n v="354"/>
    <b v="0"/>
    <s v=""/>
    <s v="AD001"/>
    <n v="1"/>
    <s v="Jean Adams"/>
    <s v="66 Rue Haute"/>
    <s v="La Montagne"/>
    <s v="34"/>
    <s v="34300"/>
    <s v="0465557623"/>
    <s v=""/>
    <d v="2017-12-26T00:00:00"/>
    <n v="0.05"/>
    <s v="2020016-05"/>
    <x v="6"/>
    <d v="2024-02-05T00:00:00"/>
    <s v="Néant"/>
    <m/>
    <n v="1"/>
    <d v="2024-02-21T00:00:00"/>
    <s v=""/>
    <s v=""/>
    <s v=""/>
    <s v=""/>
    <s v=""/>
    <s v=""/>
    <s v=""/>
    <m/>
    <s v=""/>
    <s v=""/>
    <m/>
    <n v="1"/>
    <s v="Carte Bancaire"/>
    <n v="0"/>
    <n v="0"/>
    <s v="Sans détail"/>
    <n v="320"/>
    <n v="10.7"/>
    <s v="impayé"/>
    <x v="0"/>
  </r>
  <r>
    <s v="AD001-02"/>
    <s v="AD001"/>
    <s v="Rising Sun"/>
    <s v="CHEVAL"/>
    <s v="Boulonnais"/>
    <d v="2015-03-27T00:00:00"/>
    <s v="M"/>
    <s v="Noir/Blanc"/>
    <b v="0"/>
    <n v="180"/>
    <n v="354"/>
    <b v="0"/>
    <s v=""/>
    <s v="AD001"/>
    <n v="1"/>
    <s v="Jean Adams"/>
    <s v="66 Rue Haute"/>
    <s v="La Montagne"/>
    <s v="34"/>
    <s v="34300"/>
    <s v="0465557623"/>
    <s v=""/>
    <d v="2017-12-26T00:00:00"/>
    <n v="0.05"/>
    <s v="2020035-02"/>
    <x v="6"/>
    <d v="2024-03-01T00:00:00"/>
    <s v="Examen              "/>
    <d v="2024-03-08T00:00:00"/>
    <n v="2"/>
    <d v="2024-03-14T00:00:00"/>
    <s v="2020035-02"/>
    <s v="001"/>
    <s v="PHYSIQUE"/>
    <s v="0102"/>
    <s v="0000"/>
    <s v="0000"/>
    <s v="Aucun traitement"/>
    <n v="0"/>
    <s v="0102"/>
    <s v="Carconite (injection)"/>
    <n v="100"/>
    <n v="2"/>
    <s v="Espèces"/>
    <n v="95"/>
    <n v="104.50000000000001"/>
    <s v="Avec détail"/>
    <n v="298"/>
    <n v="9.9"/>
    <s v="impayé"/>
    <x v="0"/>
  </r>
  <r>
    <s v="AD001-02"/>
    <s v="AD001"/>
    <s v="Rising Sun"/>
    <s v="CHEVAL"/>
    <s v="Boulonnais"/>
    <d v="2015-03-27T00:00:00"/>
    <s v="M"/>
    <s v="Noir/Blanc"/>
    <b v="0"/>
    <n v="180"/>
    <n v="354"/>
    <b v="0"/>
    <s v=""/>
    <s v="AD001"/>
    <n v="1"/>
    <s v="Jean Adams"/>
    <s v="66 Rue Haute"/>
    <s v="La Montagne"/>
    <s v="34"/>
    <s v="34300"/>
    <s v="0465557623"/>
    <s v=""/>
    <d v="2017-12-26T00:00:00"/>
    <n v="0.05"/>
    <s v="2020042-01"/>
    <x v="6"/>
    <d v="2024-03-08T00:00:00"/>
    <s v="Néant               "/>
    <m/>
    <n v="1"/>
    <d v="2024-03-22T00:00:00"/>
    <s v="2020042-01"/>
    <s v="001"/>
    <s v="PHYSIQUE"/>
    <s v="0300"/>
    <s v="0104"/>
    <s v="0104"/>
    <s v="Aspertane - 200 mg"/>
    <n v="9.5"/>
    <s v="0300"/>
    <s v="Examen général"/>
    <n v="250"/>
    <n v="1"/>
    <s v="Carte Bancaire"/>
    <n v="246.52499999999998"/>
    <n v="271.17750000000001"/>
    <s v="Avec détail"/>
    <n v="290"/>
    <n v="9.6999999999999993"/>
    <s v="impayé"/>
    <x v="0"/>
  </r>
  <r>
    <s v="AD002-01"/>
    <s v="AD002"/>
    <s v="Désirée"/>
    <s v="CHIEN"/>
    <s v="Croisé"/>
    <d v="2016-01-27T00:00:00"/>
    <s v="F"/>
    <s v="Blanc/Gris/Brun"/>
    <b v="1"/>
    <n v="32.200000000000003"/>
    <n v="34.5"/>
    <b v="0"/>
    <s v=""/>
    <s v="AD002"/>
    <n v="1"/>
    <s v="Bruce Adams"/>
    <s v="11 Allée des Amandiers"/>
    <s v="Le Lac"/>
    <s v="30"/>
    <s v="30250"/>
    <s v="0435556187"/>
    <s v=""/>
    <d v="2017-10-16T00:00:00"/>
    <n v="0.05"/>
    <s v="1996027-01"/>
    <x v="7"/>
    <d v="2023-01-23T00:00:00"/>
    <s v="Néant               "/>
    <m/>
    <n v="3"/>
    <d v="2023-01-29T00:00:00"/>
    <s v="1996027-01"/>
    <s v="001"/>
    <s v="PHYSIQUE"/>
    <s v="0301"/>
    <s v="0100"/>
    <s v="0100"/>
    <s v="Aspirine - 100 mg"/>
    <n v="1"/>
    <s v="0301"/>
    <s v="Examen respiratoire"/>
    <n v="375"/>
    <n v="3"/>
    <s v="Chèque"/>
    <n v="357.2"/>
    <n v="392.92"/>
    <s v="Avec détail"/>
    <n v="708"/>
    <n v="23.6"/>
    <s v="impayé"/>
    <x v="0"/>
  </r>
  <r>
    <s v="AD002-01"/>
    <s v="AD002"/>
    <s v="Désirée"/>
    <s v="CHIEN"/>
    <s v="Croisé"/>
    <d v="2016-01-27T00:00:00"/>
    <s v="F"/>
    <s v="Blanc/Gris/Brun"/>
    <b v="1"/>
    <n v="32.200000000000003"/>
    <n v="34.5"/>
    <b v="0"/>
    <s v=""/>
    <s v="AD002"/>
    <n v="1"/>
    <s v="Bruce Adams"/>
    <s v="11 Allée des Amandiers"/>
    <s v="Le Lac"/>
    <s v="30"/>
    <s v="30250"/>
    <s v="0435556187"/>
    <s v=""/>
    <d v="2017-10-16T00:00:00"/>
    <n v="0.05"/>
    <s v="2020027-01"/>
    <x v="7"/>
    <d v="2024-02-22T00:00:00"/>
    <s v="Néant               "/>
    <m/>
    <n v="1"/>
    <d v="2024-03-05T00:00:00"/>
    <s v="2020027-01"/>
    <s v="001"/>
    <s v="PHYSIQUE"/>
    <s v="0301"/>
    <s v="0100"/>
    <s v="0100"/>
    <s v="Aspirine - 100 mg"/>
    <n v="1"/>
    <s v="0301"/>
    <s v="Examen respiratoire"/>
    <n v="375"/>
    <n v="1"/>
    <s v="Carte Bancaire"/>
    <n v="357.2"/>
    <n v="392.92"/>
    <s v="Avec détail"/>
    <n v="307"/>
    <n v="10.199999999999999"/>
    <s v="impayé"/>
    <x v="0"/>
  </r>
  <r>
    <s v="AE001-01"/>
    <s v="AE001"/>
    <s v="Mikos"/>
    <s v="LOUP"/>
    <s v="Europe"/>
    <d v="2012-10-26T00:00:00"/>
    <s v="M"/>
    <s v="Gris"/>
    <b v="0"/>
    <n v="49.6"/>
    <n v="38.200000000000003"/>
    <b v="0"/>
    <s v=""/>
    <s v="AE001"/>
    <n v="2"/>
    <s v="Animaux exotiques S.A."/>
    <s v="19 Avenue de Mende"/>
    <s v="Hauterive"/>
    <s v="12"/>
    <s v="12200"/>
    <s v="0435556611"/>
    <s v=""/>
    <d v="2017-04-02T00:00:00"/>
    <n v="0.2"/>
    <s v=""/>
    <x v="0"/>
    <m/>
    <s v=""/>
    <m/>
    <m/>
    <m/>
    <s v=""/>
    <s v=""/>
    <s v=""/>
    <s v=""/>
    <s v=""/>
    <s v=""/>
    <s v=""/>
    <m/>
    <s v=""/>
    <s v=""/>
    <m/>
    <m/>
    <s v=""/>
    <n v="0"/>
    <n v="0"/>
    <s v="Sans détail"/>
    <n v="0"/>
    <n v="0"/>
    <s v="payé"/>
    <x v="0"/>
  </r>
  <r>
    <s v="AE001-02"/>
    <s v="AE001"/>
    <s v="Museum Rm 7"/>
    <s v="DINOSAURE"/>
    <s v="Stégosaure"/>
    <d v="2014-11-01T00:00:00"/>
    <s v="I"/>
    <s v="Brun"/>
    <b v="0"/>
    <n v="298.2"/>
    <n v="1246.8"/>
    <b v="1"/>
    <s v="Sans doute notre travail le plus bizarre : réparation de la taxidermie épidermiquet."/>
    <s v="AE001"/>
    <n v="2"/>
    <s v="Animaux exotiques S.A."/>
    <s v="19 Avenue de Mende"/>
    <s v="Hauterive"/>
    <s v="12"/>
    <s v="12200"/>
    <s v="0435556611"/>
    <s v=""/>
    <d v="2017-04-02T00:00:00"/>
    <n v="0.2"/>
    <s v=""/>
    <x v="0"/>
    <m/>
    <s v=""/>
    <m/>
    <m/>
    <m/>
    <s v=""/>
    <s v=""/>
    <s v=""/>
    <s v=""/>
    <s v=""/>
    <s v=""/>
    <s v=""/>
    <m/>
    <s v=""/>
    <s v=""/>
    <m/>
    <m/>
    <s v=""/>
    <n v="0"/>
    <n v="0"/>
    <s v="Sans détail"/>
    <n v="0"/>
    <n v="0"/>
    <s v="payé"/>
    <x v="0"/>
  </r>
  <r>
    <s v="AF001-01"/>
    <s v="AF001"/>
    <s v="Ren"/>
    <s v="CHIEN"/>
    <s v="Pointer"/>
    <d v="2014-08-27T00:00:00"/>
    <s v="M"/>
    <s v="Noir/Blanc"/>
    <b v="0"/>
    <n v="49"/>
    <n v="22.3"/>
    <b v="0"/>
    <s v=""/>
    <s v="AF001"/>
    <n v="2"/>
    <s v="Animaux Familiers"/>
    <s v="30 Rue Tabaga"/>
    <s v="Nîmes"/>
    <s v="30"/>
    <s v="30000"/>
    <s v="0485551234"/>
    <s v=""/>
    <d v="2019-06-29T00:00:00"/>
    <n v="0.2"/>
    <s v=""/>
    <x v="0"/>
    <m/>
    <s v=""/>
    <m/>
    <m/>
    <m/>
    <s v=""/>
    <s v=""/>
    <s v=""/>
    <s v=""/>
    <s v=""/>
    <s v=""/>
    <s v=""/>
    <m/>
    <s v=""/>
    <s v=""/>
    <m/>
    <m/>
    <s v=""/>
    <n v="0"/>
    <n v="0"/>
    <s v="Sans détail"/>
    <n v="0"/>
    <n v="0"/>
    <s v="payé"/>
    <x v="0"/>
  </r>
  <r>
    <s v="AF001-02"/>
    <s v="AF001"/>
    <s v="Stimpy"/>
    <s v="CHAT"/>
    <s v="Domestique"/>
    <d v="2013-04-25T00:00:00"/>
    <s v="M"/>
    <s v="Brun/ Blanc"/>
    <b v="0"/>
    <n v="45.2"/>
    <n v="4.5"/>
    <b v="0"/>
    <s v=""/>
    <s v="AF001"/>
    <n v="2"/>
    <s v="Animaux Familiers"/>
    <s v="30 Rue Tabaga"/>
    <s v="Nîmes"/>
    <s v="30"/>
    <s v="30000"/>
    <s v="0485551234"/>
    <s v=""/>
    <d v="2019-06-29T00:00:00"/>
    <n v="0.2"/>
    <s v=""/>
    <x v="0"/>
    <m/>
    <s v=""/>
    <m/>
    <m/>
    <m/>
    <s v=""/>
    <s v=""/>
    <s v=""/>
    <s v=""/>
    <s v=""/>
    <s v=""/>
    <s v=""/>
    <m/>
    <s v=""/>
    <s v=""/>
    <m/>
    <m/>
    <s v=""/>
    <n v="0"/>
    <n v="0"/>
    <s v="Sans détail"/>
    <n v="0"/>
    <n v="0"/>
    <s v="payé"/>
    <x v="0"/>
  </r>
  <r>
    <s v="AF001-03"/>
    <s v="AF001"/>
    <s v="Clone"/>
    <s v="LAPIN"/>
    <s v="Nain"/>
    <d v="2013-03-26T00:00:00"/>
    <s v="F"/>
    <s v="Brun"/>
    <b v="0"/>
    <n v="18"/>
    <n v="0.4"/>
    <b v="0"/>
    <s v=""/>
    <s v="AF001"/>
    <n v="2"/>
    <s v="Animaux Familiers"/>
    <s v="30 Rue Tabaga"/>
    <s v="Nîmes"/>
    <s v="30"/>
    <s v="30000"/>
    <s v="0485551234"/>
    <s v=""/>
    <d v="2019-06-29T00:00:00"/>
    <n v="0.2"/>
    <s v=""/>
    <x v="0"/>
    <m/>
    <s v=""/>
    <m/>
    <m/>
    <m/>
    <s v=""/>
    <s v=""/>
    <s v=""/>
    <s v=""/>
    <s v=""/>
    <s v=""/>
    <s v=""/>
    <m/>
    <s v=""/>
    <s v=""/>
    <m/>
    <m/>
    <s v=""/>
    <n v="0"/>
    <n v="0"/>
    <s v="Sans détail"/>
    <n v="0"/>
    <n v="0"/>
    <s v="payé"/>
    <x v="0"/>
  </r>
  <r>
    <s v="BA001-01"/>
    <s v="BA001"/>
    <s v="Tilt"/>
    <s v="DAUPHIN"/>
    <s v="Tursiops"/>
    <d v="2015-06-26T00:00:00"/>
    <s v="F"/>
    <s v="Gris"/>
    <b v="0"/>
    <n v="172.5"/>
    <n v="104.9"/>
    <b v="0"/>
    <s v=""/>
    <s v="BA001"/>
    <n v="3"/>
    <s v="Aquarium de Baillargues"/>
    <s v="1 Chemin des Dunes"/>
    <s v="Baillargues"/>
    <s v="34"/>
    <s v="34125"/>
    <s v="0435552685"/>
    <s v=""/>
    <d v="2017-07-10T00:00:00"/>
    <n v="0.5"/>
    <s v=""/>
    <x v="0"/>
    <m/>
    <s v=""/>
    <m/>
    <m/>
    <m/>
    <s v=""/>
    <s v=""/>
    <s v=""/>
    <s v=""/>
    <s v=""/>
    <s v=""/>
    <s v=""/>
    <m/>
    <s v=""/>
    <s v=""/>
    <m/>
    <m/>
    <s v=""/>
    <n v="0"/>
    <n v="0"/>
    <s v="Sans détail"/>
    <n v="0"/>
    <n v="0"/>
    <s v="payé"/>
    <x v="0"/>
  </r>
  <r>
    <s v="BA001-02"/>
    <s v="BA001"/>
    <s v="Moby Dick"/>
    <s v="BALEINE"/>
    <s v="Beluga"/>
    <d v="2015-09-26T00:00:00"/>
    <s v="M"/>
    <s v="Blanc"/>
    <b v="0"/>
    <n v="280.5"/>
    <n v="297.10000000000002"/>
    <b v="0"/>
    <s v=""/>
    <s v="BA001"/>
    <n v="3"/>
    <s v="Aquarium de Baillargues"/>
    <s v="1 Chemin des Dunes"/>
    <s v="Baillargues"/>
    <s v="34"/>
    <s v="34125"/>
    <s v="0435552685"/>
    <s v=""/>
    <d v="2017-07-10T00:00:00"/>
    <n v="0.5"/>
    <s v=""/>
    <x v="0"/>
    <m/>
    <s v=""/>
    <m/>
    <m/>
    <m/>
    <s v=""/>
    <s v=""/>
    <s v=""/>
    <s v=""/>
    <s v=""/>
    <s v=""/>
    <s v=""/>
    <m/>
    <s v=""/>
    <s v=""/>
    <m/>
    <m/>
    <s v=""/>
    <n v="0"/>
    <n v="0"/>
    <s v="Sans détail"/>
    <n v="0"/>
    <n v="0"/>
    <s v="payé"/>
    <x v="0"/>
  </r>
  <r>
    <s v="BA001-03"/>
    <s v="BA001"/>
    <s v="Daffy"/>
    <s v="CANARD"/>
    <s v="Mallard"/>
    <d v="2008-08-26T00:00:00"/>
    <s v="M"/>
    <s v="Noir"/>
    <b v="0"/>
    <n v="60.5"/>
    <n v="3.4"/>
    <b v="0"/>
    <s v=""/>
    <s v="BA001"/>
    <n v="3"/>
    <s v="Aquarium de Baillargues"/>
    <s v="1 Chemin des Dunes"/>
    <s v="Baillargues"/>
    <s v="34"/>
    <s v="34125"/>
    <s v="0435552685"/>
    <s v=""/>
    <d v="2017-07-10T00:00:00"/>
    <n v="0.5"/>
    <s v=""/>
    <x v="0"/>
    <m/>
    <s v=""/>
    <m/>
    <m/>
    <m/>
    <s v=""/>
    <s v=""/>
    <s v=""/>
    <s v=""/>
    <s v=""/>
    <s v=""/>
    <s v=""/>
    <m/>
    <s v=""/>
    <s v=""/>
    <m/>
    <m/>
    <s v=""/>
    <n v="0"/>
    <n v="0"/>
    <s v="Sans détail"/>
    <n v="0"/>
    <n v="0"/>
    <s v="payé"/>
    <x v="0"/>
  </r>
  <r>
    <s v="BA001-04"/>
    <s v="BA001"/>
    <s v="Toby"/>
    <s v="TORTUE"/>
    <s v="Commun"/>
    <d v="2015-11-26T00:00:00"/>
    <s v="M"/>
    <s v="Vert"/>
    <b v="0"/>
    <n v="22"/>
    <n v="2.7"/>
    <b v="0"/>
    <s v="Il s'agit d'une des plus vieilles tortues vivant en captivité, et une des plus petites connues de plus de 120 ans d'age."/>
    <s v="BA001"/>
    <n v="3"/>
    <s v="Aquarium de Baillargues"/>
    <s v="1 Chemin des Dunes"/>
    <s v="Baillargues"/>
    <s v="34"/>
    <s v="34125"/>
    <s v="0435552685"/>
    <s v=""/>
    <d v="2017-07-10T00:00:00"/>
    <n v="0.5"/>
    <s v=""/>
    <x v="0"/>
    <m/>
    <s v=""/>
    <m/>
    <m/>
    <m/>
    <s v=""/>
    <s v=""/>
    <s v=""/>
    <s v=""/>
    <s v=""/>
    <s v=""/>
    <s v=""/>
    <m/>
    <s v=""/>
    <s v=""/>
    <m/>
    <m/>
    <s v=""/>
    <n v="0"/>
    <n v="0"/>
    <s v="Sans détail"/>
    <n v="0"/>
    <n v="0"/>
    <s v="payé"/>
    <x v="0"/>
  </r>
  <r>
    <s v="BA001-05"/>
    <s v="BA001"/>
    <s v="Jake"/>
    <s v="DAUPHIN"/>
    <s v="Tursiops"/>
    <d v="2016-03-26T00:00:00"/>
    <s v="M"/>
    <s v="Gris"/>
    <b v="0"/>
    <n v="169.2"/>
    <n v="101.9"/>
    <b v="0"/>
    <s v=""/>
    <s v="BA001"/>
    <n v="3"/>
    <s v="Aquarium de Baillargues"/>
    <s v="1 Chemin des Dunes"/>
    <s v="Baillargues"/>
    <s v="34"/>
    <s v="34125"/>
    <s v="0435552685"/>
    <s v=""/>
    <d v="2017-07-10T00:00:00"/>
    <n v="0.5"/>
    <s v=""/>
    <x v="0"/>
    <m/>
    <s v=""/>
    <m/>
    <m/>
    <m/>
    <s v=""/>
    <s v=""/>
    <s v=""/>
    <s v=""/>
    <s v=""/>
    <s v=""/>
    <s v=""/>
    <m/>
    <s v=""/>
    <s v=""/>
    <m/>
    <m/>
    <s v=""/>
    <n v="0"/>
    <n v="0"/>
    <s v="Sans détail"/>
    <n v="0"/>
    <n v="0"/>
    <s v="payé"/>
    <x v="0"/>
  </r>
  <r>
    <s v="BR001-01"/>
    <s v="BR001"/>
    <s v="Janvier"/>
    <s v="CHIEN"/>
    <s v="Croisé"/>
    <d v="2016-12-26T00:00:00"/>
    <s v="M"/>
    <s v="Brun"/>
    <b v="1"/>
    <n v="42.1"/>
    <n v="22.5"/>
    <b v="0"/>
    <s v=""/>
    <s v="BR001"/>
    <n v="1"/>
    <s v="Stéphane Brun"/>
    <s v="5 Avenue des Sycomores"/>
    <s v="Béziers"/>
    <s v="34"/>
    <s v="34100"/>
    <s v="0485551237"/>
    <s v=""/>
    <d v="2020-08-25T00:00:00"/>
    <n v="0"/>
    <s v="1996016-03"/>
    <x v="8"/>
    <d v="2023-01-12T00:00:00"/>
    <s v="Examen              "/>
    <m/>
    <n v="2"/>
    <d v="2023-02-08T00:00:00"/>
    <s v="1996016-03"/>
    <s v="001"/>
    <s v="ROUTINE"/>
    <s v="0400"/>
    <s v="0502"/>
    <s v="0502"/>
    <s v="Byactocaine - 50 g"/>
    <n v="3"/>
    <s v="0400"/>
    <s v="Stérilisation"/>
    <n v="1225"/>
    <n v="2"/>
    <s v="Espèces"/>
    <n v="1228"/>
    <n v="1350.8000000000002"/>
    <s v="Avec détail"/>
    <n v="698"/>
    <n v="23.3"/>
    <s v="impayé"/>
    <x v="0"/>
  </r>
  <r>
    <s v="BR001-01"/>
    <s v="BR001"/>
    <s v="Janvier"/>
    <s v="CHIEN"/>
    <s v="Croisé"/>
    <d v="2016-12-26T00:00:00"/>
    <s v="M"/>
    <s v="Brun"/>
    <b v="1"/>
    <n v="42.1"/>
    <n v="22.5"/>
    <b v="0"/>
    <s v=""/>
    <s v="BR001"/>
    <n v="1"/>
    <s v="Stéphane Brun"/>
    <s v="5 Avenue des Sycomores"/>
    <s v="Béziers"/>
    <s v="34"/>
    <s v="34100"/>
    <s v="0485551237"/>
    <s v=""/>
    <d v="2020-08-25T00:00:00"/>
    <n v="0"/>
    <s v="1996016-03"/>
    <x v="8"/>
    <d v="2023-01-12T00:00:00"/>
    <s v="Examen              "/>
    <m/>
    <n v="2"/>
    <d v="2023-02-08T00:00:00"/>
    <s v="1996016-03"/>
    <s v="002"/>
    <s v="PHYSIQUE"/>
    <s v="0301"/>
    <s v="0103"/>
    <s v="0103"/>
    <s v="Aspertane - 100 mg"/>
    <n v="5"/>
    <s v="0301"/>
    <s v="Examen respiratoire"/>
    <n v="375"/>
    <n v="2"/>
    <s v="Espèces"/>
    <n v="380"/>
    <n v="418.00000000000006"/>
    <s v="Avec détail"/>
    <n v="698"/>
    <n v="23.3"/>
    <s v="impayé"/>
    <x v="0"/>
  </r>
  <r>
    <s v="BR001-01"/>
    <s v="BR001"/>
    <s v="Janvier"/>
    <s v="CHIEN"/>
    <s v="Croisé"/>
    <d v="2016-12-26T00:00:00"/>
    <s v="M"/>
    <s v="Brun"/>
    <b v="1"/>
    <n v="42.1"/>
    <n v="22.5"/>
    <b v="0"/>
    <s v=""/>
    <s v="BR001"/>
    <n v="1"/>
    <s v="Stéphane Brun"/>
    <s v="5 Avenue des Sycomores"/>
    <s v="Béziers"/>
    <s v="34"/>
    <s v="34100"/>
    <s v="0485551237"/>
    <s v=""/>
    <d v="2020-08-25T00:00:00"/>
    <n v="0"/>
    <s v="2020016-03"/>
    <x v="8"/>
    <d v="2024-02-11T00:00:00"/>
    <s v="Examen              "/>
    <m/>
    <n v="3"/>
    <d v="2024-02-13T00:00:00"/>
    <s v="2020016-03"/>
    <s v="001"/>
    <s v="ROUTINE"/>
    <s v="0400"/>
    <s v="0502"/>
    <s v="0502"/>
    <s v="Byactocaine - 50 g"/>
    <n v="3"/>
    <s v="0400"/>
    <s v="Stérilisation"/>
    <n v="1225"/>
    <n v="3"/>
    <s v="Chèque"/>
    <n v="1228"/>
    <n v="1350.8000000000002"/>
    <s v="Avec détail"/>
    <n v="328"/>
    <n v="10.9"/>
    <s v="impayé"/>
    <x v="0"/>
  </r>
  <r>
    <s v="BR001-01"/>
    <s v="BR001"/>
    <s v="Janvier"/>
    <s v="CHIEN"/>
    <s v="Croisé"/>
    <d v="2016-12-26T00:00:00"/>
    <s v="M"/>
    <s v="Brun"/>
    <b v="1"/>
    <n v="42.1"/>
    <n v="22.5"/>
    <b v="0"/>
    <s v=""/>
    <s v="BR001"/>
    <n v="1"/>
    <s v="Stéphane Brun"/>
    <s v="5 Avenue des Sycomores"/>
    <s v="Béziers"/>
    <s v="34"/>
    <s v="34100"/>
    <s v="0485551237"/>
    <s v=""/>
    <d v="2020-08-25T00:00:00"/>
    <n v="0"/>
    <s v="2020016-03"/>
    <x v="8"/>
    <d v="2024-02-11T00:00:00"/>
    <s v="Examen              "/>
    <m/>
    <n v="3"/>
    <d v="2024-02-13T00:00:00"/>
    <s v="2020016-03"/>
    <s v="002"/>
    <s v="PHYSIQUE"/>
    <s v="0301"/>
    <s v="0103"/>
    <s v="0103"/>
    <s v="Aspertane - 100 mg"/>
    <n v="5"/>
    <s v="0301"/>
    <s v="Examen respiratoire"/>
    <n v="375"/>
    <n v="3"/>
    <s v="Chèque"/>
    <n v="380"/>
    <n v="418.00000000000006"/>
    <s v="Avec détail"/>
    <n v="328"/>
    <n v="10.9"/>
    <s v="impayé"/>
    <x v="0"/>
  </r>
  <r>
    <s v="BR002-01"/>
    <s v="BR002"/>
    <s v="John Boy"/>
    <s v="CHIEN"/>
    <s v="Croisé"/>
    <d v="2018-03-27T00:00:00"/>
    <s v="M"/>
    <s v="Brun/Gris"/>
    <b v="0"/>
    <n v="34.200000000000003"/>
    <n v="21.2"/>
    <b v="1"/>
    <s v=""/>
    <s v="BR002"/>
    <n v="1"/>
    <s v="Jean Bruneteau"/>
    <s v="La Musardière"/>
    <s v="Hauterive"/>
    <s v="12"/>
    <s v="12200"/>
    <s v="0435551222"/>
    <s v=""/>
    <d v="2017-08-27T00:00:00"/>
    <n v="0.1"/>
    <s v="1996028-01"/>
    <x v="9"/>
    <d v="2023-01-24T00:00:00"/>
    <s v="Néant               "/>
    <m/>
    <n v="1"/>
    <d v="2023-02-15T00:00:00"/>
    <s v="1996028-01"/>
    <s v="001"/>
    <s v="PHYSIQUE"/>
    <s v="0300"/>
    <s v="0000"/>
    <s v="0000"/>
    <s v="Aucun traitement"/>
    <n v="0"/>
    <s v="0300"/>
    <s v="Examen général"/>
    <n v="250"/>
    <n v="1"/>
    <s v="Carte Bancaire"/>
    <n v="225"/>
    <n v="247.50000000000003"/>
    <s v="Avec détail"/>
    <n v="691"/>
    <n v="23"/>
    <s v="impayé"/>
    <x v="0"/>
  </r>
  <r>
    <s v="BR002-01"/>
    <s v="BR002"/>
    <s v="John Boy"/>
    <s v="CHIEN"/>
    <s v="Croisé"/>
    <d v="2018-03-27T00:00:00"/>
    <s v="M"/>
    <s v="Brun/Gris"/>
    <b v="0"/>
    <n v="34.200000000000003"/>
    <n v="21.2"/>
    <b v="1"/>
    <s v=""/>
    <s v="BR002"/>
    <n v="1"/>
    <s v="Jean Bruneteau"/>
    <s v="La Musardière"/>
    <s v="Hauterive"/>
    <s v="12"/>
    <s v="12200"/>
    <s v="0435551222"/>
    <s v=""/>
    <d v="2017-08-27T00:00:00"/>
    <n v="0.1"/>
    <s v="1996034-01"/>
    <x v="9"/>
    <d v="2023-01-30T00:00:00"/>
    <s v="Néant               "/>
    <m/>
    <n v="3"/>
    <d v="2023-02-04T00:00:00"/>
    <s v="1996034-01"/>
    <s v="001"/>
    <s v="PHYSIQUE"/>
    <s v="0300"/>
    <s v="0000"/>
    <s v="0000"/>
    <s v="Aucun traitement"/>
    <n v="0"/>
    <s v="0300"/>
    <s v="Examen général"/>
    <n v="250"/>
    <n v="3"/>
    <s v="Chèque"/>
    <n v="225"/>
    <n v="247.50000000000003"/>
    <s v="Avec détail"/>
    <n v="702"/>
    <n v="23.4"/>
    <s v="impayé"/>
    <x v="0"/>
  </r>
  <r>
    <s v="BR002-01"/>
    <s v="BR002"/>
    <s v="John Boy"/>
    <s v="CHIEN"/>
    <s v="Croisé"/>
    <d v="2018-03-27T00:00:00"/>
    <s v="M"/>
    <s v="Brun/Gris"/>
    <b v="0"/>
    <n v="34.200000000000003"/>
    <n v="21.2"/>
    <b v="1"/>
    <s v=""/>
    <s v="BR002"/>
    <n v="1"/>
    <s v="Jean Bruneteau"/>
    <s v="La Musardière"/>
    <s v="Hauterive"/>
    <s v="12"/>
    <s v="12200"/>
    <s v="0435551222"/>
    <s v=""/>
    <d v="2017-08-27T00:00:00"/>
    <n v="0.1"/>
    <s v="2020028-01"/>
    <x v="9"/>
    <d v="2024-02-23T00:00:00"/>
    <s v="Néant               "/>
    <m/>
    <n v="3"/>
    <d v="2024-03-01T00:00:00"/>
    <s v="2020028-01"/>
    <s v="001"/>
    <s v="PHYSIQUE"/>
    <s v="0300"/>
    <s v="0000"/>
    <s v="0000"/>
    <s v="Aucun traitement"/>
    <n v="0"/>
    <s v="0300"/>
    <s v="Examen général"/>
    <n v="250"/>
    <n v="3"/>
    <s v="Chèque"/>
    <n v="225"/>
    <n v="247.50000000000003"/>
    <s v="Avec détail"/>
    <n v="311"/>
    <n v="10.4"/>
    <s v="impayé"/>
    <x v="0"/>
  </r>
  <r>
    <s v="BR002-01"/>
    <s v="BR002"/>
    <s v="John Boy"/>
    <s v="CHIEN"/>
    <s v="Croisé"/>
    <d v="2018-03-27T00:00:00"/>
    <s v="M"/>
    <s v="Brun/Gris"/>
    <b v="0"/>
    <n v="34.200000000000003"/>
    <n v="21.2"/>
    <b v="1"/>
    <s v=""/>
    <s v="BR002"/>
    <n v="1"/>
    <s v="Jean Bruneteau"/>
    <s v="La Musardière"/>
    <s v="Hauterive"/>
    <s v="12"/>
    <s v="12200"/>
    <s v="0435551222"/>
    <s v=""/>
    <d v="2017-08-27T00:00:00"/>
    <n v="0.1"/>
    <s v="2020034-01"/>
    <x v="9"/>
    <d v="2024-02-29T00:00:00"/>
    <s v="Néant               "/>
    <m/>
    <n v="1"/>
    <d v="2024-03-08T00:00:00"/>
    <s v="2020034-01"/>
    <s v="001"/>
    <s v="PHYSIQUE"/>
    <s v="0300"/>
    <s v="0000"/>
    <s v="0000"/>
    <s v="Aucun traitement"/>
    <n v="0"/>
    <s v="0300"/>
    <s v="Examen général"/>
    <n v="250"/>
    <n v="1"/>
    <s v="Carte Bancaire"/>
    <n v="225"/>
    <n v="247.50000000000003"/>
    <s v="Avec détail"/>
    <n v="304"/>
    <n v="10.1"/>
    <s v="impayé"/>
    <x v="0"/>
  </r>
  <r>
    <s v="BW001-01"/>
    <s v="BW001"/>
    <s v="Spot"/>
    <s v="CHIEN"/>
    <s v="Basset"/>
    <d v="2010-07-27T00:00:00"/>
    <s v="M"/>
    <s v="Brun"/>
    <b v="1"/>
    <n v="45.1"/>
    <n v="15.4"/>
    <b v="0"/>
    <s v=""/>
    <s v="BW001"/>
    <n v="2"/>
    <s v="Bow Wow House"/>
    <s v="7 Rue Cousteau"/>
    <s v="Ranier"/>
    <s v="12"/>
    <s v="12265"/>
    <s v="0465558734"/>
    <s v=""/>
    <d v="2017-09-02T00:00:00"/>
    <n v="0.2"/>
    <s v=""/>
    <x v="0"/>
    <m/>
    <s v=""/>
    <m/>
    <m/>
    <m/>
    <s v=""/>
    <s v=""/>
    <s v=""/>
    <s v=""/>
    <s v=""/>
    <s v=""/>
    <s v=""/>
    <m/>
    <s v=""/>
    <s v=""/>
    <m/>
    <m/>
    <s v=""/>
    <n v="0"/>
    <n v="0"/>
    <s v="Sans détail"/>
    <n v="0"/>
    <n v="0"/>
    <s v="payé"/>
    <x v="0"/>
  </r>
  <r>
    <s v="BW001-02"/>
    <s v="BW001"/>
    <s v="Douce"/>
    <s v="CHIEN"/>
    <s v="Terrier"/>
    <d v="2007-08-27T00:00:00"/>
    <s v="F"/>
    <s v="Fauve/Blanc"/>
    <b v="1"/>
    <n v="22.8"/>
    <n v="18.5"/>
    <b v="0"/>
    <s v=""/>
    <s v="BW001"/>
    <n v="2"/>
    <s v="Bow Wow House"/>
    <s v="7 Rue Cousteau"/>
    <s v="Ranier"/>
    <s v="12"/>
    <s v="12265"/>
    <s v="0465558734"/>
    <s v=""/>
    <d v="2017-09-02T00:00:00"/>
    <n v="0.2"/>
    <s v=""/>
    <x v="0"/>
    <m/>
    <s v=""/>
    <m/>
    <m/>
    <m/>
    <s v=""/>
    <s v=""/>
    <s v=""/>
    <s v=""/>
    <s v=""/>
    <s v=""/>
    <s v=""/>
    <m/>
    <s v=""/>
    <s v=""/>
    <m/>
    <m/>
    <s v=""/>
    <n v="0"/>
    <n v="0"/>
    <s v="Sans détail"/>
    <n v="0"/>
    <n v="0"/>
    <s v="payé"/>
    <x v="0"/>
  </r>
  <r>
    <s v="BW001-03"/>
    <s v="BW001"/>
    <s v="Quintin"/>
    <s v="CHIEN"/>
    <s v="Boxer"/>
    <d v="2010-04-26T00:00:00"/>
    <s v="M"/>
    <s v="Noir/Blanc"/>
    <b v="0"/>
    <n v="50.7"/>
    <n v="45.8"/>
    <b v="0"/>
    <s v=""/>
    <s v="BW001"/>
    <n v="2"/>
    <s v="Bow Wow House"/>
    <s v="7 Rue Cousteau"/>
    <s v="Ranier"/>
    <s v="12"/>
    <s v="12265"/>
    <s v="0465558734"/>
    <s v=""/>
    <d v="2017-09-02T00:00:00"/>
    <n v="0.2"/>
    <s v=""/>
    <x v="0"/>
    <m/>
    <s v=""/>
    <m/>
    <m/>
    <m/>
    <s v=""/>
    <s v=""/>
    <s v=""/>
    <s v=""/>
    <s v=""/>
    <s v=""/>
    <s v=""/>
    <m/>
    <s v=""/>
    <s v=""/>
    <m/>
    <m/>
    <s v=""/>
    <n v="0"/>
    <n v="0"/>
    <s v="Sans détail"/>
    <n v="0"/>
    <n v="0"/>
    <s v="payé"/>
    <x v="0"/>
  </r>
  <r>
    <s v="CH001-01"/>
    <s v="CH001"/>
    <s v="Tulipe"/>
    <s v="CHAT"/>
    <s v="Angora"/>
    <d v="2009-07-26T00:00:00"/>
    <s v="F"/>
    <s v="Orange/Blanc"/>
    <b v="1"/>
    <n v="47.6"/>
    <n v="3.8"/>
    <b v="0"/>
    <s v=""/>
    <s v="CH001"/>
    <n v="2"/>
    <s v="Châtons Calins"/>
    <s v="6 Allée Droite"/>
    <s v="Baillargues"/>
    <s v="34"/>
    <s v="34125"/>
    <s v="0435554381"/>
    <s v=""/>
    <d v="2018-04-30T00:00:00"/>
    <n v="0.2"/>
    <s v=""/>
    <x v="0"/>
    <m/>
    <s v=""/>
    <m/>
    <m/>
    <m/>
    <s v=""/>
    <s v=""/>
    <s v=""/>
    <s v=""/>
    <s v=""/>
    <s v=""/>
    <s v=""/>
    <m/>
    <s v=""/>
    <s v=""/>
    <m/>
    <m/>
    <s v=""/>
    <n v="0"/>
    <n v="0"/>
    <s v="Sans détail"/>
    <n v="0"/>
    <n v="0"/>
    <s v="payé"/>
    <x v="0"/>
  </r>
  <r>
    <s v="CH001-02"/>
    <s v="CH001"/>
    <s v="Stupide"/>
    <s v="CHAT"/>
    <s v="Chartreux"/>
    <d v="2009-07-26T00:00:00"/>
    <s v="M"/>
    <s v="Noir/ Blanc"/>
    <b v="1"/>
    <n v="40.299999999999997"/>
    <n v="4.0999999999999996"/>
    <b v="0"/>
    <s v=""/>
    <s v="CH001"/>
    <n v="2"/>
    <s v="Châtons Calins"/>
    <s v="6 Allée Droite"/>
    <s v="Baillargues"/>
    <s v="34"/>
    <s v="34125"/>
    <s v="0435554381"/>
    <s v=""/>
    <d v="2018-04-30T00:00:00"/>
    <n v="0.2"/>
    <s v=""/>
    <x v="0"/>
    <m/>
    <s v=""/>
    <m/>
    <m/>
    <m/>
    <s v=""/>
    <s v=""/>
    <s v=""/>
    <s v=""/>
    <s v=""/>
    <s v=""/>
    <s v=""/>
    <m/>
    <s v=""/>
    <s v=""/>
    <m/>
    <m/>
    <s v=""/>
    <n v="0"/>
    <n v="0"/>
    <s v="Sans détail"/>
    <n v="0"/>
    <n v="0"/>
    <s v="payé"/>
    <x v="0"/>
  </r>
  <r>
    <s v="CM001-01"/>
    <s v="CM001"/>
    <s v="Bubule"/>
    <s v="POISSON"/>
    <s v="Poisson rouge"/>
    <d v="2013-07-26T00:00:00"/>
    <s v="F"/>
    <s v="Or"/>
    <b v="0"/>
    <n v="2.1"/>
    <n v="0"/>
    <b v="0"/>
    <s v=""/>
    <s v="CM001"/>
    <n v="2"/>
    <s v="Au Chat Malin"/>
    <s v="20 Route Féline"/>
    <s v="Baillargues"/>
    <s v="34"/>
    <s v="34125"/>
    <s v="0465551067"/>
    <s v=""/>
    <d v="2014-12-26T00:00:00"/>
    <n v="0.2"/>
    <s v=""/>
    <x v="0"/>
    <m/>
    <s v=""/>
    <m/>
    <m/>
    <m/>
    <s v=""/>
    <s v=""/>
    <s v=""/>
    <s v=""/>
    <s v=""/>
    <s v=""/>
    <s v=""/>
    <m/>
    <s v=""/>
    <s v=""/>
    <m/>
    <m/>
    <s v=""/>
    <n v="0"/>
    <n v="0"/>
    <s v="Sans détail"/>
    <n v="0"/>
    <n v="0"/>
    <s v="payé"/>
    <x v="0"/>
  </r>
  <r>
    <s v="CM001-02"/>
    <s v="CM001"/>
    <s v="Cracmouche"/>
    <s v="CHAT"/>
    <s v="Domestique"/>
    <d v="2014-08-27T00:00:00"/>
    <s v="M"/>
    <s v="Noir/Blanc"/>
    <b v="1"/>
    <n v="50.7"/>
    <n v="2.7"/>
    <b v="0"/>
    <s v=""/>
    <s v="CM001"/>
    <n v="2"/>
    <s v="Au Chat Malin"/>
    <s v="20 Route Féline"/>
    <s v="Baillargues"/>
    <s v="34"/>
    <s v="34125"/>
    <s v="0465551067"/>
    <s v=""/>
    <d v="2014-12-26T00:00:00"/>
    <n v="0.2"/>
    <s v=""/>
    <x v="0"/>
    <m/>
    <s v=""/>
    <m/>
    <m/>
    <m/>
    <s v=""/>
    <s v=""/>
    <s v=""/>
    <s v=""/>
    <s v=""/>
    <s v=""/>
    <s v=""/>
    <m/>
    <s v=""/>
    <s v=""/>
    <m/>
    <m/>
    <s v=""/>
    <n v="0"/>
    <n v="0"/>
    <s v="Sans détail"/>
    <n v="0"/>
    <n v="0"/>
    <s v="payé"/>
    <x v="0"/>
  </r>
  <r>
    <s v="CM001-03"/>
    <s v="CM001"/>
    <s v="Solitaire"/>
    <s v="CHAT"/>
    <s v="Chartreux"/>
    <d v="2014-12-27T00:00:00"/>
    <s v="F"/>
    <s v="Brun Noir"/>
    <b v="1"/>
    <n v="38.4"/>
    <n v="3.4"/>
    <b v="0"/>
    <s v=""/>
    <s v="CM001"/>
    <n v="2"/>
    <s v="Au Chat Malin"/>
    <s v="20 Route Féline"/>
    <s v="Baillargues"/>
    <s v="34"/>
    <s v="34125"/>
    <s v="0465551067"/>
    <s v=""/>
    <d v="2014-12-26T00:00:00"/>
    <n v="0.2"/>
    <s v=""/>
    <x v="0"/>
    <m/>
    <s v=""/>
    <m/>
    <m/>
    <m/>
    <s v=""/>
    <s v=""/>
    <s v=""/>
    <s v=""/>
    <s v=""/>
    <s v=""/>
    <s v=""/>
    <m/>
    <s v=""/>
    <s v=""/>
    <m/>
    <m/>
    <s v=""/>
    <n v="0"/>
    <n v="0"/>
    <s v="Sans détail"/>
    <n v="0"/>
    <n v="0"/>
    <s v="payé"/>
    <x v="0"/>
  </r>
  <r>
    <s v="CP001-01"/>
    <s v="CP001"/>
    <s v="Angelo"/>
    <s v="POISSON"/>
    <s v="Truite"/>
    <d v="2015-12-27T00:00:00"/>
    <s v="M"/>
    <s v="Noir"/>
    <b v="0"/>
    <n v="31.2"/>
    <n v="1.23"/>
    <b v="0"/>
    <s v=""/>
    <s v="CP001"/>
    <n v="2"/>
    <s v="La Cuve à Poissons SARL"/>
    <s v="72 rue Doolittle"/>
    <s v="La Montagne"/>
    <s v="34"/>
    <s v="34300"/>
    <s v="0465558348"/>
    <s v=""/>
    <d v="2017-03-19T00:00:00"/>
    <n v="0.2"/>
    <s v=""/>
    <x v="0"/>
    <m/>
    <s v=""/>
    <m/>
    <m/>
    <m/>
    <s v=""/>
    <s v=""/>
    <s v=""/>
    <s v=""/>
    <s v=""/>
    <s v=""/>
    <s v=""/>
    <m/>
    <s v=""/>
    <s v=""/>
    <m/>
    <m/>
    <s v=""/>
    <n v="0"/>
    <n v="0"/>
    <s v="Sans détail"/>
    <n v="0"/>
    <n v="0"/>
    <s v="payé"/>
    <x v="0"/>
  </r>
  <r>
    <s v="CP001-02"/>
    <s v="CP001"/>
    <s v="Nash"/>
    <s v="POISSON"/>
    <s v="Poisson rouge"/>
    <d v="2017-05-26T00:00:00"/>
    <s v="M"/>
    <s v="Or"/>
    <b v="0"/>
    <n v="3.6"/>
    <n v="0"/>
    <b v="0"/>
    <s v=""/>
    <s v="CP001"/>
    <n v="2"/>
    <s v="La Cuve à Poissons SARL"/>
    <s v="72 rue Doolittle"/>
    <s v="La Montagne"/>
    <s v="34"/>
    <s v="34300"/>
    <s v="0465558348"/>
    <s v=""/>
    <d v="2017-03-19T00:00:00"/>
    <n v="0.2"/>
    <s v=""/>
    <x v="0"/>
    <m/>
    <s v=""/>
    <m/>
    <m/>
    <m/>
    <s v=""/>
    <s v=""/>
    <s v=""/>
    <s v=""/>
    <s v=""/>
    <s v=""/>
    <s v=""/>
    <m/>
    <s v=""/>
    <s v=""/>
    <m/>
    <m/>
    <s v=""/>
    <n v="0"/>
    <n v="0"/>
    <s v="Sans détail"/>
    <n v="0"/>
    <n v="0"/>
    <s v="payé"/>
    <x v="0"/>
  </r>
  <r>
    <s v="CP001-03"/>
    <s v="CP001"/>
    <s v="Crosby"/>
    <s v="POISSON"/>
    <s v="Poisson rouge"/>
    <d v="2017-04-25T00:00:00"/>
    <s v="M"/>
    <s v="Noir"/>
    <b v="0"/>
    <n v="4.7"/>
    <n v="0"/>
    <b v="0"/>
    <s v=""/>
    <s v="CP001"/>
    <n v="2"/>
    <s v="La Cuve à Poissons SARL"/>
    <s v="72 rue Doolittle"/>
    <s v="La Montagne"/>
    <s v="34"/>
    <s v="34300"/>
    <s v="0465558348"/>
    <s v=""/>
    <d v="2017-03-19T00:00:00"/>
    <n v="0.2"/>
    <s v=""/>
    <x v="0"/>
    <m/>
    <s v=""/>
    <m/>
    <m/>
    <m/>
    <s v=""/>
    <s v=""/>
    <s v=""/>
    <s v=""/>
    <s v=""/>
    <s v=""/>
    <s v=""/>
    <m/>
    <s v=""/>
    <s v=""/>
    <m/>
    <m/>
    <s v=""/>
    <n v="0"/>
    <n v="0"/>
    <s v="Sans détail"/>
    <n v="0"/>
    <n v="0"/>
    <s v="payé"/>
    <x v="0"/>
  </r>
  <r>
    <s v="GB001-01"/>
    <s v="GB001"/>
    <s v="Strident"/>
    <s v="OISEAU"/>
    <s v="Paon"/>
    <d v="2010-04-26T00:00:00"/>
    <s v="M"/>
    <s v="Bleu/Vert"/>
    <b v="0"/>
    <n v="22.5"/>
    <n v="8.5"/>
    <b v="0"/>
    <s v=""/>
    <s v="GB001"/>
    <n v="3"/>
    <s v="Refuge aviaire George Brun"/>
    <s v="Rue Georges Brun"/>
    <s v="Mont Pilote"/>
    <s v="30"/>
    <s v="12722"/>
    <s v="0485554852"/>
    <s v=""/>
    <d v="2020-04-13T00:00:00"/>
    <n v="0.5"/>
    <s v=""/>
    <x v="0"/>
    <m/>
    <s v=""/>
    <m/>
    <m/>
    <m/>
    <s v=""/>
    <s v=""/>
    <s v=""/>
    <s v=""/>
    <s v=""/>
    <s v=""/>
    <s v=""/>
    <m/>
    <s v=""/>
    <s v=""/>
    <m/>
    <m/>
    <s v=""/>
    <n v="0"/>
    <n v="0"/>
    <s v="Sans détail"/>
    <n v="0"/>
    <n v="0"/>
    <s v="payé"/>
    <x v="0"/>
  </r>
  <r>
    <s v="GP001-01"/>
    <s v="GP001"/>
    <s v="Samson"/>
    <s v="CHIEN"/>
    <s v="Berger allemand"/>
    <d v="2012-03-26T00:00:00"/>
    <s v="M"/>
    <s v="Brun"/>
    <b v="0"/>
    <n v="45.8"/>
    <n v="60"/>
    <b v="0"/>
    <s v=""/>
    <s v="GP001"/>
    <n v="2"/>
    <s v="La Grange au Poil"/>
    <s v="11 Route St Martin Rd."/>
    <s v="Le Lac"/>
    <s v="30"/>
    <s v="30250"/>
    <s v="0435559988"/>
    <s v=""/>
    <d v="2017-06-13T00:00:00"/>
    <n v="0.2"/>
    <s v=""/>
    <x v="0"/>
    <m/>
    <s v=""/>
    <m/>
    <m/>
    <m/>
    <s v=""/>
    <s v=""/>
    <s v=""/>
    <s v=""/>
    <s v=""/>
    <s v=""/>
    <s v=""/>
    <m/>
    <s v=""/>
    <s v=""/>
    <m/>
    <m/>
    <s v=""/>
    <n v="0"/>
    <n v="0"/>
    <s v="Sans détail"/>
    <n v="0"/>
    <n v="0"/>
    <s v="payé"/>
    <x v="0"/>
  </r>
  <r>
    <s v="GP001-02"/>
    <s v="GP001"/>
    <s v="Dalila"/>
    <s v="CHAT"/>
    <s v="Egyptien"/>
    <d v="2015-01-27T00:00:00"/>
    <s v="F"/>
    <s v="Noir"/>
    <b v="0"/>
    <n v="60.2"/>
    <n v="2.7"/>
    <b v="0"/>
    <s v=""/>
    <s v="GP001"/>
    <n v="2"/>
    <s v="La Grange au Poil"/>
    <s v="11 Route St Martin Rd."/>
    <s v="Le Lac"/>
    <s v="30"/>
    <s v="30250"/>
    <s v="0435559988"/>
    <s v=""/>
    <d v="2017-06-13T00:00:00"/>
    <n v="0.2"/>
    <s v=""/>
    <x v="0"/>
    <m/>
    <s v=""/>
    <m/>
    <m/>
    <m/>
    <s v=""/>
    <s v=""/>
    <s v=""/>
    <s v=""/>
    <s v=""/>
    <s v=""/>
    <s v=""/>
    <m/>
    <s v=""/>
    <s v=""/>
    <m/>
    <m/>
    <s v=""/>
    <n v="0"/>
    <n v="0"/>
    <s v="Sans détail"/>
    <n v="0"/>
    <n v="0"/>
    <s v="payé"/>
    <x v="0"/>
  </r>
  <r>
    <s v="GP001-03"/>
    <s v="GP001"/>
    <s v="Gabriel"/>
    <s v="POISSON"/>
    <s v="Ange"/>
    <d v="2010-12-27T00:00:00"/>
    <s v="M"/>
    <s v="Noir"/>
    <b v="0"/>
    <n v="3.7"/>
    <n v="0"/>
    <b v="0"/>
    <s v=""/>
    <s v="GP001"/>
    <n v="2"/>
    <s v="La Grange au Poil"/>
    <s v="11 Route St Martin Rd."/>
    <s v="Le Lac"/>
    <s v="30"/>
    <s v="30250"/>
    <s v="0435559988"/>
    <s v=""/>
    <d v="2017-06-13T00:00:00"/>
    <n v="0.2"/>
    <s v=""/>
    <x v="0"/>
    <m/>
    <s v=""/>
    <m/>
    <m/>
    <m/>
    <s v=""/>
    <s v=""/>
    <s v=""/>
    <s v=""/>
    <s v=""/>
    <s v=""/>
    <s v=""/>
    <m/>
    <s v=""/>
    <s v=""/>
    <m/>
    <m/>
    <s v=""/>
    <n v="0"/>
    <n v="0"/>
    <s v="Sans détail"/>
    <n v="0"/>
    <n v="0"/>
    <s v="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6026-01"/>
    <x v="10"/>
    <d v="2023-01-22T00:00:00"/>
    <s v="Néant               "/>
    <m/>
    <m/>
    <m/>
    <s v="1996026-01"/>
    <s v="001"/>
    <s v="BLESSURE"/>
    <s v="0500"/>
    <s v="0000"/>
    <s v="0000"/>
    <s v="Aucun traitement"/>
    <n v="0"/>
    <s v="0500"/>
    <s v="Anesthesie"/>
    <n v="100"/>
    <m/>
    <s v=""/>
    <n v="100"/>
    <n v="110.00000000000001"/>
    <s v="Avec détail"/>
    <n v="0"/>
    <n v="0"/>
    <s v="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6026-01"/>
    <x v="10"/>
    <d v="2023-01-22T00:00:00"/>
    <s v="Néant               "/>
    <m/>
    <m/>
    <m/>
    <s v="1996026-01"/>
    <s v="002"/>
    <s v="BLESSURE"/>
    <s v="0406"/>
    <s v="0503"/>
    <s v="0503"/>
    <s v="Byactocaine - 100 g"/>
    <n v="5.5"/>
    <s v="0406"/>
    <s v="Amputation d'un membre"/>
    <n v="2250"/>
    <m/>
    <s v=""/>
    <n v="2255.5"/>
    <n v="2481.0500000000002"/>
    <s v="Avec détail"/>
    <n v="0"/>
    <n v="0"/>
    <s v="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6026-01"/>
    <x v="10"/>
    <d v="2023-01-22T00:00:00"/>
    <s v="Néant               "/>
    <m/>
    <m/>
    <m/>
    <s v="1996026-01"/>
    <s v="003"/>
    <s v="BLESSURE"/>
    <s v="0405"/>
    <s v="0601"/>
    <s v="0601"/>
    <s v="Hydrocortine glycol - 100 g"/>
    <n v="4.5"/>
    <s v="0405"/>
    <s v="Réduction entorse"/>
    <n v="165"/>
    <m/>
    <s v=""/>
    <n v="169.5"/>
    <n v="186.45000000000002"/>
    <s v="Avec détail"/>
    <n v="0"/>
    <n v="0"/>
    <s v="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6050-01"/>
    <x v="10"/>
    <d v="2023-02-15T00:00:00"/>
    <s v="Néant               "/>
    <m/>
    <n v="3"/>
    <d v="2023-02-26T00:00:00"/>
    <s v="1996050-01"/>
    <s v="001"/>
    <s v="PHYSIQUE"/>
    <s v="0300"/>
    <s v="0000"/>
    <s v="0000"/>
    <s v="Aucun traitement"/>
    <n v="0"/>
    <s v="0300"/>
    <s v="Examen général"/>
    <n v="250"/>
    <n v="3"/>
    <s v="Chèque"/>
    <n v="250"/>
    <n v="275"/>
    <s v="Avec détail"/>
    <n v="680"/>
    <n v="22.7"/>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6082-01"/>
    <x v="10"/>
    <d v="2023-03-19T00:00:00"/>
    <s v="Néant               "/>
    <m/>
    <n v="1"/>
    <d v="2023-04-09T00:00:00"/>
    <s v="1996082-01"/>
    <s v="001"/>
    <s v="AUTRE"/>
    <s v="0401"/>
    <s v="0102"/>
    <s v="0102"/>
    <s v="Tylinol - 400 mg"/>
    <n v="9.5"/>
    <s v="0401"/>
    <s v="Ablation grosseur externe"/>
    <n v="250"/>
    <n v="1"/>
    <s v="Carte Bancaire"/>
    <n v="259.5"/>
    <n v="285.45000000000005"/>
    <s v="Avec détail"/>
    <n v="638"/>
    <n v="21.3"/>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6082-01"/>
    <x v="10"/>
    <d v="2023-03-19T00:00:00"/>
    <s v="Néant               "/>
    <m/>
    <n v="1"/>
    <d v="2023-04-09T00:00:00"/>
    <s v="1996082-01"/>
    <s v="002"/>
    <s v="AUTRE"/>
    <s v="0500"/>
    <s v="0504"/>
    <s v="0504"/>
    <s v="Dual Antibiotic - 100 g"/>
    <n v="2"/>
    <s v="0500"/>
    <s v="Anesthesie"/>
    <n v="100"/>
    <n v="1"/>
    <s v="Carte Bancaire"/>
    <n v="102"/>
    <n v="112.2"/>
    <s v="Avec détail"/>
    <n v="638"/>
    <n v="21.3"/>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6112-01"/>
    <x v="10"/>
    <d v="2023-04-18T00:00:00"/>
    <s v="Examen              "/>
    <d v="2023-05-01T00:00:00"/>
    <n v="2"/>
    <d v="2023-04-21T00:00:00"/>
    <s v="1996112-01"/>
    <s v="001"/>
    <s v="PHYSIQUE"/>
    <s v="0300"/>
    <s v="0000"/>
    <s v="0000"/>
    <s v="Aucun traitement"/>
    <n v="0"/>
    <s v="0300"/>
    <s v="Examen général"/>
    <n v="250"/>
    <n v="2"/>
    <s v="Espèces"/>
    <n v="250"/>
    <n v="275"/>
    <s v="Avec détail"/>
    <n v="626"/>
    <n v="20.9"/>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6124-01"/>
    <x v="10"/>
    <d v="2023-04-30T00:00:00"/>
    <s v="Néant               "/>
    <m/>
    <n v="1"/>
    <d v="2023-05-04T00:00:00"/>
    <s v="1996124-01"/>
    <s v="001"/>
    <s v="PHYSIQUE"/>
    <s v="0101"/>
    <s v="0000"/>
    <s v="0000"/>
    <s v="Aucun traitement"/>
    <n v="0"/>
    <s v="0101"/>
    <s v="Rabonius (injection)"/>
    <n v="100"/>
    <n v="1"/>
    <s v="Carte Bancaire"/>
    <n v="100"/>
    <n v="110.00000000000001"/>
    <s v="Avec détail"/>
    <n v="613"/>
    <n v="20.399999999999999"/>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6138-01"/>
    <x v="10"/>
    <d v="2023-05-14T00:00:00"/>
    <s v="Physique            "/>
    <d v="2023-05-31T00:00:00"/>
    <n v="2"/>
    <d v="2023-06-05T00:00:00"/>
    <s v="1996138-01"/>
    <s v="001"/>
    <s v="MALADIE"/>
    <s v="0304"/>
    <s v="0503"/>
    <s v="0503"/>
    <s v="Byactocaine - 100 g"/>
    <n v="5.5"/>
    <s v="0304"/>
    <s v="Exploration rectale"/>
    <n v="200"/>
    <n v="2"/>
    <s v="Espèces"/>
    <n v="205.5"/>
    <n v="226.05"/>
    <s v="Avec détail"/>
    <n v="581"/>
    <n v="19.399999999999999"/>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6169-03"/>
    <x v="10"/>
    <d v="2023-06-14T00:00:00"/>
    <s v="Exam                "/>
    <d v="2023-06-28T00:00:00"/>
    <n v="3"/>
    <d v="2023-07-07T00:00:00"/>
    <s v="1996169-03"/>
    <s v="001"/>
    <s v="MALADIE"/>
    <s v="0301"/>
    <s v="0500"/>
    <s v="0500"/>
    <s v="Nyostatine - 25 g"/>
    <n v="5.75"/>
    <s v="0301"/>
    <s v="Examen respiratoire"/>
    <n v="375"/>
    <n v="3"/>
    <s v="Chèque"/>
    <n v="380.75"/>
    <n v="418.82500000000005"/>
    <s v="Avec détail"/>
    <n v="549"/>
    <n v="18.3"/>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8082-01"/>
    <x v="10"/>
    <d v="2024-09-14T00:00:00"/>
    <s v="Néant               "/>
    <m/>
    <n v="3"/>
    <d v="2024-09-26T00:00:00"/>
    <s v=""/>
    <s v=""/>
    <s v=""/>
    <s v=""/>
    <s v=""/>
    <s v=""/>
    <s v=""/>
    <m/>
    <s v=""/>
    <s v=""/>
    <m/>
    <n v="3"/>
    <s v="Chèque"/>
    <n v="0"/>
    <n v="0"/>
    <s v="Sans détail"/>
    <n v="102"/>
    <n v="3.4"/>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8112-01"/>
    <x v="10"/>
    <d v="2024-10-14T00:00:00"/>
    <s v="Examen              "/>
    <m/>
    <n v="3"/>
    <d v="2024-11-02T00:00:00"/>
    <s v=""/>
    <s v=""/>
    <s v=""/>
    <s v=""/>
    <s v=""/>
    <s v=""/>
    <s v=""/>
    <m/>
    <s v=""/>
    <s v=""/>
    <m/>
    <n v="3"/>
    <s v="Chèque"/>
    <n v="0"/>
    <n v="0"/>
    <s v="Sans détail"/>
    <n v="65"/>
    <n v="2.2000000000000002"/>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8124-01"/>
    <x v="10"/>
    <d v="2024-10-26T00:00:00"/>
    <s v="Néant               "/>
    <m/>
    <n v="1"/>
    <d v="2024-11-10T00:00:00"/>
    <s v=""/>
    <s v=""/>
    <s v=""/>
    <s v=""/>
    <s v=""/>
    <s v=""/>
    <s v=""/>
    <m/>
    <s v=""/>
    <s v=""/>
    <m/>
    <n v="1"/>
    <s v="Carte Bancaire"/>
    <n v="0"/>
    <n v="0"/>
    <s v="Sans détail"/>
    <n v="57"/>
    <n v="1.9"/>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1998138-01"/>
    <x v="10"/>
    <d v="2024-11-09T00:00:00"/>
    <s v="Physique            "/>
    <m/>
    <n v="3"/>
    <d v="2024-11-21T00:00:00"/>
    <s v=""/>
    <s v=""/>
    <s v=""/>
    <s v=""/>
    <s v=""/>
    <s v=""/>
    <s v=""/>
    <m/>
    <s v=""/>
    <s v=""/>
    <m/>
    <n v="3"/>
    <s v="Chèque"/>
    <n v="0"/>
    <n v="0"/>
    <s v="Sans détail"/>
    <n v="46"/>
    <n v="1.5"/>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2020026-01"/>
    <x v="10"/>
    <d v="2024-02-21T00:00:00"/>
    <s v="Néant               "/>
    <m/>
    <n v="2"/>
    <d v="2024-03-19T00:00:00"/>
    <s v="2020026-01"/>
    <s v="001"/>
    <s v="BLESSURE"/>
    <s v="0500"/>
    <s v="0000"/>
    <s v="0000"/>
    <s v="Aucun traitement"/>
    <n v="0"/>
    <s v="0500"/>
    <s v="Anesthesie"/>
    <n v="100"/>
    <n v="2"/>
    <s v="Espèces"/>
    <n v="100"/>
    <n v="110.00000000000001"/>
    <s v="Avec détail"/>
    <n v="293"/>
    <n v="9.8000000000000007"/>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2020026-01"/>
    <x v="10"/>
    <d v="2024-02-21T00:00:00"/>
    <s v="Néant               "/>
    <m/>
    <n v="2"/>
    <d v="2024-03-19T00:00:00"/>
    <s v="2020026-01"/>
    <s v="002"/>
    <s v="BLESSURE"/>
    <s v="0406"/>
    <s v="0503"/>
    <s v="0503"/>
    <s v="Byactocaine - 100 g"/>
    <n v="5.5"/>
    <s v="0406"/>
    <s v="Amputation d'un membre"/>
    <n v="2250"/>
    <n v="2"/>
    <s v="Espèces"/>
    <n v="2255.5"/>
    <n v="2481.0500000000002"/>
    <s v="Avec détail"/>
    <n v="293"/>
    <n v="9.8000000000000007"/>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2020026-01"/>
    <x v="10"/>
    <d v="2024-02-21T00:00:00"/>
    <s v="Néant               "/>
    <m/>
    <n v="2"/>
    <d v="2024-03-19T00:00:00"/>
    <s v="2020026-01"/>
    <s v="003"/>
    <s v="BLESSURE"/>
    <s v="0405"/>
    <s v="0601"/>
    <s v="0601"/>
    <s v="Hydrocortine glycol - 100 g"/>
    <n v="4.5"/>
    <s v="0405"/>
    <s v="Réduction entorse"/>
    <n v="165"/>
    <n v="2"/>
    <s v="Espèces"/>
    <n v="169.5"/>
    <n v="186.45000000000002"/>
    <s v="Avec détail"/>
    <n v="293"/>
    <n v="9.8000000000000007"/>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2020050-01"/>
    <x v="10"/>
    <d v="2024-03-16T00:00:00"/>
    <s v="Néant               "/>
    <m/>
    <n v="3"/>
    <d v="2024-04-09T00:00:00"/>
    <s v="2020050-01"/>
    <s v="001"/>
    <s v="PHYSIQUE"/>
    <s v="0300"/>
    <s v="0000"/>
    <s v="0000"/>
    <s v="Aucun traitement"/>
    <n v="0"/>
    <s v="0300"/>
    <s v="Examen général"/>
    <n v="250"/>
    <n v="3"/>
    <s v="Chèque"/>
    <n v="250"/>
    <n v="275"/>
    <s v="Avec détail"/>
    <n v="272"/>
    <n v="9.1"/>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2020082-01"/>
    <x v="10"/>
    <d v="2024-04-17T00:00:00"/>
    <s v="Néant               "/>
    <m/>
    <n v="1"/>
    <d v="2024-05-08T00:00:00"/>
    <s v="2020082-01"/>
    <s v="001"/>
    <s v="AUTRE"/>
    <s v="0401"/>
    <s v="0102"/>
    <s v="0102"/>
    <s v="Tylinol - 400 mg"/>
    <n v="9.5"/>
    <s v="0401"/>
    <s v="Ablation grosseur externe"/>
    <n v="250"/>
    <n v="1"/>
    <s v="Carte Bancaire"/>
    <n v="259.5"/>
    <n v="285.45000000000005"/>
    <s v="Avec détail"/>
    <n v="243"/>
    <n v="8.1"/>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2020082-01"/>
    <x v="10"/>
    <d v="2024-04-17T00:00:00"/>
    <s v="Néant               "/>
    <m/>
    <n v="1"/>
    <d v="2024-05-08T00:00:00"/>
    <s v="2020082-01"/>
    <s v="002"/>
    <s v="AUTRE"/>
    <s v="0500"/>
    <s v="0504"/>
    <s v="0504"/>
    <s v="Dual Antibiotic - 100 g"/>
    <n v="2"/>
    <s v="0500"/>
    <s v="Anesthesie"/>
    <n v="100"/>
    <n v="1"/>
    <s v="Carte Bancaire"/>
    <n v="102"/>
    <n v="112.2"/>
    <s v="Avec détail"/>
    <n v="243"/>
    <n v="8.1"/>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2020112-01"/>
    <x v="10"/>
    <d v="2024-05-17T00:00:00"/>
    <s v="Examen              "/>
    <d v="2024-05-30T00:00:00"/>
    <n v="3"/>
    <d v="2024-05-31T00:00:00"/>
    <s v="2020112-01"/>
    <s v="001"/>
    <s v="PHYSIQUE"/>
    <s v="0300"/>
    <s v="0000"/>
    <s v="0000"/>
    <s v="Aucun traitement"/>
    <n v="0"/>
    <s v="0300"/>
    <s v="Examen général"/>
    <n v="250"/>
    <n v="3"/>
    <s v="Chèque"/>
    <n v="250"/>
    <n v="275"/>
    <s v="Avec détail"/>
    <n v="220"/>
    <n v="7.3"/>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2020124-01"/>
    <x v="10"/>
    <d v="2024-05-29T00:00:00"/>
    <s v="Néant               "/>
    <m/>
    <n v="2"/>
    <d v="2024-06-06T00:00:00"/>
    <s v="2020124-01"/>
    <s v="001"/>
    <s v="PHYSIQUE"/>
    <s v="0101"/>
    <s v="0000"/>
    <s v="0000"/>
    <s v="Aucun traitement"/>
    <n v="0"/>
    <s v="0101"/>
    <s v="Rabonius (injection)"/>
    <n v="100"/>
    <n v="2"/>
    <s v="Espèces"/>
    <n v="100"/>
    <n v="110.00000000000001"/>
    <s v="Avec détail"/>
    <n v="214"/>
    <n v="7.1"/>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2020138-01"/>
    <x v="10"/>
    <d v="2024-06-12T00:00:00"/>
    <s v="Physique            "/>
    <d v="2024-06-29T00:00:00"/>
    <n v="3"/>
    <d v="2024-07-10T00:00:00"/>
    <s v="2020138-01"/>
    <s v="001"/>
    <s v="MALADIE"/>
    <s v="0304"/>
    <s v="0503"/>
    <s v="0503"/>
    <s v="Byactocaine - 100 g"/>
    <n v="5.5"/>
    <s v="0304"/>
    <s v="Exploration rectale"/>
    <n v="200"/>
    <n v="3"/>
    <s v="Chèque"/>
    <n v="205.5"/>
    <n v="226.05"/>
    <s v="Avec détail"/>
    <n v="180"/>
    <n v="6"/>
    <s v="impayé"/>
    <x v="0"/>
  </r>
  <r>
    <s v="GR001-01"/>
    <s v="GR001"/>
    <s v="Adam"/>
    <s v="GRENOUILLE"/>
    <s v="Verte"/>
    <d v="2017-03-26T00:00:00"/>
    <s v="M"/>
    <s v="Vert"/>
    <b v="0"/>
    <n v="4.3"/>
    <n v="0"/>
    <b v="0"/>
    <s v="Une magnifique grenouille. Attention à ses jambes : elle a gagné déjà deux fois le championat régional de saut de grenouilles !"/>
    <s v="GR001"/>
    <n v="1"/>
    <s v="George Grandjean"/>
    <s v="9 Rue Galamant"/>
    <s v="Nîmes"/>
    <s v="30"/>
    <s v="30000"/>
    <s v="0485558898"/>
    <s v=""/>
    <d v="2017-11-28T00:00:00"/>
    <n v="0"/>
    <s v="2020169-03"/>
    <x v="10"/>
    <d v="2024-07-13T00:00:00"/>
    <s v="Exam                "/>
    <d v="2024-07-27T00:00:00"/>
    <n v="3"/>
    <d v="2024-07-17T00:00:00"/>
    <s v="2020169-03"/>
    <s v="001"/>
    <s v="MALADIE"/>
    <s v="0301"/>
    <s v="0500"/>
    <s v="0500"/>
    <s v="Nyostatine - 25 g"/>
    <n v="5.75"/>
    <s v="0301"/>
    <s v="Examen respiratoire"/>
    <n v="375"/>
    <n v="3"/>
    <s v="Chèque"/>
    <n v="380.75"/>
    <n v="418.82500000000005"/>
    <s v="Avec détail"/>
    <n v="173"/>
    <n v="5.8"/>
    <s v="impayé"/>
    <x v="0"/>
  </r>
  <r>
    <s v="GR001-02"/>
    <s v="GR001"/>
    <s v="Tueur"/>
    <s v="SERPENT"/>
    <s v="Python"/>
    <d v="2017-02-23T00:00:00"/>
    <s v="F"/>
    <s v="Brun/Blanc/Vert"/>
    <b v="0"/>
    <n v="262"/>
    <n v="35"/>
    <b v="0"/>
    <s v=""/>
    <s v="GR001"/>
    <n v="1"/>
    <s v="George Grandjean"/>
    <s v="9 Rue Galamant"/>
    <s v="Nîmes"/>
    <s v="30"/>
    <s v="30000"/>
    <s v="0485558898"/>
    <s v=""/>
    <d v="2017-11-28T00:00:00"/>
    <n v="0"/>
    <s v="1996049-01"/>
    <x v="11"/>
    <d v="2023-02-14T00:00:00"/>
    <s v="Néant               "/>
    <m/>
    <n v="2"/>
    <d v="2023-02-20T00:00:00"/>
    <s v="1996049-01"/>
    <s v="001"/>
    <s v="PHYSIQUE"/>
    <s v="0300"/>
    <s v="0000"/>
    <s v="0000"/>
    <s v="Aucun traitement"/>
    <n v="0"/>
    <s v="0300"/>
    <s v="Examen général"/>
    <n v="250"/>
    <n v="2"/>
    <s v="Espèces"/>
    <n v="250"/>
    <n v="275"/>
    <s v="Avec détail"/>
    <n v="686"/>
    <n v="22.9"/>
    <s v="impayé"/>
    <x v="0"/>
  </r>
  <r>
    <s v="GR001-02"/>
    <s v="GR001"/>
    <s v="Tueur"/>
    <s v="SERPENT"/>
    <s v="Python"/>
    <d v="2017-02-23T00:00:00"/>
    <s v="F"/>
    <s v="Brun/Blanc/Vert"/>
    <b v="0"/>
    <n v="262"/>
    <n v="35"/>
    <b v="0"/>
    <s v=""/>
    <s v="GR001"/>
    <n v="1"/>
    <s v="George Grandjean"/>
    <s v="9 Rue Galamant"/>
    <s v="Nîmes"/>
    <s v="30"/>
    <s v="30000"/>
    <s v="0485558898"/>
    <s v=""/>
    <d v="2017-11-28T00:00:00"/>
    <n v="0"/>
    <s v="2020049-01"/>
    <x v="11"/>
    <d v="2024-03-15T00:00:00"/>
    <s v="Néant               "/>
    <m/>
    <n v="2"/>
    <d v="2024-03-30T00:00:00"/>
    <s v="2020049-01"/>
    <s v="001"/>
    <s v="PHYSIQUE"/>
    <s v="0300"/>
    <s v="0000"/>
    <s v="0000"/>
    <s v="Aucun traitement"/>
    <n v="0"/>
    <s v="0300"/>
    <s v="Examen général"/>
    <n v="250"/>
    <n v="2"/>
    <s v="Espèces"/>
    <n v="250"/>
    <n v="275"/>
    <s v="Avec détail"/>
    <n v="282"/>
    <n v="9.4"/>
    <s v="impayé"/>
    <x v="0"/>
  </r>
  <r>
    <s v="GR001-03"/>
    <s v="GR001"/>
    <s v="Fuyant"/>
    <s v="SERPENT"/>
    <s v="Boa Constrictor"/>
    <d v="2017-04-25T00:00:00"/>
    <s v="M"/>
    <s v="Brun/Gris"/>
    <b v="0"/>
    <n v="0"/>
    <n v="0"/>
    <b v="0"/>
    <s v=""/>
    <s v="GR001"/>
    <n v="1"/>
    <s v="George Grandjean"/>
    <s v="9 Rue Galamant"/>
    <s v="Nîmes"/>
    <s v="30"/>
    <s v="30000"/>
    <s v="0485558898"/>
    <s v=""/>
    <d v="2017-11-28T00:00:00"/>
    <n v="0"/>
    <s v="1996049-02"/>
    <x v="12"/>
    <d v="2023-02-14T00:00:00"/>
    <s v="Néant               "/>
    <m/>
    <n v="3"/>
    <d v="2023-03-11T00:00:00"/>
    <s v="1996049-02"/>
    <s v="001"/>
    <s v="PHYSIQUE"/>
    <s v="0300"/>
    <s v="0000"/>
    <s v="0000"/>
    <s v="Aucun traitement"/>
    <n v="0"/>
    <s v="0300"/>
    <s v="Examen général"/>
    <n v="250"/>
    <n v="3"/>
    <s v="Chèque"/>
    <n v="250"/>
    <n v="275"/>
    <s v="Avec détail"/>
    <n v="667"/>
    <n v="22.2"/>
    <s v="impayé"/>
    <x v="0"/>
  </r>
  <r>
    <s v="GR001-03"/>
    <s v="GR001"/>
    <s v="Fuyant"/>
    <s v="SERPENT"/>
    <s v="Boa Constrictor"/>
    <d v="2017-04-25T00:00:00"/>
    <s v="M"/>
    <s v="Brun/Gris"/>
    <b v="0"/>
    <n v="0"/>
    <n v="0"/>
    <b v="0"/>
    <s v=""/>
    <s v="GR001"/>
    <n v="1"/>
    <s v="George Grandjean"/>
    <s v="9 Rue Galamant"/>
    <s v="Nîmes"/>
    <s v="30"/>
    <s v="30000"/>
    <s v="0485558898"/>
    <s v=""/>
    <d v="2017-11-28T00:00:00"/>
    <n v="0"/>
    <s v="2020049-02"/>
    <x v="12"/>
    <d v="2024-03-15T00:00:00"/>
    <s v="Néant               "/>
    <m/>
    <n v="2"/>
    <d v="2024-04-08T00:00:00"/>
    <s v="2020049-02"/>
    <s v="001"/>
    <s v="PHYSIQUE"/>
    <s v="0300"/>
    <s v="0000"/>
    <s v="0000"/>
    <s v="Aucun traitement"/>
    <n v="0"/>
    <s v="0300"/>
    <s v="Examen général"/>
    <n v="250"/>
    <n v="2"/>
    <s v="Espèces"/>
    <n v="250"/>
    <n v="275"/>
    <s v="Avec détail"/>
    <n v="273"/>
    <n v="9.1"/>
    <s v="impayé"/>
    <x v="0"/>
  </r>
  <r>
    <s v="GR001-04"/>
    <s v="GR001"/>
    <s v="Sammie"/>
    <s v="SERPENT"/>
    <s v="Boa Constrictor"/>
    <d v="2017-04-25T00:00:00"/>
    <s v="F"/>
    <s v="Brun/Gris"/>
    <b v="0"/>
    <n v="0"/>
    <n v="0"/>
    <b v="0"/>
    <s v=""/>
    <s v="GR001"/>
    <n v="1"/>
    <s v="George Grandjean"/>
    <s v="9 Rue Galamant"/>
    <s v="Nîmes"/>
    <s v="30"/>
    <s v="30000"/>
    <s v="0485558898"/>
    <s v=""/>
    <d v="2017-11-28T00:00:00"/>
    <n v="0"/>
    <s v="1996049-03"/>
    <x v="13"/>
    <d v="2023-02-14T00:00:00"/>
    <s v="Néant               "/>
    <m/>
    <n v="2"/>
    <d v="2023-03-11T00:00:00"/>
    <s v="1996049-03"/>
    <s v="001"/>
    <s v="PHYSIQUE"/>
    <s v="0300"/>
    <s v="0000"/>
    <s v="0000"/>
    <s v="Aucun traitement"/>
    <n v="0"/>
    <s v="0300"/>
    <s v="Examen général"/>
    <n v="250"/>
    <n v="2"/>
    <s v="Espèces"/>
    <n v="250"/>
    <n v="275"/>
    <s v="Avec détail"/>
    <n v="667"/>
    <n v="22.2"/>
    <s v="impayé"/>
    <x v="0"/>
  </r>
  <r>
    <s v="GR001-04"/>
    <s v="GR001"/>
    <s v="Sammie"/>
    <s v="SERPENT"/>
    <s v="Boa Constrictor"/>
    <d v="2017-04-25T00:00:00"/>
    <s v="F"/>
    <s v="Brun/Gris"/>
    <b v="0"/>
    <n v="0"/>
    <n v="0"/>
    <b v="0"/>
    <s v=""/>
    <s v="GR001"/>
    <n v="1"/>
    <s v="George Grandjean"/>
    <s v="9 Rue Galamant"/>
    <s v="Nîmes"/>
    <s v="30"/>
    <s v="30000"/>
    <s v="0485558898"/>
    <s v=""/>
    <d v="2017-11-28T00:00:00"/>
    <n v="0"/>
    <s v="2020049-03"/>
    <x v="13"/>
    <d v="2024-03-15T00:00:00"/>
    <s v="Néant               "/>
    <m/>
    <n v="1"/>
    <d v="2024-04-05T00:00:00"/>
    <s v="2020049-03"/>
    <s v="001"/>
    <s v="PHYSIQUE"/>
    <s v="0300"/>
    <s v="0000"/>
    <s v="0000"/>
    <s v="Aucun traitement"/>
    <n v="0"/>
    <s v="0300"/>
    <s v="Examen général"/>
    <n v="250"/>
    <n v="1"/>
    <s v="Carte Bancaire"/>
    <n v="250"/>
    <n v="275"/>
    <s v="Avec détail"/>
    <n v="276"/>
    <n v="9.1999999999999993"/>
    <s v="impayé"/>
    <x v="0"/>
  </r>
  <r>
    <s v="GR002-01"/>
    <s v="GR002"/>
    <s v="Sammie Girl"/>
    <s v="CHIEN"/>
    <s v="Spitz"/>
    <d v="2016-04-25T00:00:00"/>
    <s v="F"/>
    <s v="Blanc"/>
    <b v="1"/>
    <n v="25.4"/>
    <n v="15"/>
    <b v="0"/>
    <s v=""/>
    <s v="GR002"/>
    <n v="1"/>
    <s v="Pierrette Grandon"/>
    <s v="66 Rue de la FermeFarmaccess Rd"/>
    <s v="Millau"/>
    <s v="12"/>
    <s v="12000"/>
    <s v="0465551225"/>
    <s v=""/>
    <d v="2018-01-16T00:00:00"/>
    <n v="0"/>
    <s v="1996054-01"/>
    <x v="14"/>
    <d v="2023-02-19T00:00:00"/>
    <s v="Néant               "/>
    <m/>
    <n v="2"/>
    <d v="2023-03-20T00:00:00"/>
    <s v="1996054-01"/>
    <s v="001"/>
    <s v="PHYSIQUE"/>
    <s v="0100"/>
    <s v="0000"/>
    <s v="0000"/>
    <s v="Aucun traitement"/>
    <n v="0"/>
    <s v="0100"/>
    <s v="Tetrinious (injection)"/>
    <n v="50"/>
    <n v="2"/>
    <s v="Espèces"/>
    <n v="50"/>
    <n v="55.000000000000007"/>
    <s v="Avec détail"/>
    <n v="658"/>
    <n v="21.9"/>
    <s v="impayé"/>
    <x v="0"/>
  </r>
  <r>
    <s v="GR002-01"/>
    <s v="GR002"/>
    <s v="Sammie Girl"/>
    <s v="CHIEN"/>
    <s v="Spitz"/>
    <d v="2016-04-25T00:00:00"/>
    <s v="F"/>
    <s v="Blanc"/>
    <b v="1"/>
    <n v="25.4"/>
    <n v="15"/>
    <b v="0"/>
    <s v=""/>
    <s v="GR002"/>
    <n v="1"/>
    <s v="Pierrette Grandon"/>
    <s v="66 Rue de la FermeFarmaccess Rd"/>
    <s v="Millau"/>
    <s v="12"/>
    <s v="12000"/>
    <s v="0465551225"/>
    <s v=""/>
    <d v="2018-01-16T00:00:00"/>
    <n v="0"/>
    <s v="1996054-01"/>
    <x v="14"/>
    <d v="2023-02-19T00:00:00"/>
    <s v="Néant               "/>
    <m/>
    <n v="2"/>
    <d v="2023-03-20T00:00:00"/>
    <s v="1996054-01"/>
    <s v="002"/>
    <s v="PHYSIQUE"/>
    <s v="0101"/>
    <s v="0000"/>
    <s v="0000"/>
    <s v="Aucun traitement"/>
    <n v="0"/>
    <s v="0101"/>
    <s v="Rabonius (injection)"/>
    <n v="100"/>
    <n v="2"/>
    <s v="Espèces"/>
    <n v="100"/>
    <n v="110.00000000000001"/>
    <s v="Avec détail"/>
    <n v="658"/>
    <n v="21.9"/>
    <s v="impayé"/>
    <x v="0"/>
  </r>
  <r>
    <s v="GR002-01"/>
    <s v="GR002"/>
    <s v="Sammie Girl"/>
    <s v="CHIEN"/>
    <s v="Spitz"/>
    <d v="2016-04-25T00:00:00"/>
    <s v="F"/>
    <s v="Blanc"/>
    <b v="1"/>
    <n v="25.4"/>
    <n v="15"/>
    <b v="0"/>
    <s v=""/>
    <s v="GR002"/>
    <n v="1"/>
    <s v="Pierrette Grandon"/>
    <s v="66 Rue de la FermeFarmaccess Rd"/>
    <s v="Millau"/>
    <s v="12"/>
    <s v="12000"/>
    <s v="0465551225"/>
    <s v=""/>
    <d v="2018-01-16T00:00:00"/>
    <n v="0"/>
    <s v="1998054-01"/>
    <x v="14"/>
    <d v="2024-08-17T00:00:00"/>
    <s v="Néant               "/>
    <m/>
    <n v="1"/>
    <d v="2024-09-11T00:00:00"/>
    <s v=""/>
    <s v=""/>
    <s v=""/>
    <s v=""/>
    <s v=""/>
    <s v=""/>
    <s v=""/>
    <m/>
    <s v=""/>
    <s v=""/>
    <m/>
    <n v="1"/>
    <s v="Carte Bancaire"/>
    <n v="0"/>
    <n v="0"/>
    <s v="Sans détail"/>
    <n v="117"/>
    <n v="3.9"/>
    <s v="impayé"/>
    <x v="0"/>
  </r>
  <r>
    <s v="GR002-01"/>
    <s v="GR002"/>
    <s v="Sammie Girl"/>
    <s v="CHIEN"/>
    <s v="Spitz"/>
    <d v="2016-04-25T00:00:00"/>
    <s v="F"/>
    <s v="Blanc"/>
    <b v="1"/>
    <n v="25.4"/>
    <n v="15"/>
    <b v="0"/>
    <s v=""/>
    <s v="GR002"/>
    <n v="1"/>
    <s v="Pierrette Grandon"/>
    <s v="66 Rue de la FermeFarmaccess Rd"/>
    <s v="Millau"/>
    <s v="12"/>
    <s v="12000"/>
    <s v="0465551225"/>
    <s v=""/>
    <d v="2018-01-16T00:00:00"/>
    <n v="0"/>
    <s v="2020054-01"/>
    <x v="14"/>
    <d v="2024-03-20T00:00:00"/>
    <s v="Néant               "/>
    <m/>
    <n v="1"/>
    <d v="2024-03-22T00:00:00"/>
    <s v="2020054-01"/>
    <s v="001"/>
    <s v="PHYSIQUE"/>
    <s v="0100"/>
    <s v="0000"/>
    <s v="0000"/>
    <s v="Aucun traitement"/>
    <n v="0"/>
    <s v="0100"/>
    <s v="Tetrinious (injection)"/>
    <n v="50"/>
    <n v="1"/>
    <s v="Carte Bancaire"/>
    <n v="50"/>
    <n v="55.000000000000007"/>
    <s v="Avec détail"/>
    <n v="290"/>
    <n v="9.6999999999999993"/>
    <s v="impayé"/>
    <x v="0"/>
  </r>
  <r>
    <s v="GR002-01"/>
    <s v="GR002"/>
    <s v="Sammie Girl"/>
    <s v="CHIEN"/>
    <s v="Spitz"/>
    <d v="2016-04-25T00:00:00"/>
    <s v="F"/>
    <s v="Blanc"/>
    <b v="1"/>
    <n v="25.4"/>
    <n v="15"/>
    <b v="0"/>
    <s v=""/>
    <s v="GR002"/>
    <n v="1"/>
    <s v="Pierrette Grandon"/>
    <s v="66 Rue de la FermeFarmaccess Rd"/>
    <s v="Millau"/>
    <s v="12"/>
    <s v="12000"/>
    <s v="0465551225"/>
    <s v=""/>
    <d v="2018-01-16T00:00:00"/>
    <n v="0"/>
    <s v="2020054-01"/>
    <x v="14"/>
    <d v="2024-03-20T00:00:00"/>
    <s v="Néant               "/>
    <m/>
    <n v="1"/>
    <d v="2024-03-22T00:00:00"/>
    <s v="2020054-01"/>
    <s v="002"/>
    <s v="PHYSIQUE"/>
    <s v="0101"/>
    <s v="0000"/>
    <s v="0000"/>
    <s v="Aucun traitement"/>
    <n v="0"/>
    <s v="0101"/>
    <s v="Rabonius (injection)"/>
    <n v="100"/>
    <n v="1"/>
    <s v="Carte Bancaire"/>
    <n v="100"/>
    <n v="110.00000000000001"/>
    <s v="Avec détail"/>
    <n v="290"/>
    <n v="9.6999999999999993"/>
    <s v="impayé"/>
    <x v="0"/>
  </r>
  <r>
    <s v="GR002-02"/>
    <s v="GR002"/>
    <s v="King"/>
    <s v="CHIEN"/>
    <s v="Spitz"/>
    <d v="2016-06-25T00:00:00"/>
    <s v="M"/>
    <s v="Blanc"/>
    <b v="0"/>
    <n v="25.2"/>
    <n v="18.3"/>
    <b v="0"/>
    <s v=""/>
    <s v="GR002"/>
    <n v="1"/>
    <s v="Pierrette Grandon"/>
    <s v="66 Rue de la FermeFarmaccess Rd"/>
    <s v="Millau"/>
    <s v="12"/>
    <s v="12000"/>
    <s v="0465551225"/>
    <s v=""/>
    <d v="2018-01-16T00:00:00"/>
    <n v="0"/>
    <s v=""/>
    <x v="0"/>
    <m/>
    <s v=""/>
    <m/>
    <m/>
    <m/>
    <s v=""/>
    <s v=""/>
    <s v=""/>
    <s v=""/>
    <s v=""/>
    <s v=""/>
    <s v=""/>
    <m/>
    <s v=""/>
    <s v=""/>
    <m/>
    <m/>
    <s v=""/>
    <n v="0"/>
    <n v="0"/>
    <s v="Sans détail"/>
    <n v="0"/>
    <n v="0"/>
    <s v="payé"/>
    <x v="0"/>
  </r>
  <r>
    <s v="HP003-01"/>
    <s v="HP003"/>
    <s v="Jumper"/>
    <s v="GRENOUILLE"/>
    <s v="Verte"/>
    <d v="2016-06-25T00:00:00"/>
    <s v="F"/>
    <s v="Vert"/>
    <b v="0"/>
    <n v="6.5"/>
    <n v="0"/>
    <b v="0"/>
    <s v=""/>
    <s v="HP003"/>
    <n v="2"/>
    <s v="Haute Protection"/>
    <s v="12 Salmon Rd."/>
    <s v="Hauterive"/>
    <s v="12"/>
    <s v="12200"/>
    <s v="0435559372"/>
    <s v=""/>
    <d v="2017-04-27T00:00:00"/>
    <n v="0.2"/>
    <s v=""/>
    <x v="0"/>
    <m/>
    <s v=""/>
    <m/>
    <m/>
    <m/>
    <s v=""/>
    <s v=""/>
    <s v=""/>
    <s v=""/>
    <s v=""/>
    <s v=""/>
    <s v=""/>
    <m/>
    <s v=""/>
    <s v=""/>
    <m/>
    <m/>
    <s v=""/>
    <n v="0"/>
    <n v="0"/>
    <s v="Sans détail"/>
    <n v="0"/>
    <n v="0"/>
    <s v="payé"/>
    <x v="0"/>
  </r>
  <r>
    <s v="HP003-02"/>
    <s v="HP003"/>
    <s v="Chili"/>
    <s v="CHIEN"/>
    <s v="Pit Bull"/>
    <d v="2015-11-26T00:00:00"/>
    <s v="M"/>
    <s v="Noir/Brun"/>
    <b v="1"/>
    <n v="54.3"/>
    <n v="44.6"/>
    <b v="0"/>
    <s v=""/>
    <s v="HP003"/>
    <n v="2"/>
    <s v="Haute Protection"/>
    <s v="12 Salmon Rd."/>
    <s v="Hauterive"/>
    <s v="12"/>
    <s v="12200"/>
    <s v="0435559372"/>
    <s v=""/>
    <d v="2017-04-27T00:00:00"/>
    <n v="0.2"/>
    <s v=""/>
    <x v="0"/>
    <m/>
    <s v=""/>
    <m/>
    <m/>
    <m/>
    <s v=""/>
    <s v=""/>
    <s v=""/>
    <s v=""/>
    <s v=""/>
    <s v=""/>
    <s v=""/>
    <m/>
    <s v=""/>
    <s v=""/>
    <m/>
    <m/>
    <s v=""/>
    <n v="0"/>
    <n v="0"/>
    <s v="Sans détail"/>
    <n v="0"/>
    <n v="0"/>
    <s v="payé"/>
    <x v="0"/>
  </r>
  <r>
    <s v="IR001-01"/>
    <s v="IR001"/>
    <s v="C.C."/>
    <s v="CHAT"/>
    <s v="Sauvage"/>
    <d v="2013-03-26T00:00:00"/>
    <s v="F"/>
    <s v="Blanc/Brun/Gris"/>
    <b v="1"/>
    <n v="72.400000000000006"/>
    <n v="6"/>
    <b v="0"/>
    <s v=""/>
    <s v="IR001"/>
    <n v="1"/>
    <s v="Patricia Irribarado"/>
    <s v="45 Allée du Fou"/>
    <s v="Le Lac"/>
    <s v="30"/>
    <s v="30250"/>
    <s v="0435554432"/>
    <s v=""/>
    <d v="2017-10-04T00:00:00"/>
    <n v="0"/>
    <s v="1996015-01"/>
    <x v="15"/>
    <d v="2024-01-12T00:00:00"/>
    <s v="Néant               "/>
    <d v="2024-01-29T00:00:00"/>
    <n v="1"/>
    <d v="2024-01-18T00:00:00"/>
    <s v="1996015-01"/>
    <s v="001"/>
    <s v="HOSPITALISATION"/>
    <s v="0301"/>
    <s v="0202"/>
    <s v="0202"/>
    <s v="Oxyde de Zinc - 100 g"/>
    <n v="3.9"/>
    <s v="0301"/>
    <s v="Examen respiratoire"/>
    <n v="375"/>
    <n v="1"/>
    <s v="Carte Bancaire"/>
    <n v="378.9"/>
    <n v="416.79"/>
    <s v="Avec détail"/>
    <n v="354"/>
    <n v="11.8"/>
    <s v="impayé"/>
    <x v="0"/>
  </r>
  <r>
    <s v="IR001-01"/>
    <s v="IR001"/>
    <s v="C.C."/>
    <s v="CHAT"/>
    <s v="Sauvage"/>
    <d v="2013-03-26T00:00:00"/>
    <s v="F"/>
    <s v="Blanc/Brun/Gris"/>
    <b v="1"/>
    <n v="72.400000000000006"/>
    <n v="6"/>
    <b v="0"/>
    <s v=""/>
    <s v="IR001"/>
    <n v="1"/>
    <s v="Patricia Irribarado"/>
    <s v="45 Allée du Fou"/>
    <s v="Le Lac"/>
    <s v="30"/>
    <s v="30250"/>
    <s v="0435554432"/>
    <s v=""/>
    <d v="2017-10-04T00:00:00"/>
    <n v="0"/>
    <s v="1996015-01"/>
    <x v="15"/>
    <d v="2024-01-12T00:00:00"/>
    <s v="Néant               "/>
    <d v="2024-01-29T00:00:00"/>
    <n v="1"/>
    <d v="2024-01-18T00:00:00"/>
    <s v="1996015-01"/>
    <s v="002"/>
    <s v="HOSPITALISATION"/>
    <s v="0201"/>
    <s v="0505"/>
    <s v="0505"/>
    <s v="Dual Antibiotic - 200 g"/>
    <n v="4"/>
    <s v="0201"/>
    <s v="Aseptisation"/>
    <n v="375"/>
    <n v="1"/>
    <s v="Carte Bancaire"/>
    <n v="379"/>
    <n v="416.90000000000003"/>
    <s v="Avec détail"/>
    <n v="354"/>
    <n v="11.8"/>
    <s v="impayé"/>
    <x v="0"/>
  </r>
  <r>
    <s v="IR001-01"/>
    <s v="IR001"/>
    <s v="C.C."/>
    <s v="CHAT"/>
    <s v="Sauvage"/>
    <d v="2013-03-26T00:00:00"/>
    <s v="F"/>
    <s v="Blanc/Brun/Gris"/>
    <b v="1"/>
    <n v="72.400000000000006"/>
    <n v="6"/>
    <b v="0"/>
    <s v=""/>
    <s v="IR001"/>
    <n v="1"/>
    <s v="Patricia Irribarado"/>
    <s v="45 Allée du Fou"/>
    <s v="Le Lac"/>
    <s v="30"/>
    <s v="30250"/>
    <s v="0435554432"/>
    <s v=""/>
    <d v="2017-10-04T00:00:00"/>
    <n v="0"/>
    <s v="1996015-01"/>
    <x v="15"/>
    <d v="2024-01-12T00:00:00"/>
    <s v="Néant               "/>
    <d v="2024-01-29T00:00:00"/>
    <n v="1"/>
    <d v="2024-01-18T00:00:00"/>
    <s v="1996015-01"/>
    <s v="003"/>
    <s v="TOILETTAGE"/>
    <s v="2002"/>
    <s v="0000"/>
    <s v="0000"/>
    <s v="Aucun traitement"/>
    <n v="0"/>
    <s v="2002"/>
    <s v="Tonte"/>
    <n v="100"/>
    <n v="1"/>
    <s v="Carte Bancaire"/>
    <n v="100"/>
    <n v="110.00000000000001"/>
    <s v="Avec détail"/>
    <n v="354"/>
    <n v="11.8"/>
    <s v="impayé"/>
    <x v="0"/>
  </r>
  <r>
    <s v="IR001-01"/>
    <s v="IR001"/>
    <s v="C.C."/>
    <s v="CHAT"/>
    <s v="Sauvage"/>
    <d v="2013-03-26T00:00:00"/>
    <s v="F"/>
    <s v="Blanc/Brun/Gris"/>
    <b v="1"/>
    <n v="72.400000000000006"/>
    <n v="6"/>
    <b v="0"/>
    <s v=""/>
    <s v="IR001"/>
    <n v="1"/>
    <s v="Patricia Irribarado"/>
    <s v="45 Allée du Fou"/>
    <s v="Le Lac"/>
    <s v="30"/>
    <s v="30250"/>
    <s v="0435554432"/>
    <s v=""/>
    <d v="2017-10-04T00:00:00"/>
    <n v="0"/>
    <s v="1996015-01"/>
    <x v="15"/>
    <d v="2024-01-12T00:00:00"/>
    <s v="Néant               "/>
    <d v="2024-01-29T00:00:00"/>
    <n v="1"/>
    <d v="2024-01-18T00:00:00"/>
    <s v="1996015-01"/>
    <s v="004"/>
    <s v="MALADIE"/>
    <s v="0300"/>
    <s v="0100"/>
    <s v="0100"/>
    <s v="Aspirine - 100 mg"/>
    <n v="1"/>
    <s v="0300"/>
    <s v="Examen général"/>
    <n v="250"/>
    <n v="1"/>
    <s v="Carte Bancaire"/>
    <n v="251"/>
    <n v="276.10000000000002"/>
    <s v="Avec détail"/>
    <n v="354"/>
    <n v="11.8"/>
    <s v="impayé"/>
    <x v="0"/>
  </r>
  <r>
    <s v="IR001-01"/>
    <s v="IR001"/>
    <s v="C.C."/>
    <s v="CHAT"/>
    <s v="Sauvage"/>
    <d v="2013-03-26T00:00:00"/>
    <s v="F"/>
    <s v="Blanc/Brun/Gris"/>
    <b v="1"/>
    <n v="72.400000000000006"/>
    <n v="6"/>
    <b v="0"/>
    <s v=""/>
    <s v="IR001"/>
    <n v="1"/>
    <s v="Patricia Irribarado"/>
    <s v="45 Allée du Fou"/>
    <s v="Le Lac"/>
    <s v="30"/>
    <s v="30250"/>
    <s v="0435554432"/>
    <s v=""/>
    <d v="2017-10-04T00:00:00"/>
    <n v="0"/>
    <s v="1996015-01"/>
    <x v="15"/>
    <d v="2024-01-12T00:00:00"/>
    <s v="Néant               "/>
    <d v="2024-01-29T00:00:00"/>
    <n v="1"/>
    <d v="2024-01-18T00:00:00"/>
    <s v="1996015-01"/>
    <s v="005"/>
    <s v="BLESSURE"/>
    <s v="0500"/>
    <s v="0000"/>
    <s v="0000"/>
    <s v="Aucun traitement"/>
    <n v="0"/>
    <s v="0500"/>
    <s v="Anesthesie"/>
    <n v="100"/>
    <n v="1"/>
    <s v="Carte Bancaire"/>
    <n v="100"/>
    <n v="110.00000000000001"/>
    <s v="Avec détail"/>
    <n v="354"/>
    <n v="11.8"/>
    <s v="impayé"/>
    <x v="0"/>
  </r>
  <r>
    <s v="IR001-01"/>
    <s v="IR001"/>
    <s v="C.C."/>
    <s v="CHAT"/>
    <s v="Sauvage"/>
    <d v="2013-03-26T00:00:00"/>
    <s v="F"/>
    <s v="Blanc/Brun/Gris"/>
    <b v="1"/>
    <n v="72.400000000000006"/>
    <n v="6"/>
    <b v="0"/>
    <s v=""/>
    <s v="IR001"/>
    <n v="1"/>
    <s v="Patricia Irribarado"/>
    <s v="45 Allée du Fou"/>
    <s v="Le Lac"/>
    <s v="30"/>
    <s v="30250"/>
    <s v="0435554432"/>
    <s v=""/>
    <d v="2017-10-04T00:00:00"/>
    <n v="0"/>
    <s v="1996035-01"/>
    <x v="15"/>
    <d v="2023-01-31T00:00:00"/>
    <s v="Physique            "/>
    <d v="2023-04-20T00:00:00"/>
    <n v="2"/>
    <d v="2023-02-26T00:00:00"/>
    <s v="1996035-01"/>
    <s v="001"/>
    <s v="PHYSIQUE"/>
    <s v="0100"/>
    <s v="0000"/>
    <s v="0000"/>
    <s v="Aucun traitement"/>
    <n v="0"/>
    <s v="0100"/>
    <s v="Tetrinious (injection)"/>
    <n v="50"/>
    <n v="2"/>
    <s v="Espèces"/>
    <n v="50"/>
    <n v="55.000000000000007"/>
    <s v="Avec détail"/>
    <n v="680"/>
    <n v="22.7"/>
    <s v="impayé"/>
    <x v="0"/>
  </r>
  <r>
    <s v="IR001-01"/>
    <s v="IR001"/>
    <s v="C.C."/>
    <s v="CHAT"/>
    <s v="Sauvage"/>
    <d v="2013-03-26T00:00:00"/>
    <s v="F"/>
    <s v="Blanc/Brun/Gris"/>
    <b v="1"/>
    <n v="72.400000000000006"/>
    <n v="6"/>
    <b v="0"/>
    <s v=""/>
    <s v="IR001"/>
    <n v="1"/>
    <s v="Patricia Irribarado"/>
    <s v="45 Allée du Fou"/>
    <s v="Le Lac"/>
    <s v="30"/>
    <s v="30250"/>
    <s v="0435554432"/>
    <s v=""/>
    <d v="2017-10-04T00:00:00"/>
    <n v="0"/>
    <s v="1996035-01"/>
    <x v="15"/>
    <d v="2023-01-31T00:00:00"/>
    <s v="Physique            "/>
    <d v="2023-04-20T00:00:00"/>
    <n v="2"/>
    <d v="2023-02-26T00:00:00"/>
    <s v="1996035-01"/>
    <s v="002"/>
    <s v="PHYSIQUE"/>
    <s v="0101"/>
    <s v="0000"/>
    <s v="0000"/>
    <s v="Aucun traitement"/>
    <n v="0"/>
    <s v="0101"/>
    <s v="Rabonius (injection)"/>
    <n v="100"/>
    <n v="2"/>
    <s v="Espèces"/>
    <n v="100"/>
    <n v="110.00000000000001"/>
    <s v="Avec détail"/>
    <n v="680"/>
    <n v="22.7"/>
    <s v="impayé"/>
    <x v="0"/>
  </r>
  <r>
    <s v="IR001-01"/>
    <s v="IR001"/>
    <s v="C.C."/>
    <s v="CHAT"/>
    <s v="Sauvage"/>
    <d v="2013-03-26T00:00:00"/>
    <s v="F"/>
    <s v="Blanc/Brun/Gris"/>
    <b v="1"/>
    <n v="72.400000000000006"/>
    <n v="6"/>
    <b v="0"/>
    <s v=""/>
    <s v="IR001"/>
    <n v="1"/>
    <s v="Patricia Irribarado"/>
    <s v="45 Allée du Fou"/>
    <s v="Le Lac"/>
    <s v="30"/>
    <s v="30250"/>
    <s v="0435554432"/>
    <s v=""/>
    <d v="2017-10-04T00:00:00"/>
    <n v="0"/>
    <s v="1996035-01"/>
    <x v="15"/>
    <d v="2023-01-31T00:00:00"/>
    <s v="Physique            "/>
    <d v="2023-04-20T00:00:00"/>
    <n v="2"/>
    <d v="2023-02-26T00:00:00"/>
    <s v="1996035-01"/>
    <s v="003"/>
    <s v="PHYSIQUE"/>
    <s v="0102"/>
    <s v="0000"/>
    <s v="0000"/>
    <s v="Aucun traitement"/>
    <n v="0"/>
    <s v="0102"/>
    <s v="Carconite (injection)"/>
    <n v="100"/>
    <n v="2"/>
    <s v="Espèces"/>
    <n v="100"/>
    <n v="110.00000000000001"/>
    <s v="Avec détail"/>
    <n v="680"/>
    <n v="22.7"/>
    <s v="impayé"/>
    <x v="0"/>
  </r>
  <r>
    <s v="IR001-01"/>
    <s v="IR001"/>
    <s v="C.C."/>
    <s v="CHAT"/>
    <s v="Sauvage"/>
    <d v="2013-03-26T00:00:00"/>
    <s v="F"/>
    <s v="Blanc/Brun/Gris"/>
    <b v="1"/>
    <n v="72.400000000000006"/>
    <n v="6"/>
    <b v="0"/>
    <s v=""/>
    <s v="IR001"/>
    <n v="1"/>
    <s v="Patricia Irribarado"/>
    <s v="45 Allée du Fou"/>
    <s v="Le Lac"/>
    <s v="30"/>
    <s v="30250"/>
    <s v="0435554432"/>
    <s v=""/>
    <d v="2017-10-04T00:00:00"/>
    <n v="0"/>
    <s v="1996113-01"/>
    <x v="15"/>
    <d v="2023-04-19T00:00:00"/>
    <s v="Néant               "/>
    <m/>
    <n v="2"/>
    <d v="2023-05-12T00:00:00"/>
    <s v="1996113-01"/>
    <s v="001"/>
    <s v="ROUTINE"/>
    <s v="0301"/>
    <s v="0000"/>
    <s v="0000"/>
    <s v="Aucun traitement"/>
    <n v="0"/>
    <s v="0301"/>
    <s v="Examen respiratoire"/>
    <n v="375"/>
    <n v="2"/>
    <s v="Espèces"/>
    <n v="375"/>
    <n v="412.50000000000006"/>
    <s v="Avec détail"/>
    <n v="605"/>
    <n v="20.2"/>
    <s v="impayé"/>
    <x v="0"/>
  </r>
  <r>
    <s v="IR001-01"/>
    <s v="IR001"/>
    <s v="C.C."/>
    <s v="CHAT"/>
    <s v="Sauvage"/>
    <d v="2013-03-26T00:00:00"/>
    <s v="F"/>
    <s v="Blanc/Brun/Gris"/>
    <b v="1"/>
    <n v="72.400000000000006"/>
    <n v="6"/>
    <b v="0"/>
    <s v=""/>
    <s v="IR001"/>
    <n v="1"/>
    <s v="Patricia Irribarado"/>
    <s v="45 Allée du Fou"/>
    <s v="Le Lac"/>
    <s v="30"/>
    <s v="30250"/>
    <s v="0435554432"/>
    <s v=""/>
    <d v="2017-10-04T00:00:00"/>
    <n v="0"/>
    <s v="1996125-01"/>
    <x v="15"/>
    <d v="2023-05-01T00:00:00"/>
    <s v="Néant               "/>
    <m/>
    <n v="1"/>
    <d v="2023-05-18T00:00:00"/>
    <s v="1996125-01"/>
    <s v="001"/>
    <s v="PHYSIQUE"/>
    <s v="0300"/>
    <s v="0000"/>
    <s v="0000"/>
    <s v="Aucun traitement"/>
    <n v="0"/>
    <s v="0300"/>
    <s v="Examen général"/>
    <n v="250"/>
    <n v="1"/>
    <s v="Carte Bancaire"/>
    <n v="250"/>
    <n v="275"/>
    <s v="Avec détail"/>
    <n v="599"/>
    <n v="20"/>
    <s v="impayé"/>
    <x v="0"/>
  </r>
  <r>
    <s v="IR001-01"/>
    <s v="IR001"/>
    <s v="C.C."/>
    <s v="CHAT"/>
    <s v="Sauvage"/>
    <d v="2013-03-26T00:00:00"/>
    <s v="F"/>
    <s v="Blanc/Brun/Gris"/>
    <b v="1"/>
    <n v="72.400000000000006"/>
    <n v="6"/>
    <b v="0"/>
    <s v=""/>
    <s v="IR001"/>
    <n v="1"/>
    <s v="Patricia Irribarado"/>
    <s v="45 Allée du Fou"/>
    <s v="Le Lac"/>
    <s v="30"/>
    <s v="30250"/>
    <s v="0435554432"/>
    <s v=""/>
    <d v="2017-10-04T00:00:00"/>
    <n v="0"/>
    <s v="1996169-01"/>
    <x v="15"/>
    <d v="2023-06-14T00:00:00"/>
    <s v="Examen              "/>
    <d v="2023-06-29T00:00:00"/>
    <n v="1"/>
    <d v="2023-07-08T00:00:00"/>
    <s v="1996169-01"/>
    <s v="001"/>
    <s v="BLESSURE"/>
    <s v="0303"/>
    <s v="0502"/>
    <s v="0502"/>
    <s v="Byactocaine - 50 g"/>
    <n v="3"/>
    <s v="0303"/>
    <s v="Examen Yeux/Oreilles"/>
    <n v="100"/>
    <n v="1"/>
    <s v="Carte Bancaire"/>
    <n v="103"/>
    <n v="113.30000000000001"/>
    <s v="Avec détail"/>
    <n v="548"/>
    <n v="18.3"/>
    <s v="impayé"/>
    <x v="0"/>
  </r>
  <r>
    <s v="IR001-01"/>
    <s v="IR001"/>
    <s v="C.C."/>
    <s v="CHAT"/>
    <s v="Sauvage"/>
    <d v="2013-03-26T00:00:00"/>
    <s v="F"/>
    <s v="Blanc/Brun/Gris"/>
    <b v="1"/>
    <n v="72.400000000000006"/>
    <n v="6"/>
    <b v="0"/>
    <s v=""/>
    <s v="IR001"/>
    <n v="1"/>
    <s v="Patricia Irribarado"/>
    <s v="45 Allée du Fou"/>
    <s v="Le Lac"/>
    <s v="30"/>
    <s v="30250"/>
    <s v="0435554432"/>
    <s v=""/>
    <d v="2017-10-04T00:00:00"/>
    <n v="0"/>
    <s v="1998113-01"/>
    <x v="15"/>
    <d v="2024-10-15T00:00:00"/>
    <s v="Néant               "/>
    <m/>
    <m/>
    <m/>
    <s v=""/>
    <s v=""/>
    <s v=""/>
    <s v=""/>
    <s v=""/>
    <s v=""/>
    <s v=""/>
    <m/>
    <s v=""/>
    <s v=""/>
    <m/>
    <m/>
    <s v=""/>
    <n v="0"/>
    <n v="0"/>
    <s v="Sans détail"/>
    <n v="0"/>
    <n v="0"/>
    <s v="payé"/>
    <x v="0"/>
  </r>
  <r>
    <s v="IR001-01"/>
    <s v="IR001"/>
    <s v="C.C."/>
    <s v="CHAT"/>
    <s v="Sauvage"/>
    <d v="2013-03-26T00:00:00"/>
    <s v="F"/>
    <s v="Blanc/Brun/Gris"/>
    <b v="1"/>
    <n v="72.400000000000006"/>
    <n v="6"/>
    <b v="0"/>
    <s v=""/>
    <s v="IR001"/>
    <n v="1"/>
    <s v="Patricia Irribarado"/>
    <s v="45 Allée du Fou"/>
    <s v="Le Lac"/>
    <s v="30"/>
    <s v="30250"/>
    <s v="0435554432"/>
    <s v=""/>
    <d v="2017-10-04T00:00:00"/>
    <n v="0"/>
    <s v="1998125-01"/>
    <x v="15"/>
    <d v="2024-10-27T00:00:00"/>
    <s v="Néant               "/>
    <m/>
    <n v="3"/>
    <d v="2024-10-30T00:00:00"/>
    <s v=""/>
    <s v=""/>
    <s v=""/>
    <s v=""/>
    <s v=""/>
    <s v=""/>
    <s v=""/>
    <m/>
    <s v=""/>
    <s v=""/>
    <m/>
    <n v="3"/>
    <s v="Chèque"/>
    <n v="0"/>
    <n v="0"/>
    <s v="Sans détail"/>
    <n v="68"/>
    <n v="2.2999999999999998"/>
    <s v="impayé"/>
    <x v="0"/>
  </r>
  <r>
    <s v="IR001-01"/>
    <s v="IR001"/>
    <s v="C.C."/>
    <s v="CHAT"/>
    <s v="Sauvage"/>
    <d v="2013-03-26T00:00:00"/>
    <s v="F"/>
    <s v="Blanc/Brun/Gris"/>
    <b v="1"/>
    <n v="72.400000000000006"/>
    <n v="6"/>
    <b v="0"/>
    <s v=""/>
    <s v="IR001"/>
    <n v="1"/>
    <s v="Patricia Irribarado"/>
    <s v="45 Allée du Fou"/>
    <s v="Le Lac"/>
    <s v="30"/>
    <s v="30250"/>
    <s v="0435554432"/>
    <s v=""/>
    <d v="2017-10-04T00:00:00"/>
    <n v="0"/>
    <s v="2020015-01"/>
    <x v="15"/>
    <d v="2024-10-19T00:00:00"/>
    <s v="Néant               "/>
    <d v="2025-02-27T00:00:00"/>
    <m/>
    <m/>
    <s v="2020015-01"/>
    <s v="001"/>
    <s v="HOSPITALISATION"/>
    <s v="0301"/>
    <s v="0202"/>
    <s v="0202"/>
    <s v="Oxyde de Zinc - 100 g"/>
    <n v="3.9"/>
    <s v="0301"/>
    <s v="Examen respiratoire"/>
    <n v="375"/>
    <m/>
    <s v=""/>
    <n v="378.9"/>
    <n v="416.79"/>
    <s v="Avec détail"/>
    <n v="0"/>
    <n v="0"/>
    <s v="payé"/>
    <x v="0"/>
  </r>
  <r>
    <s v="IR001-01"/>
    <s v="IR001"/>
    <s v="C.C."/>
    <s v="CHAT"/>
    <s v="Sauvage"/>
    <d v="2013-03-26T00:00:00"/>
    <s v="F"/>
    <s v="Blanc/Brun/Gris"/>
    <b v="1"/>
    <n v="72.400000000000006"/>
    <n v="6"/>
    <b v="0"/>
    <s v=""/>
    <s v="IR001"/>
    <n v="1"/>
    <s v="Patricia Irribarado"/>
    <s v="45 Allée du Fou"/>
    <s v="Le Lac"/>
    <s v="30"/>
    <s v="30250"/>
    <s v="0435554432"/>
    <s v=""/>
    <d v="2017-10-04T00:00:00"/>
    <n v="0"/>
    <s v="2020015-01"/>
    <x v="15"/>
    <d v="2024-10-19T00:00:00"/>
    <s v="Néant               "/>
    <d v="2025-02-27T00:00:00"/>
    <m/>
    <m/>
    <s v="2020015-01"/>
    <s v="002"/>
    <s v="HOSPITALISATION"/>
    <s v="0201"/>
    <s v="0505"/>
    <s v="0505"/>
    <s v="Dual Antibiotic - 200 g"/>
    <n v="4"/>
    <s v="0201"/>
    <s v="Aseptisation"/>
    <n v="375"/>
    <m/>
    <s v=""/>
    <n v="379"/>
    <n v="416.90000000000003"/>
    <s v="Avec détail"/>
    <n v="0"/>
    <n v="0"/>
    <s v="payé"/>
    <x v="0"/>
  </r>
  <r>
    <s v="IR001-01"/>
    <s v="IR001"/>
    <s v="C.C."/>
    <s v="CHAT"/>
    <s v="Sauvage"/>
    <d v="2013-03-26T00:00:00"/>
    <s v="F"/>
    <s v="Blanc/Brun/Gris"/>
    <b v="1"/>
    <n v="72.400000000000006"/>
    <n v="6"/>
    <b v="0"/>
    <s v=""/>
    <s v="IR001"/>
    <n v="1"/>
    <s v="Patricia Irribarado"/>
    <s v="45 Allée du Fou"/>
    <s v="Le Lac"/>
    <s v="30"/>
    <s v="30250"/>
    <s v="0435554432"/>
    <s v=""/>
    <d v="2017-10-04T00:00:00"/>
    <n v="0"/>
    <s v="2020015-01"/>
    <x v="15"/>
    <d v="2024-10-19T00:00:00"/>
    <s v="Néant               "/>
    <d v="2025-02-27T00:00:00"/>
    <m/>
    <m/>
    <s v="2020015-01"/>
    <s v="003"/>
    <s v="TOILETTAGE"/>
    <s v="2002"/>
    <s v="0000"/>
    <s v="0000"/>
    <s v="Aucun traitement"/>
    <n v="0"/>
    <s v="2002"/>
    <s v="Tonte"/>
    <n v="100"/>
    <m/>
    <s v=""/>
    <n v="100"/>
    <n v="110.00000000000001"/>
    <s v="Avec détail"/>
    <n v="0"/>
    <n v="0"/>
    <s v="payé"/>
    <x v="0"/>
  </r>
  <r>
    <s v="IR001-01"/>
    <s v="IR001"/>
    <s v="C.C."/>
    <s v="CHAT"/>
    <s v="Sauvage"/>
    <d v="2013-03-26T00:00:00"/>
    <s v="F"/>
    <s v="Blanc/Brun/Gris"/>
    <b v="1"/>
    <n v="72.400000000000006"/>
    <n v="6"/>
    <b v="0"/>
    <s v=""/>
    <s v="IR001"/>
    <n v="1"/>
    <s v="Patricia Irribarado"/>
    <s v="45 Allée du Fou"/>
    <s v="Le Lac"/>
    <s v="30"/>
    <s v="30250"/>
    <s v="0435554432"/>
    <s v=""/>
    <d v="2017-10-04T00:00:00"/>
    <n v="0"/>
    <s v="2020015-01"/>
    <x v="15"/>
    <d v="2024-10-19T00:00:00"/>
    <s v="Néant               "/>
    <d v="2025-02-27T00:00:00"/>
    <m/>
    <m/>
    <s v="2020015-01"/>
    <s v="004"/>
    <s v="MALADIE"/>
    <s v="0300"/>
    <s v="0100"/>
    <s v="0100"/>
    <s v="Aspirine - 100 mg"/>
    <n v="1"/>
    <s v="0300"/>
    <s v="Examen général"/>
    <n v="250"/>
    <m/>
    <s v=""/>
    <n v="251"/>
    <n v="276.10000000000002"/>
    <s v="Avec détail"/>
    <n v="0"/>
    <n v="0"/>
    <s v="payé"/>
    <x v="0"/>
  </r>
  <r>
    <s v="IR001-01"/>
    <s v="IR001"/>
    <s v="C.C."/>
    <s v="CHAT"/>
    <s v="Sauvage"/>
    <d v="2013-03-26T00:00:00"/>
    <s v="F"/>
    <s v="Blanc/Brun/Gris"/>
    <b v="1"/>
    <n v="72.400000000000006"/>
    <n v="6"/>
    <b v="0"/>
    <s v=""/>
    <s v="IR001"/>
    <n v="1"/>
    <s v="Patricia Irribarado"/>
    <s v="45 Allée du Fou"/>
    <s v="Le Lac"/>
    <s v="30"/>
    <s v="30250"/>
    <s v="0435554432"/>
    <s v=""/>
    <d v="2017-10-04T00:00:00"/>
    <n v="0"/>
    <s v="2020015-01"/>
    <x v="15"/>
    <d v="2024-10-19T00:00:00"/>
    <s v="Néant               "/>
    <d v="2025-02-27T00:00:00"/>
    <m/>
    <m/>
    <s v="2020015-01"/>
    <s v="005"/>
    <s v="BLESSURE"/>
    <s v="0500"/>
    <s v="0000"/>
    <s v="0000"/>
    <s v="Aucun traitement"/>
    <n v="0"/>
    <s v="0500"/>
    <s v="Anesthesie"/>
    <n v="100"/>
    <m/>
    <s v=""/>
    <n v="100"/>
    <n v="110.00000000000001"/>
    <s v="Avec détail"/>
    <n v="0"/>
    <n v="0"/>
    <s v="payé"/>
    <x v="0"/>
  </r>
  <r>
    <s v="IR001-01"/>
    <s v="IR001"/>
    <s v="C.C."/>
    <s v="CHAT"/>
    <s v="Sauvage"/>
    <d v="2013-03-26T00:00:00"/>
    <s v="F"/>
    <s v="Blanc/Brun/Gris"/>
    <b v="1"/>
    <n v="72.400000000000006"/>
    <n v="6"/>
    <b v="0"/>
    <s v=""/>
    <s v="IR001"/>
    <n v="1"/>
    <s v="Patricia Irribarado"/>
    <s v="45 Allée du Fou"/>
    <s v="Le Lac"/>
    <s v="30"/>
    <s v="30250"/>
    <s v="0435554432"/>
    <s v=""/>
    <d v="2017-10-04T00:00:00"/>
    <n v="0"/>
    <s v="2020035-01"/>
    <x v="15"/>
    <d v="2024-03-01T00:00:00"/>
    <s v="Physique            "/>
    <d v="2024-05-19T00:00:00"/>
    <n v="2"/>
    <d v="2024-03-24T00:00:00"/>
    <s v="2020035-01"/>
    <s v="001"/>
    <s v="PHYSIQUE"/>
    <s v="0100"/>
    <s v="0000"/>
    <s v="0000"/>
    <s v="Aucun traitement"/>
    <n v="0"/>
    <s v="0100"/>
    <s v="Tetrinious (injection)"/>
    <n v="50"/>
    <n v="2"/>
    <s v="Espèces"/>
    <n v="50"/>
    <n v="55.000000000000007"/>
    <s v="Avec détail"/>
    <n v="288"/>
    <n v="9.6"/>
    <s v="impayé"/>
    <x v="0"/>
  </r>
  <r>
    <s v="IR001-01"/>
    <s v="IR001"/>
    <s v="C.C."/>
    <s v="CHAT"/>
    <s v="Sauvage"/>
    <d v="2013-03-26T00:00:00"/>
    <s v="F"/>
    <s v="Blanc/Brun/Gris"/>
    <b v="1"/>
    <n v="72.400000000000006"/>
    <n v="6"/>
    <b v="0"/>
    <s v=""/>
    <s v="IR001"/>
    <n v="1"/>
    <s v="Patricia Irribarado"/>
    <s v="45 Allée du Fou"/>
    <s v="Le Lac"/>
    <s v="30"/>
    <s v="30250"/>
    <s v="0435554432"/>
    <s v=""/>
    <d v="2017-10-04T00:00:00"/>
    <n v="0"/>
    <s v="2020035-01"/>
    <x v="15"/>
    <d v="2024-03-01T00:00:00"/>
    <s v="Physique            "/>
    <d v="2024-05-19T00:00:00"/>
    <n v="2"/>
    <d v="2024-03-24T00:00:00"/>
    <s v="2020035-01"/>
    <s v="002"/>
    <s v="PHYSIQUE"/>
    <s v="0101"/>
    <s v="0000"/>
    <s v="0000"/>
    <s v="Aucun traitement"/>
    <n v="0"/>
    <s v="0101"/>
    <s v="Rabonius (injection)"/>
    <n v="100"/>
    <n v="2"/>
    <s v="Espèces"/>
    <n v="100"/>
    <n v="110.00000000000001"/>
    <s v="Avec détail"/>
    <n v="288"/>
    <n v="9.6"/>
    <s v="impayé"/>
    <x v="0"/>
  </r>
  <r>
    <s v="IR001-01"/>
    <s v="IR001"/>
    <s v="C.C."/>
    <s v="CHAT"/>
    <s v="Sauvage"/>
    <d v="2013-03-26T00:00:00"/>
    <s v="F"/>
    <s v="Blanc/Brun/Gris"/>
    <b v="1"/>
    <n v="72.400000000000006"/>
    <n v="6"/>
    <b v="0"/>
    <s v=""/>
    <s v="IR001"/>
    <n v="1"/>
    <s v="Patricia Irribarado"/>
    <s v="45 Allée du Fou"/>
    <s v="Le Lac"/>
    <s v="30"/>
    <s v="30250"/>
    <s v="0435554432"/>
    <s v=""/>
    <d v="2017-10-04T00:00:00"/>
    <n v="0"/>
    <s v="2020035-01"/>
    <x v="15"/>
    <d v="2024-03-01T00:00:00"/>
    <s v="Physique            "/>
    <d v="2024-05-19T00:00:00"/>
    <n v="2"/>
    <d v="2024-03-24T00:00:00"/>
    <s v="2020035-01"/>
    <s v="003"/>
    <s v="PHYSIQUE"/>
    <s v="0102"/>
    <s v="0000"/>
    <s v="0000"/>
    <s v="Aucun traitement"/>
    <n v="0"/>
    <s v="0102"/>
    <s v="Carconite (injection)"/>
    <n v="100"/>
    <n v="2"/>
    <s v="Espèces"/>
    <n v="100"/>
    <n v="110.00000000000001"/>
    <s v="Avec détail"/>
    <n v="288"/>
    <n v="9.6"/>
    <s v="impayé"/>
    <x v="0"/>
  </r>
  <r>
    <s v="IR001-01"/>
    <s v="IR001"/>
    <s v="C.C."/>
    <s v="CHAT"/>
    <s v="Sauvage"/>
    <d v="2013-03-26T00:00:00"/>
    <s v="F"/>
    <s v="Blanc/Brun/Gris"/>
    <b v="1"/>
    <n v="72.400000000000006"/>
    <n v="6"/>
    <b v="0"/>
    <s v=""/>
    <s v="IR001"/>
    <n v="1"/>
    <s v="Patricia Irribarado"/>
    <s v="45 Allée du Fou"/>
    <s v="Le Lac"/>
    <s v="30"/>
    <s v="30250"/>
    <s v="0435554432"/>
    <s v=""/>
    <d v="2017-10-04T00:00:00"/>
    <n v="0"/>
    <s v="2020113-01"/>
    <x v="15"/>
    <d v="2024-05-18T00:00:00"/>
    <s v="Néant               "/>
    <m/>
    <m/>
    <m/>
    <s v="2020113-01"/>
    <s v="001"/>
    <s v="ROUTINE"/>
    <s v="0301"/>
    <s v="0000"/>
    <s v="0000"/>
    <s v="Aucun traitement"/>
    <n v="0"/>
    <s v="0301"/>
    <s v="Examen respiratoire"/>
    <n v="375"/>
    <m/>
    <s v=""/>
    <n v="375"/>
    <n v="412.50000000000006"/>
    <s v="Avec détail"/>
    <n v="0"/>
    <n v="0"/>
    <s v="payé"/>
    <x v="0"/>
  </r>
  <r>
    <s v="IR001-01"/>
    <s v="IR001"/>
    <s v="C.C."/>
    <s v="CHAT"/>
    <s v="Sauvage"/>
    <d v="2013-03-26T00:00:00"/>
    <s v="F"/>
    <s v="Blanc/Brun/Gris"/>
    <b v="1"/>
    <n v="72.400000000000006"/>
    <n v="6"/>
    <b v="0"/>
    <s v=""/>
    <s v="IR001"/>
    <n v="1"/>
    <s v="Patricia Irribarado"/>
    <s v="45 Allée du Fou"/>
    <s v="Le Lac"/>
    <s v="30"/>
    <s v="30250"/>
    <s v="0435554432"/>
    <s v=""/>
    <d v="2017-10-04T00:00:00"/>
    <n v="0"/>
    <s v="2020125-01"/>
    <x v="15"/>
    <d v="2024-05-30T00:00:00"/>
    <s v="Néant               "/>
    <m/>
    <n v="2"/>
    <d v="2024-06-23T00:00:00"/>
    <s v="2020125-01"/>
    <s v="001"/>
    <s v="PHYSIQUE"/>
    <s v="0300"/>
    <s v="0000"/>
    <s v="0000"/>
    <s v="Aucun traitement"/>
    <n v="0"/>
    <s v="0300"/>
    <s v="Examen général"/>
    <n v="250"/>
    <n v="2"/>
    <s v="Espèces"/>
    <n v="250"/>
    <n v="275"/>
    <s v="Avec détail"/>
    <n v="197"/>
    <n v="6.6"/>
    <s v="impayé"/>
    <x v="0"/>
  </r>
  <r>
    <s v="IR001-01"/>
    <s v="IR001"/>
    <s v="C.C."/>
    <s v="CHAT"/>
    <s v="Sauvage"/>
    <d v="2013-03-26T00:00:00"/>
    <s v="F"/>
    <s v="Blanc/Brun/Gris"/>
    <b v="1"/>
    <n v="72.400000000000006"/>
    <n v="6"/>
    <b v="0"/>
    <s v=""/>
    <s v="IR001"/>
    <n v="1"/>
    <s v="Patricia Irribarado"/>
    <s v="45 Allée du Fou"/>
    <s v="Le Lac"/>
    <s v="30"/>
    <s v="30250"/>
    <s v="0435554432"/>
    <s v=""/>
    <d v="2017-10-04T00:00:00"/>
    <n v="0"/>
    <s v="2020169-01"/>
    <x v="15"/>
    <d v="2024-07-13T00:00:00"/>
    <s v="Examen              "/>
    <d v="2024-07-28T00:00:00"/>
    <n v="1"/>
    <d v="2024-07-24T00:00:00"/>
    <s v="2020169-01"/>
    <s v="001"/>
    <s v="BLESSURE"/>
    <s v="0303"/>
    <s v="0502"/>
    <s v="0502"/>
    <s v="Byactocaine - 50 g"/>
    <n v="3"/>
    <s v="0303"/>
    <s v="Examen Yeux/Oreilles"/>
    <n v="100"/>
    <n v="1"/>
    <s v="Carte Bancaire"/>
    <n v="103"/>
    <n v="113.30000000000001"/>
    <s v="Avec détail"/>
    <n v="166"/>
    <n v="5.5"/>
    <s v="impayé"/>
    <x v="0"/>
  </r>
  <r>
    <s v="IR001-02"/>
    <s v="IR001"/>
    <s v="Gizmo"/>
    <s v="CHAT"/>
    <s v="Siamois"/>
    <d v="2012-02-24T00:00:00"/>
    <s v="M"/>
    <s v="Blanc/Gris/Noir"/>
    <b v="1"/>
    <n v="43.2"/>
    <n v="2.1"/>
    <b v="0"/>
    <s v=""/>
    <s v="IR001"/>
    <n v="1"/>
    <s v="Patricia Irribarado"/>
    <s v="45 Allée du Fou"/>
    <s v="Le Lac"/>
    <s v="30"/>
    <s v="30250"/>
    <s v="0435554432"/>
    <s v=""/>
    <d v="2017-10-04T00:00:00"/>
    <n v="0"/>
    <s v="1996015-02"/>
    <x v="16"/>
    <d v="2023-01-11T00:00:00"/>
    <s v="Néant               "/>
    <m/>
    <n v="2"/>
    <d v="2023-01-14T00:00:00"/>
    <s v="1996015-02"/>
    <s v="001"/>
    <s v="PHYSIQUE"/>
    <s v="0100"/>
    <s v="0000"/>
    <s v="0000"/>
    <s v="Aucun traitement"/>
    <n v="0"/>
    <s v="0100"/>
    <s v="Tetrinious (injection)"/>
    <n v="50"/>
    <n v="2"/>
    <s v="Espèces"/>
    <n v="50"/>
    <n v="55.000000000000007"/>
    <s v="Avec détail"/>
    <n v="723"/>
    <n v="24.1"/>
    <s v="impayé"/>
    <x v="0"/>
  </r>
  <r>
    <s v="IR001-02"/>
    <s v="IR001"/>
    <s v="Gizmo"/>
    <s v="CHAT"/>
    <s v="Siamois"/>
    <d v="2012-02-24T00:00:00"/>
    <s v="M"/>
    <s v="Blanc/Gris/Noir"/>
    <b v="1"/>
    <n v="43.2"/>
    <n v="2.1"/>
    <b v="0"/>
    <s v=""/>
    <s v="IR001"/>
    <n v="1"/>
    <s v="Patricia Irribarado"/>
    <s v="45 Allée du Fou"/>
    <s v="Le Lac"/>
    <s v="30"/>
    <s v="30250"/>
    <s v="0435554432"/>
    <s v=""/>
    <d v="2017-10-04T00:00:00"/>
    <n v="0"/>
    <s v="1996015-02"/>
    <x v="16"/>
    <d v="2023-01-11T00:00:00"/>
    <s v="Néant               "/>
    <m/>
    <n v="2"/>
    <d v="2023-01-14T00:00:00"/>
    <s v="1996015-02"/>
    <s v="002"/>
    <s v="PHYSIQUE"/>
    <s v="0102"/>
    <s v="0000"/>
    <s v="0000"/>
    <s v="Aucun traitement"/>
    <n v="0"/>
    <s v="0102"/>
    <s v="Carconite (injection)"/>
    <n v="100"/>
    <n v="2"/>
    <s v="Espèces"/>
    <n v="100"/>
    <n v="110.00000000000001"/>
    <s v="Avec détail"/>
    <n v="723"/>
    <n v="24.1"/>
    <s v="impayé"/>
    <x v="0"/>
  </r>
  <r>
    <s v="IR001-02"/>
    <s v="IR001"/>
    <s v="Gizmo"/>
    <s v="CHAT"/>
    <s v="Siamois"/>
    <d v="2012-02-24T00:00:00"/>
    <s v="M"/>
    <s v="Blanc/Gris/Noir"/>
    <b v="1"/>
    <n v="43.2"/>
    <n v="2.1"/>
    <b v="0"/>
    <s v=""/>
    <s v="IR001"/>
    <n v="1"/>
    <s v="Patricia Irribarado"/>
    <s v="45 Allée du Fou"/>
    <s v="Le Lac"/>
    <s v="30"/>
    <s v="30250"/>
    <s v="0435554432"/>
    <s v=""/>
    <d v="2017-10-04T00:00:00"/>
    <n v="0"/>
    <s v="1996015-02"/>
    <x v="16"/>
    <d v="2023-01-11T00:00:00"/>
    <s v="Néant               "/>
    <m/>
    <n v="2"/>
    <d v="2023-01-14T00:00:00"/>
    <s v="1996015-02"/>
    <s v="003"/>
    <s v="PHYSIQUE"/>
    <s v="0104"/>
    <s v="0000"/>
    <s v="0000"/>
    <s v="Aucun traitement"/>
    <n v="0"/>
    <s v="0104"/>
    <s v="Crupo (injection)"/>
    <n v="100"/>
    <n v="2"/>
    <s v="Espèces"/>
    <n v="100"/>
    <n v="110.00000000000001"/>
    <s v="Avec détail"/>
    <n v="723"/>
    <n v="24.1"/>
    <s v="impayé"/>
    <x v="0"/>
  </r>
  <r>
    <s v="IR001-02"/>
    <s v="IR001"/>
    <s v="Gizmo"/>
    <s v="CHAT"/>
    <s v="Siamois"/>
    <d v="2012-02-24T00:00:00"/>
    <s v="M"/>
    <s v="Blanc/Gris/Noir"/>
    <b v="1"/>
    <n v="43.2"/>
    <n v="2.1"/>
    <b v="0"/>
    <s v=""/>
    <s v="IR001"/>
    <n v="1"/>
    <s v="Patricia Irribarado"/>
    <s v="45 Allée du Fou"/>
    <s v="Le Lac"/>
    <s v="30"/>
    <s v="30250"/>
    <s v="0435554432"/>
    <s v=""/>
    <d v="2017-10-04T00:00:00"/>
    <n v="0"/>
    <s v="1996113-02"/>
    <x v="16"/>
    <d v="2023-04-19T00:00:00"/>
    <s v="Néant               "/>
    <m/>
    <n v="1"/>
    <d v="2023-05-02T00:00:00"/>
    <s v="1996113-02"/>
    <s v="001"/>
    <s v="PHYSIQUE"/>
    <s v="0300"/>
    <s v="0000"/>
    <s v="0000"/>
    <s v="Aucun traitement"/>
    <n v="0"/>
    <s v="0300"/>
    <s v="Examen général"/>
    <n v="250"/>
    <n v="1"/>
    <s v="Carte Bancaire"/>
    <n v="250"/>
    <n v="275"/>
    <s v="Avec détail"/>
    <n v="615"/>
    <n v="20.5"/>
    <s v="impayé"/>
    <x v="0"/>
  </r>
  <r>
    <s v="IR001-02"/>
    <s v="IR001"/>
    <s v="Gizmo"/>
    <s v="CHAT"/>
    <s v="Siamois"/>
    <d v="2012-02-24T00:00:00"/>
    <s v="M"/>
    <s v="Blanc/Gris/Noir"/>
    <b v="1"/>
    <n v="43.2"/>
    <n v="2.1"/>
    <b v="0"/>
    <s v=""/>
    <s v="IR001"/>
    <n v="1"/>
    <s v="Patricia Irribarado"/>
    <s v="45 Allée du Fou"/>
    <s v="Le Lac"/>
    <s v="30"/>
    <s v="30250"/>
    <s v="0435554432"/>
    <s v=""/>
    <d v="2017-10-04T00:00:00"/>
    <n v="0"/>
    <s v="1998113-02"/>
    <x v="16"/>
    <d v="2024-10-15T00:00:00"/>
    <s v="Néant               "/>
    <m/>
    <n v="3"/>
    <d v="2024-11-07T00:00:00"/>
    <s v=""/>
    <s v=""/>
    <s v=""/>
    <s v=""/>
    <s v=""/>
    <s v=""/>
    <s v=""/>
    <m/>
    <s v=""/>
    <s v=""/>
    <m/>
    <n v="3"/>
    <s v="Chèque"/>
    <n v="0"/>
    <n v="0"/>
    <s v="Sans détail"/>
    <n v="60"/>
    <n v="2"/>
    <s v="impayé"/>
    <x v="0"/>
  </r>
  <r>
    <s v="IR001-02"/>
    <s v="IR001"/>
    <s v="Gizmo"/>
    <s v="CHAT"/>
    <s v="Siamois"/>
    <d v="2012-02-24T00:00:00"/>
    <s v="M"/>
    <s v="Blanc/Gris/Noir"/>
    <b v="1"/>
    <n v="43.2"/>
    <n v="2.1"/>
    <b v="0"/>
    <s v=""/>
    <s v="IR001"/>
    <n v="1"/>
    <s v="Patricia Irribarado"/>
    <s v="45 Allée du Fou"/>
    <s v="Le Lac"/>
    <s v="30"/>
    <s v="30250"/>
    <s v="0435554432"/>
    <s v=""/>
    <d v="2017-10-04T00:00:00"/>
    <n v="0"/>
    <s v="2020015-02"/>
    <x v="16"/>
    <d v="2024-02-10T00:00:00"/>
    <s v="Néant               "/>
    <m/>
    <m/>
    <m/>
    <s v="2020015-02"/>
    <s v="001"/>
    <s v="PHYSIQUE"/>
    <s v="0100"/>
    <s v="0000"/>
    <s v="0000"/>
    <s v="Aucun traitement"/>
    <n v="0"/>
    <s v="0100"/>
    <s v="Tetrinious (injection)"/>
    <n v="50"/>
    <m/>
    <s v=""/>
    <n v="50"/>
    <n v="55.000000000000007"/>
    <s v="Avec détail"/>
    <n v="0"/>
    <n v="0"/>
    <s v="payé"/>
    <x v="0"/>
  </r>
  <r>
    <s v="IR001-02"/>
    <s v="IR001"/>
    <s v="Gizmo"/>
    <s v="CHAT"/>
    <s v="Siamois"/>
    <d v="2012-02-24T00:00:00"/>
    <s v="M"/>
    <s v="Blanc/Gris/Noir"/>
    <b v="1"/>
    <n v="43.2"/>
    <n v="2.1"/>
    <b v="0"/>
    <s v=""/>
    <s v="IR001"/>
    <n v="1"/>
    <s v="Patricia Irribarado"/>
    <s v="45 Allée du Fou"/>
    <s v="Le Lac"/>
    <s v="30"/>
    <s v="30250"/>
    <s v="0435554432"/>
    <s v=""/>
    <d v="2017-10-04T00:00:00"/>
    <n v="0"/>
    <s v="2020015-02"/>
    <x v="16"/>
    <d v="2024-02-10T00:00:00"/>
    <s v="Néant               "/>
    <m/>
    <m/>
    <m/>
    <s v="2020015-02"/>
    <s v="002"/>
    <s v="PHYSIQUE"/>
    <s v="0102"/>
    <s v="0000"/>
    <s v="0000"/>
    <s v="Aucun traitement"/>
    <n v="0"/>
    <s v="0102"/>
    <s v="Carconite (injection)"/>
    <n v="100"/>
    <m/>
    <s v=""/>
    <n v="100"/>
    <n v="110.00000000000001"/>
    <s v="Avec détail"/>
    <n v="0"/>
    <n v="0"/>
    <s v="payé"/>
    <x v="0"/>
  </r>
  <r>
    <s v="IR001-02"/>
    <s v="IR001"/>
    <s v="Gizmo"/>
    <s v="CHAT"/>
    <s v="Siamois"/>
    <d v="2012-02-24T00:00:00"/>
    <s v="M"/>
    <s v="Blanc/Gris/Noir"/>
    <b v="1"/>
    <n v="43.2"/>
    <n v="2.1"/>
    <b v="0"/>
    <s v=""/>
    <s v="IR001"/>
    <n v="1"/>
    <s v="Patricia Irribarado"/>
    <s v="45 Allée du Fou"/>
    <s v="Le Lac"/>
    <s v="30"/>
    <s v="30250"/>
    <s v="0435554432"/>
    <s v=""/>
    <d v="2017-10-04T00:00:00"/>
    <n v="0"/>
    <s v="2020015-02"/>
    <x v="16"/>
    <d v="2024-02-10T00:00:00"/>
    <s v="Néant               "/>
    <m/>
    <m/>
    <m/>
    <s v="2020015-02"/>
    <s v="003"/>
    <s v="PHYSIQUE"/>
    <s v="0104"/>
    <s v="0000"/>
    <s v="0000"/>
    <s v="Aucun traitement"/>
    <n v="0"/>
    <s v="0104"/>
    <s v="Crupo (injection)"/>
    <n v="100"/>
    <m/>
    <s v=""/>
    <n v="100"/>
    <n v="110.00000000000001"/>
    <s v="Avec détail"/>
    <n v="0"/>
    <n v="0"/>
    <s v="payé"/>
    <x v="0"/>
  </r>
  <r>
    <s v="IR001-02"/>
    <s v="IR001"/>
    <s v="Gizmo"/>
    <s v="CHAT"/>
    <s v="Siamois"/>
    <d v="2012-02-24T00:00:00"/>
    <s v="M"/>
    <s v="Blanc/Gris/Noir"/>
    <b v="1"/>
    <n v="43.2"/>
    <n v="2.1"/>
    <b v="0"/>
    <s v=""/>
    <s v="IR001"/>
    <n v="1"/>
    <s v="Patricia Irribarado"/>
    <s v="45 Allée du Fou"/>
    <s v="Le Lac"/>
    <s v="30"/>
    <s v="30250"/>
    <s v="0435554432"/>
    <s v=""/>
    <d v="2017-10-04T00:00:00"/>
    <n v="0"/>
    <s v="2020113-02"/>
    <x v="16"/>
    <d v="2024-05-18T00:00:00"/>
    <s v="Néant               "/>
    <m/>
    <n v="1"/>
    <d v="2024-06-03T00:00:00"/>
    <s v="2020113-02"/>
    <s v="001"/>
    <s v="PHYSIQUE"/>
    <s v="0300"/>
    <s v="0000"/>
    <s v="0000"/>
    <s v="Aucun traitement"/>
    <n v="0"/>
    <s v="0300"/>
    <s v="Examen général"/>
    <n v="250"/>
    <n v="1"/>
    <s v="Carte Bancaire"/>
    <n v="250"/>
    <n v="275"/>
    <s v="Avec détail"/>
    <n v="217"/>
    <n v="7.2"/>
    <s v="impayé"/>
    <x v="0"/>
  </r>
  <r>
    <s v="IR001-03"/>
    <s v="IR001"/>
    <s v="Doudoune"/>
    <s v="CHAT"/>
    <s v="Angora"/>
    <d v="2012-02-24T00:00:00"/>
    <s v="M"/>
    <s v="Blanc/Gris"/>
    <b v="1"/>
    <n v="44.6"/>
    <n v="2.8"/>
    <b v="0"/>
    <s v=""/>
    <s v="IR001"/>
    <n v="1"/>
    <s v="Patricia Irribarado"/>
    <s v="45 Allée du Fou"/>
    <s v="Le Lac"/>
    <s v="30"/>
    <s v="30250"/>
    <s v="0435554432"/>
    <s v=""/>
    <d v="2017-10-04T00:00:00"/>
    <n v="0"/>
    <s v="1996015-03"/>
    <x v="17"/>
    <d v="2023-01-11T00:00:00"/>
    <s v="Néant               "/>
    <m/>
    <n v="3"/>
    <d v="2023-02-02T00:00:00"/>
    <s v="1996015-03"/>
    <s v="001"/>
    <s v="PHYSIQUE"/>
    <s v="0100"/>
    <s v="0000"/>
    <s v="0000"/>
    <s v="Aucun traitement"/>
    <n v="0"/>
    <s v="0100"/>
    <s v="Tetrinious (injection)"/>
    <n v="50"/>
    <n v="3"/>
    <s v="Chèque"/>
    <n v="50"/>
    <n v="55.000000000000007"/>
    <s v="Avec détail"/>
    <n v="704"/>
    <n v="23.5"/>
    <s v="impayé"/>
    <x v="0"/>
  </r>
  <r>
    <s v="IR001-03"/>
    <s v="IR001"/>
    <s v="Doudoune"/>
    <s v="CHAT"/>
    <s v="Angora"/>
    <d v="2012-02-24T00:00:00"/>
    <s v="M"/>
    <s v="Blanc/Gris"/>
    <b v="1"/>
    <n v="44.6"/>
    <n v="2.8"/>
    <b v="0"/>
    <s v=""/>
    <s v="IR001"/>
    <n v="1"/>
    <s v="Patricia Irribarado"/>
    <s v="45 Allée du Fou"/>
    <s v="Le Lac"/>
    <s v="30"/>
    <s v="30250"/>
    <s v="0435554432"/>
    <s v=""/>
    <d v="2017-10-04T00:00:00"/>
    <n v="0"/>
    <s v="1996015-03"/>
    <x v="17"/>
    <d v="2023-01-11T00:00:00"/>
    <s v="Néant               "/>
    <m/>
    <n v="3"/>
    <d v="2023-02-02T00:00:00"/>
    <s v="1996015-03"/>
    <s v="002"/>
    <s v="PHYSIQUE"/>
    <s v="0101"/>
    <s v="0000"/>
    <s v="0000"/>
    <s v="Aucun traitement"/>
    <n v="0"/>
    <s v="0101"/>
    <s v="Rabonius (injection)"/>
    <n v="100"/>
    <n v="3"/>
    <s v="Chèque"/>
    <n v="100"/>
    <n v="110.00000000000001"/>
    <s v="Avec détail"/>
    <n v="704"/>
    <n v="23.5"/>
    <s v="impayé"/>
    <x v="0"/>
  </r>
  <r>
    <s v="IR001-03"/>
    <s v="IR001"/>
    <s v="Doudoune"/>
    <s v="CHAT"/>
    <s v="Angora"/>
    <d v="2012-02-24T00:00:00"/>
    <s v="M"/>
    <s v="Blanc/Gris"/>
    <b v="1"/>
    <n v="44.6"/>
    <n v="2.8"/>
    <b v="0"/>
    <s v=""/>
    <s v="IR001"/>
    <n v="1"/>
    <s v="Patricia Irribarado"/>
    <s v="45 Allée du Fou"/>
    <s v="Le Lac"/>
    <s v="30"/>
    <s v="30250"/>
    <s v="0435554432"/>
    <s v=""/>
    <d v="2017-10-04T00:00:00"/>
    <n v="0"/>
    <s v="1996015-03"/>
    <x v="17"/>
    <d v="2023-01-11T00:00:00"/>
    <s v="Néant               "/>
    <m/>
    <n v="3"/>
    <d v="2023-02-02T00:00:00"/>
    <s v="1996015-03"/>
    <s v="003"/>
    <s v="PHYSIQUE"/>
    <s v="0105"/>
    <s v="0000"/>
    <s v="0000"/>
    <s v="Aucun traitement"/>
    <n v="0"/>
    <s v="0105"/>
    <s v="Arthrimus (injection)"/>
    <n v="75"/>
    <n v="3"/>
    <s v="Chèque"/>
    <n v="75"/>
    <n v="82.5"/>
    <s v="Avec détail"/>
    <n v="704"/>
    <n v="23.5"/>
    <s v="impayé"/>
    <x v="0"/>
  </r>
  <r>
    <s v="IR001-03"/>
    <s v="IR001"/>
    <s v="Doudoune"/>
    <s v="CHAT"/>
    <s v="Angora"/>
    <d v="2012-02-24T00:00:00"/>
    <s v="M"/>
    <s v="Blanc/Gris"/>
    <b v="1"/>
    <n v="44.6"/>
    <n v="2.8"/>
    <b v="0"/>
    <s v=""/>
    <s v="IR001"/>
    <n v="1"/>
    <s v="Patricia Irribarado"/>
    <s v="45 Allée du Fou"/>
    <s v="Le Lac"/>
    <s v="30"/>
    <s v="30250"/>
    <s v="0435554432"/>
    <s v=""/>
    <d v="2017-10-04T00:00:00"/>
    <n v="0"/>
    <s v="1996125-02"/>
    <x v="17"/>
    <d v="2023-05-01T00:00:00"/>
    <s v="Néant               "/>
    <m/>
    <n v="3"/>
    <d v="2023-05-19T00:00:00"/>
    <s v="1996125-02"/>
    <s v="001"/>
    <s v="PHYSIQUE"/>
    <s v="0300"/>
    <s v="0000"/>
    <s v="0000"/>
    <s v="Aucun traitement"/>
    <n v="0"/>
    <s v="0300"/>
    <s v="Examen général"/>
    <n v="250"/>
    <n v="3"/>
    <s v="Chèque"/>
    <n v="250"/>
    <n v="275"/>
    <s v="Avec détail"/>
    <n v="598"/>
    <n v="19.899999999999999"/>
    <s v="impayé"/>
    <x v="0"/>
  </r>
  <r>
    <s v="IR001-03"/>
    <s v="IR001"/>
    <s v="Doudoune"/>
    <s v="CHAT"/>
    <s v="Angora"/>
    <d v="2012-02-24T00:00:00"/>
    <s v="M"/>
    <s v="Blanc/Gris"/>
    <b v="1"/>
    <n v="44.6"/>
    <n v="2.8"/>
    <b v="0"/>
    <s v=""/>
    <s v="IR001"/>
    <n v="1"/>
    <s v="Patricia Irribarado"/>
    <s v="45 Allée du Fou"/>
    <s v="Le Lac"/>
    <s v="30"/>
    <s v="30250"/>
    <s v="0435554432"/>
    <s v=""/>
    <d v="2017-10-04T00:00:00"/>
    <n v="0"/>
    <s v="1998125-02"/>
    <x v="17"/>
    <d v="2024-10-27T00:00:00"/>
    <s v="Néant               "/>
    <m/>
    <n v="2"/>
    <d v="2024-11-09T00:00:00"/>
    <s v=""/>
    <s v=""/>
    <s v=""/>
    <s v=""/>
    <s v=""/>
    <s v=""/>
    <s v=""/>
    <m/>
    <s v=""/>
    <s v=""/>
    <m/>
    <n v="2"/>
    <s v="Espèces"/>
    <n v="0"/>
    <n v="0"/>
    <s v="Sans détail"/>
    <n v="58"/>
    <n v="1.9"/>
    <s v="impayé"/>
    <x v="0"/>
  </r>
  <r>
    <s v="IR001-03"/>
    <s v="IR001"/>
    <s v="Doudoune"/>
    <s v="CHAT"/>
    <s v="Angora"/>
    <d v="2012-02-24T00:00:00"/>
    <s v="M"/>
    <s v="Blanc/Gris"/>
    <b v="1"/>
    <n v="44.6"/>
    <n v="2.8"/>
    <b v="0"/>
    <s v=""/>
    <s v="IR001"/>
    <n v="1"/>
    <s v="Patricia Irribarado"/>
    <s v="45 Allée du Fou"/>
    <s v="Le Lac"/>
    <s v="30"/>
    <s v="30250"/>
    <s v="0435554432"/>
    <s v=""/>
    <d v="2017-10-04T00:00:00"/>
    <n v="0"/>
    <s v="2020015-03"/>
    <x v="17"/>
    <d v="2024-02-10T00:00:00"/>
    <s v="Néant               "/>
    <m/>
    <n v="3"/>
    <d v="2024-03-02T00:00:00"/>
    <s v="2020015-03"/>
    <s v="001"/>
    <s v="PHYSIQUE"/>
    <s v="0100"/>
    <s v="0000"/>
    <s v="0000"/>
    <s v="Aucun traitement"/>
    <n v="0"/>
    <s v="0100"/>
    <s v="Tetrinious (injection)"/>
    <n v="50"/>
    <n v="3"/>
    <s v="Chèque"/>
    <n v="50"/>
    <n v="55.000000000000007"/>
    <s v="Avec détail"/>
    <n v="310"/>
    <n v="10.3"/>
    <s v="impayé"/>
    <x v="0"/>
  </r>
  <r>
    <s v="IR001-03"/>
    <s v="IR001"/>
    <s v="Doudoune"/>
    <s v="CHAT"/>
    <s v="Angora"/>
    <d v="2012-02-24T00:00:00"/>
    <s v="M"/>
    <s v="Blanc/Gris"/>
    <b v="1"/>
    <n v="44.6"/>
    <n v="2.8"/>
    <b v="0"/>
    <s v=""/>
    <s v="IR001"/>
    <n v="1"/>
    <s v="Patricia Irribarado"/>
    <s v="45 Allée du Fou"/>
    <s v="Le Lac"/>
    <s v="30"/>
    <s v="30250"/>
    <s v="0435554432"/>
    <s v=""/>
    <d v="2017-10-04T00:00:00"/>
    <n v="0"/>
    <s v="2020015-03"/>
    <x v="17"/>
    <d v="2024-02-10T00:00:00"/>
    <s v="Néant               "/>
    <m/>
    <n v="3"/>
    <d v="2024-03-02T00:00:00"/>
    <s v="2020015-03"/>
    <s v="002"/>
    <s v="PHYSIQUE"/>
    <s v="0101"/>
    <s v="0000"/>
    <s v="0000"/>
    <s v="Aucun traitement"/>
    <n v="0"/>
    <s v="0101"/>
    <s v="Rabonius (injection)"/>
    <n v="100"/>
    <n v="3"/>
    <s v="Chèque"/>
    <n v="100"/>
    <n v="110.00000000000001"/>
    <s v="Avec détail"/>
    <n v="310"/>
    <n v="10.3"/>
    <s v="impayé"/>
    <x v="0"/>
  </r>
  <r>
    <s v="IR001-03"/>
    <s v="IR001"/>
    <s v="Doudoune"/>
    <s v="CHAT"/>
    <s v="Angora"/>
    <d v="2012-02-24T00:00:00"/>
    <s v="M"/>
    <s v="Blanc/Gris"/>
    <b v="1"/>
    <n v="44.6"/>
    <n v="2.8"/>
    <b v="0"/>
    <s v=""/>
    <s v="IR001"/>
    <n v="1"/>
    <s v="Patricia Irribarado"/>
    <s v="45 Allée du Fou"/>
    <s v="Le Lac"/>
    <s v="30"/>
    <s v="30250"/>
    <s v="0435554432"/>
    <s v=""/>
    <d v="2017-10-04T00:00:00"/>
    <n v="0"/>
    <s v="2020015-03"/>
    <x v="17"/>
    <d v="2024-02-10T00:00:00"/>
    <s v="Néant               "/>
    <m/>
    <n v="3"/>
    <d v="2024-03-02T00:00:00"/>
    <s v="2020015-03"/>
    <s v="003"/>
    <s v="PHYSIQUE"/>
    <s v="0105"/>
    <s v="0000"/>
    <s v="0000"/>
    <s v="Aucun traitement"/>
    <n v="0"/>
    <s v="0105"/>
    <s v="Arthrimus (injection)"/>
    <n v="75"/>
    <n v="3"/>
    <s v="Chèque"/>
    <n v="75"/>
    <n v="82.5"/>
    <s v="Avec détail"/>
    <n v="310"/>
    <n v="10.3"/>
    <s v="impayé"/>
    <x v="0"/>
  </r>
  <r>
    <s v="IR001-03"/>
    <s v="IR001"/>
    <s v="Doudoune"/>
    <s v="CHAT"/>
    <s v="Angora"/>
    <d v="2012-02-24T00:00:00"/>
    <s v="M"/>
    <s v="Blanc/Gris"/>
    <b v="1"/>
    <n v="44.6"/>
    <n v="2.8"/>
    <b v="0"/>
    <s v=""/>
    <s v="IR001"/>
    <n v="1"/>
    <s v="Patricia Irribarado"/>
    <s v="45 Allée du Fou"/>
    <s v="Le Lac"/>
    <s v="30"/>
    <s v="30250"/>
    <s v="0435554432"/>
    <s v=""/>
    <d v="2017-10-04T00:00:00"/>
    <n v="0"/>
    <s v="2020125-02"/>
    <x v="17"/>
    <d v="2024-05-30T00:00:00"/>
    <s v="Néant               "/>
    <m/>
    <n v="2"/>
    <d v="2024-06-13T00:00:00"/>
    <s v="2020125-02"/>
    <s v="001"/>
    <s v="PHYSIQUE"/>
    <s v="0300"/>
    <s v="0000"/>
    <s v="0000"/>
    <s v="Aucun traitement"/>
    <n v="0"/>
    <s v="0300"/>
    <s v="Examen général"/>
    <n v="250"/>
    <n v="2"/>
    <s v="Espèces"/>
    <n v="250"/>
    <n v="275"/>
    <s v="Avec détail"/>
    <n v="207"/>
    <n v="6.9"/>
    <s v="impayé"/>
    <x v="0"/>
  </r>
  <r>
    <s v="IR001-04"/>
    <s v="IR001"/>
    <s v="Roméo"/>
    <s v="CHAT"/>
    <s v="Domestique"/>
    <d v="2014-09-26T00:00:00"/>
    <s v="F"/>
    <s v="Noir/Gris"/>
    <b v="1"/>
    <n v="45.2"/>
    <n v="6.1"/>
    <b v="1"/>
    <s v=""/>
    <s v="IR001"/>
    <n v="1"/>
    <s v="Patricia Irribarado"/>
    <s v="45 Allée du Fou"/>
    <s v="Le Lac"/>
    <s v="30"/>
    <s v="30250"/>
    <s v="0435554432"/>
    <s v=""/>
    <d v="2017-10-04T00:00:00"/>
    <n v="0"/>
    <s v="1996015-04"/>
    <x v="18"/>
    <d v="2023-01-11T00:00:00"/>
    <s v="Néant               "/>
    <m/>
    <n v="3"/>
    <d v="2023-01-20T00:00:00"/>
    <s v="1996015-04"/>
    <s v="001"/>
    <s v="PHYSIQUE"/>
    <s v="0100"/>
    <s v="0000"/>
    <s v="0000"/>
    <s v="Aucun traitement"/>
    <n v="0"/>
    <s v="0100"/>
    <s v="Tetrinious (injection)"/>
    <n v="50"/>
    <n v="3"/>
    <s v="Chèque"/>
    <n v="50"/>
    <n v="55.000000000000007"/>
    <s v="Avec détail"/>
    <n v="717"/>
    <n v="23.9"/>
    <s v="impayé"/>
    <x v="0"/>
  </r>
  <r>
    <s v="IR001-04"/>
    <s v="IR001"/>
    <s v="Roméo"/>
    <s v="CHAT"/>
    <s v="Domestique"/>
    <d v="2014-09-26T00:00:00"/>
    <s v="F"/>
    <s v="Noir/Gris"/>
    <b v="1"/>
    <n v="45.2"/>
    <n v="6.1"/>
    <b v="1"/>
    <s v=""/>
    <s v="IR001"/>
    <n v="1"/>
    <s v="Patricia Irribarado"/>
    <s v="45 Allée du Fou"/>
    <s v="Le Lac"/>
    <s v="30"/>
    <s v="30250"/>
    <s v="0435554432"/>
    <s v=""/>
    <d v="2017-10-04T00:00:00"/>
    <n v="0"/>
    <s v="1996015-04"/>
    <x v="18"/>
    <d v="2023-01-11T00:00:00"/>
    <s v="Néant               "/>
    <m/>
    <n v="3"/>
    <d v="2023-01-20T00:00:00"/>
    <s v="1996015-04"/>
    <s v="002"/>
    <s v="PHYSIQUE"/>
    <s v="0101"/>
    <s v="0000"/>
    <s v="0000"/>
    <s v="Aucun traitement"/>
    <n v="0"/>
    <s v="0101"/>
    <s v="Rabonius (injection)"/>
    <n v="100"/>
    <n v="3"/>
    <s v="Chèque"/>
    <n v="100"/>
    <n v="110.00000000000001"/>
    <s v="Avec détail"/>
    <n v="717"/>
    <n v="23.9"/>
    <s v="impayé"/>
    <x v="0"/>
  </r>
  <r>
    <s v="IR001-04"/>
    <s v="IR001"/>
    <s v="Roméo"/>
    <s v="CHAT"/>
    <s v="Domestique"/>
    <d v="2014-09-26T00:00:00"/>
    <s v="F"/>
    <s v="Noir/Gris"/>
    <b v="1"/>
    <n v="45.2"/>
    <n v="6.1"/>
    <b v="1"/>
    <s v=""/>
    <s v="IR001"/>
    <n v="1"/>
    <s v="Patricia Irribarado"/>
    <s v="45 Allée du Fou"/>
    <s v="Le Lac"/>
    <s v="30"/>
    <s v="30250"/>
    <s v="0435554432"/>
    <s v=""/>
    <d v="2017-10-04T00:00:00"/>
    <n v="0"/>
    <s v="1996015-04"/>
    <x v="18"/>
    <d v="2023-01-11T00:00:00"/>
    <s v="Néant               "/>
    <m/>
    <n v="3"/>
    <d v="2023-01-20T00:00:00"/>
    <s v="1996015-04"/>
    <s v="003"/>
    <s v="PHYSIQUE"/>
    <s v="0102"/>
    <s v="0000"/>
    <s v="0000"/>
    <s v="Aucun traitement"/>
    <n v="0"/>
    <s v="0102"/>
    <s v="Carconite (injection)"/>
    <n v="100"/>
    <n v="3"/>
    <s v="Chèque"/>
    <n v="100"/>
    <n v="110.00000000000001"/>
    <s v="Avec détail"/>
    <n v="717"/>
    <n v="23.9"/>
    <s v="impayé"/>
    <x v="0"/>
  </r>
  <r>
    <s v="IR001-04"/>
    <s v="IR001"/>
    <s v="Roméo"/>
    <s v="CHAT"/>
    <s v="Domestique"/>
    <d v="2014-09-26T00:00:00"/>
    <s v="F"/>
    <s v="Noir/Gris"/>
    <b v="1"/>
    <n v="45.2"/>
    <n v="6.1"/>
    <b v="1"/>
    <s v=""/>
    <s v="IR001"/>
    <n v="1"/>
    <s v="Patricia Irribarado"/>
    <s v="45 Allée du Fou"/>
    <s v="Le Lac"/>
    <s v="30"/>
    <s v="30250"/>
    <s v="0435554432"/>
    <s v=""/>
    <d v="2017-10-04T00:00:00"/>
    <n v="0"/>
    <s v="1996125-03"/>
    <x v="18"/>
    <d v="2023-05-01T00:00:00"/>
    <s v="Néant               "/>
    <m/>
    <n v="3"/>
    <d v="2023-05-13T00:00:00"/>
    <s v="1996125-03"/>
    <s v="001"/>
    <s v="PHYSIQUE"/>
    <s v="0100"/>
    <s v="0000"/>
    <s v="0000"/>
    <s v="Aucun traitement"/>
    <n v="0"/>
    <s v="0100"/>
    <s v="Tetrinious (injection)"/>
    <n v="50"/>
    <n v="3"/>
    <s v="Chèque"/>
    <n v="50"/>
    <n v="55.000000000000007"/>
    <s v="Avec détail"/>
    <n v="604"/>
    <n v="20.100000000000001"/>
    <s v="impayé"/>
    <x v="0"/>
  </r>
  <r>
    <s v="IR001-04"/>
    <s v="IR001"/>
    <s v="Roméo"/>
    <s v="CHAT"/>
    <s v="Domestique"/>
    <d v="2014-09-26T00:00:00"/>
    <s v="F"/>
    <s v="Noir/Gris"/>
    <b v="1"/>
    <n v="45.2"/>
    <n v="6.1"/>
    <b v="1"/>
    <s v=""/>
    <s v="IR001"/>
    <n v="1"/>
    <s v="Patricia Irribarado"/>
    <s v="45 Allée du Fou"/>
    <s v="Le Lac"/>
    <s v="30"/>
    <s v="30250"/>
    <s v="0435554432"/>
    <s v=""/>
    <d v="2017-10-04T00:00:00"/>
    <n v="0"/>
    <s v="1998125-03"/>
    <x v="18"/>
    <d v="2024-10-27T00:00:00"/>
    <s v="Néant               "/>
    <m/>
    <n v="2"/>
    <d v="2024-11-05T00:00:00"/>
    <s v=""/>
    <s v=""/>
    <s v=""/>
    <s v=""/>
    <s v=""/>
    <s v=""/>
    <s v=""/>
    <m/>
    <s v=""/>
    <s v=""/>
    <m/>
    <n v="2"/>
    <s v="Espèces"/>
    <n v="0"/>
    <n v="0"/>
    <s v="Sans détail"/>
    <n v="62"/>
    <n v="2.1"/>
    <s v="impayé"/>
    <x v="0"/>
  </r>
  <r>
    <s v="IR001-04"/>
    <s v="IR001"/>
    <s v="Roméo"/>
    <s v="CHAT"/>
    <s v="Domestique"/>
    <d v="2014-09-26T00:00:00"/>
    <s v="F"/>
    <s v="Noir/Gris"/>
    <b v="1"/>
    <n v="45.2"/>
    <n v="6.1"/>
    <b v="1"/>
    <s v=""/>
    <s v="IR001"/>
    <n v="1"/>
    <s v="Patricia Irribarado"/>
    <s v="45 Allée du Fou"/>
    <s v="Le Lac"/>
    <s v="30"/>
    <s v="30250"/>
    <s v="0435554432"/>
    <s v=""/>
    <d v="2017-10-04T00:00:00"/>
    <n v="0"/>
    <s v="2020015-04"/>
    <x v="18"/>
    <d v="2024-02-10T00:00:00"/>
    <s v="Néant               "/>
    <m/>
    <n v="2"/>
    <d v="2024-02-25T00:00:00"/>
    <s v="2020015-04"/>
    <s v="001"/>
    <s v="PHYSIQUE"/>
    <s v="0100"/>
    <s v="0000"/>
    <s v="0000"/>
    <s v="Aucun traitement"/>
    <n v="0"/>
    <s v="0100"/>
    <s v="Tetrinious (injection)"/>
    <n v="50"/>
    <n v="2"/>
    <s v="Espèces"/>
    <n v="50"/>
    <n v="55.000000000000007"/>
    <s v="Avec détail"/>
    <n v="316"/>
    <n v="10.5"/>
    <s v="impayé"/>
    <x v="0"/>
  </r>
  <r>
    <s v="IR001-04"/>
    <s v="IR001"/>
    <s v="Roméo"/>
    <s v="CHAT"/>
    <s v="Domestique"/>
    <d v="2014-09-26T00:00:00"/>
    <s v="F"/>
    <s v="Noir/Gris"/>
    <b v="1"/>
    <n v="45.2"/>
    <n v="6.1"/>
    <b v="1"/>
    <s v=""/>
    <s v="IR001"/>
    <n v="1"/>
    <s v="Patricia Irribarado"/>
    <s v="45 Allée du Fou"/>
    <s v="Le Lac"/>
    <s v="30"/>
    <s v="30250"/>
    <s v="0435554432"/>
    <s v=""/>
    <d v="2017-10-04T00:00:00"/>
    <n v="0"/>
    <s v="2020015-04"/>
    <x v="18"/>
    <d v="2024-02-10T00:00:00"/>
    <s v="Néant               "/>
    <m/>
    <n v="2"/>
    <d v="2024-02-25T00:00:00"/>
    <s v="2020015-04"/>
    <s v="002"/>
    <s v="PHYSIQUE"/>
    <s v="0101"/>
    <s v="0000"/>
    <s v="0000"/>
    <s v="Aucun traitement"/>
    <n v="0"/>
    <s v="0101"/>
    <s v="Rabonius (injection)"/>
    <n v="100"/>
    <n v="2"/>
    <s v="Espèces"/>
    <n v="100"/>
    <n v="110.00000000000001"/>
    <s v="Avec détail"/>
    <n v="316"/>
    <n v="10.5"/>
    <s v="impayé"/>
    <x v="0"/>
  </r>
  <r>
    <s v="IR001-04"/>
    <s v="IR001"/>
    <s v="Roméo"/>
    <s v="CHAT"/>
    <s v="Domestique"/>
    <d v="2014-09-26T00:00:00"/>
    <s v="F"/>
    <s v="Noir/Gris"/>
    <b v="1"/>
    <n v="45.2"/>
    <n v="6.1"/>
    <b v="1"/>
    <s v=""/>
    <s v="IR001"/>
    <n v="1"/>
    <s v="Patricia Irribarado"/>
    <s v="45 Allée du Fou"/>
    <s v="Le Lac"/>
    <s v="30"/>
    <s v="30250"/>
    <s v="0435554432"/>
    <s v=""/>
    <d v="2017-10-04T00:00:00"/>
    <n v="0"/>
    <s v="2020015-04"/>
    <x v="18"/>
    <d v="2024-02-10T00:00:00"/>
    <s v="Néant               "/>
    <m/>
    <n v="2"/>
    <d v="2024-02-25T00:00:00"/>
    <s v="2020015-04"/>
    <s v="003"/>
    <s v="PHYSIQUE"/>
    <s v="0102"/>
    <s v="0000"/>
    <s v="0000"/>
    <s v="Aucun traitement"/>
    <n v="0"/>
    <s v="0102"/>
    <s v="Carconite (injection)"/>
    <n v="100"/>
    <n v="2"/>
    <s v="Espèces"/>
    <n v="100"/>
    <n v="110.00000000000001"/>
    <s v="Avec détail"/>
    <n v="316"/>
    <n v="10.5"/>
    <s v="impayé"/>
    <x v="0"/>
  </r>
  <r>
    <s v="IR001-04"/>
    <s v="IR001"/>
    <s v="Roméo"/>
    <s v="CHAT"/>
    <s v="Domestique"/>
    <d v="2014-09-26T00:00:00"/>
    <s v="F"/>
    <s v="Noir/Gris"/>
    <b v="1"/>
    <n v="45.2"/>
    <n v="6.1"/>
    <b v="1"/>
    <s v=""/>
    <s v="IR001"/>
    <n v="1"/>
    <s v="Patricia Irribarado"/>
    <s v="45 Allée du Fou"/>
    <s v="Le Lac"/>
    <s v="30"/>
    <s v="30250"/>
    <s v="0435554432"/>
    <s v=""/>
    <d v="2017-10-04T00:00:00"/>
    <n v="0"/>
    <s v="2020125-03"/>
    <x v="18"/>
    <d v="2024-05-30T00:00:00"/>
    <s v="Néant               "/>
    <m/>
    <n v="1"/>
    <d v="2024-06-01T00:00:00"/>
    <s v="2020125-03"/>
    <s v="001"/>
    <s v="PHYSIQUE"/>
    <s v="0100"/>
    <s v="0000"/>
    <s v="0000"/>
    <s v="Aucun traitement"/>
    <n v="0"/>
    <s v="0100"/>
    <s v="Tetrinious (injection)"/>
    <n v="50"/>
    <n v="1"/>
    <s v="Carte Bancaire"/>
    <n v="50"/>
    <n v="55.000000000000007"/>
    <s v="Avec détail"/>
    <n v="219"/>
    <n v="7.3"/>
    <s v="impayé"/>
    <x v="0"/>
  </r>
  <r>
    <s v="IR001-05"/>
    <s v="IR001"/>
    <s v="César"/>
    <s v="CHAT"/>
    <s v="Domestique"/>
    <d v="2014-09-26T00:00:00"/>
    <s v="M"/>
    <s v="Gris"/>
    <b v="1"/>
    <n v="55.8"/>
    <n v="4.2"/>
    <b v="0"/>
    <s v=""/>
    <s v="IR001"/>
    <n v="1"/>
    <s v="Patricia Irribarado"/>
    <s v="45 Allée du Fou"/>
    <s v="Le Lac"/>
    <s v="30"/>
    <s v="30250"/>
    <s v="0435554432"/>
    <s v=""/>
    <d v="2017-10-04T00:00:00"/>
    <n v="0"/>
    <s v="1996015-05"/>
    <x v="19"/>
    <d v="2023-01-11T00:00:00"/>
    <s v="Néant               "/>
    <m/>
    <n v="1"/>
    <d v="2023-01-25T00:00:00"/>
    <s v="1996015-05"/>
    <s v="001"/>
    <s v="PHYSIQUE"/>
    <s v="0100"/>
    <s v="0000"/>
    <s v="0000"/>
    <s v="Aucun traitement"/>
    <n v="0"/>
    <s v="0100"/>
    <s v="Tetrinious (injection)"/>
    <n v="50"/>
    <n v="1"/>
    <s v="Carte Bancaire"/>
    <n v="50"/>
    <n v="55.000000000000007"/>
    <s v="Avec détail"/>
    <n v="712"/>
    <n v="23.7"/>
    <s v="impayé"/>
    <x v="0"/>
  </r>
  <r>
    <s v="IR001-05"/>
    <s v="IR001"/>
    <s v="César"/>
    <s v="CHAT"/>
    <s v="Domestique"/>
    <d v="2014-09-26T00:00:00"/>
    <s v="M"/>
    <s v="Gris"/>
    <b v="1"/>
    <n v="55.8"/>
    <n v="4.2"/>
    <b v="0"/>
    <s v=""/>
    <s v="IR001"/>
    <n v="1"/>
    <s v="Patricia Irribarado"/>
    <s v="45 Allée du Fou"/>
    <s v="Le Lac"/>
    <s v="30"/>
    <s v="30250"/>
    <s v="0435554432"/>
    <s v=""/>
    <d v="2017-10-04T00:00:00"/>
    <n v="0"/>
    <s v="1996125-04"/>
    <x v="19"/>
    <d v="2023-05-01T00:00:00"/>
    <s v="Physique            "/>
    <d v="2023-05-16T00:00:00"/>
    <n v="3"/>
    <d v="2023-05-15T00:00:00"/>
    <s v="1996125-04"/>
    <s v="001"/>
    <s v="PHYSIQUE"/>
    <s v="0300"/>
    <s v="0000"/>
    <s v="0000"/>
    <s v="Aucun traitement"/>
    <n v="0"/>
    <s v="0300"/>
    <s v="Examen général"/>
    <n v="250"/>
    <n v="3"/>
    <s v="Chèque"/>
    <n v="250"/>
    <n v="275"/>
    <s v="Avec détail"/>
    <n v="602"/>
    <n v="20.100000000000001"/>
    <s v="impayé"/>
    <x v="0"/>
  </r>
  <r>
    <s v="IR001-05"/>
    <s v="IR001"/>
    <s v="César"/>
    <s v="CHAT"/>
    <s v="Domestique"/>
    <d v="2014-09-26T00:00:00"/>
    <s v="M"/>
    <s v="Gris"/>
    <b v="1"/>
    <n v="55.8"/>
    <n v="4.2"/>
    <b v="0"/>
    <s v=""/>
    <s v="IR001"/>
    <n v="1"/>
    <s v="Patricia Irribarado"/>
    <s v="45 Allée du Fou"/>
    <s v="Le Lac"/>
    <s v="30"/>
    <s v="30250"/>
    <s v="0435554432"/>
    <s v=""/>
    <d v="2017-10-04T00:00:00"/>
    <n v="0"/>
    <s v="1998125-04"/>
    <x v="19"/>
    <d v="2024-10-27T00:00:00"/>
    <s v="Physique            "/>
    <m/>
    <n v="3"/>
    <d v="2024-11-01T00:00:00"/>
    <s v=""/>
    <s v=""/>
    <s v=""/>
    <s v=""/>
    <s v=""/>
    <s v=""/>
    <s v=""/>
    <m/>
    <s v=""/>
    <s v=""/>
    <m/>
    <n v="3"/>
    <s v="Chèque"/>
    <n v="0"/>
    <n v="0"/>
    <s v="Sans détail"/>
    <n v="66"/>
    <n v="2.2000000000000002"/>
    <s v="impayé"/>
    <x v="0"/>
  </r>
  <r>
    <s v="IR001-05"/>
    <s v="IR001"/>
    <s v="César"/>
    <s v="CHAT"/>
    <s v="Domestique"/>
    <d v="2014-09-26T00:00:00"/>
    <s v="M"/>
    <s v="Gris"/>
    <b v="1"/>
    <n v="55.8"/>
    <n v="4.2"/>
    <b v="0"/>
    <s v=""/>
    <s v="IR001"/>
    <n v="1"/>
    <s v="Patricia Irribarado"/>
    <s v="45 Allée du Fou"/>
    <s v="Le Lac"/>
    <s v="30"/>
    <s v="30250"/>
    <s v="0435554432"/>
    <s v=""/>
    <d v="2017-10-04T00:00:00"/>
    <n v="0"/>
    <s v="2020015-05"/>
    <x v="19"/>
    <d v="2024-02-10T00:00:00"/>
    <s v="Néant               "/>
    <m/>
    <n v="2"/>
    <d v="2024-02-12T00:00:00"/>
    <s v="2020015-05"/>
    <s v="001"/>
    <s v="PHYSIQUE"/>
    <s v="0100"/>
    <s v="0000"/>
    <s v="0000"/>
    <s v="Aucun traitement"/>
    <n v="0"/>
    <s v="0100"/>
    <s v="Tetrinious (injection)"/>
    <n v="50"/>
    <n v="2"/>
    <s v="Espèces"/>
    <n v="50"/>
    <n v="55.000000000000007"/>
    <s v="Avec détail"/>
    <n v="329"/>
    <n v="11"/>
    <s v="impayé"/>
    <x v="0"/>
  </r>
  <r>
    <s v="IR001-05"/>
    <s v="IR001"/>
    <s v="César"/>
    <s v="CHAT"/>
    <s v="Domestique"/>
    <d v="2014-09-26T00:00:00"/>
    <s v="M"/>
    <s v="Gris"/>
    <b v="1"/>
    <n v="55.8"/>
    <n v="4.2"/>
    <b v="0"/>
    <s v=""/>
    <s v="IR001"/>
    <n v="1"/>
    <s v="Patricia Irribarado"/>
    <s v="45 Allée du Fou"/>
    <s v="Le Lac"/>
    <s v="30"/>
    <s v="30250"/>
    <s v="0435554432"/>
    <s v=""/>
    <d v="2017-10-04T00:00:00"/>
    <n v="0"/>
    <s v="2020125-04"/>
    <x v="19"/>
    <d v="2024-05-30T00:00:00"/>
    <s v="Physique            "/>
    <d v="2024-06-14T00:00:00"/>
    <n v="2"/>
    <d v="2024-06-20T00:00:00"/>
    <s v="2020125-04"/>
    <s v="001"/>
    <s v="PHYSIQUE"/>
    <s v="0300"/>
    <s v="0000"/>
    <s v="0000"/>
    <s v="Aucun traitement"/>
    <n v="0"/>
    <s v="0300"/>
    <s v="Examen général"/>
    <n v="250"/>
    <n v="2"/>
    <s v="Espèces"/>
    <n v="250"/>
    <n v="275"/>
    <s v="Avec détail"/>
    <n v="200"/>
    <n v="6.7"/>
    <s v="impayé"/>
    <x v="0"/>
  </r>
  <r>
    <s v="IR001-06"/>
    <s v="IR001"/>
    <s v="Juliette"/>
    <s v="CHAT"/>
    <s v="Chartreux"/>
    <d v="2014-09-26T00:00:00"/>
    <s v="F"/>
    <s v="Noir/Gris"/>
    <b v="1"/>
    <n v="40.200000000000003"/>
    <n v="3.8"/>
    <b v="0"/>
    <s v=""/>
    <s v="IR001"/>
    <n v="1"/>
    <s v="Patricia Irribarado"/>
    <s v="45 Allée du Fou"/>
    <s v="Le Lac"/>
    <s v="30"/>
    <s v="30250"/>
    <s v="0435554432"/>
    <s v=""/>
    <d v="2017-10-04T00:00:00"/>
    <n v="0"/>
    <s v="1996015-06"/>
    <x v="20"/>
    <d v="2023-01-11T00:00:00"/>
    <s v="Néant               "/>
    <m/>
    <n v="2"/>
    <d v="2023-02-05T00:00:00"/>
    <s v="1996015-06"/>
    <s v="001"/>
    <s v="PHYSIQUE"/>
    <s v="0101"/>
    <s v="0000"/>
    <s v="0000"/>
    <s v="Aucun traitement"/>
    <n v="0"/>
    <s v="0101"/>
    <s v="Rabonius (injection)"/>
    <n v="100"/>
    <n v="2"/>
    <s v="Espèces"/>
    <n v="100"/>
    <n v="110.00000000000001"/>
    <s v="Avec détail"/>
    <n v="701"/>
    <n v="23.4"/>
    <s v="impayé"/>
    <x v="0"/>
  </r>
  <r>
    <s v="IR001-06"/>
    <s v="IR001"/>
    <s v="Juliette"/>
    <s v="CHAT"/>
    <s v="Chartreux"/>
    <d v="2014-09-26T00:00:00"/>
    <s v="F"/>
    <s v="Noir/Gris"/>
    <b v="1"/>
    <n v="40.200000000000003"/>
    <n v="3.8"/>
    <b v="0"/>
    <s v=""/>
    <s v="IR001"/>
    <n v="1"/>
    <s v="Patricia Irribarado"/>
    <s v="45 Allée du Fou"/>
    <s v="Le Lac"/>
    <s v="30"/>
    <s v="30250"/>
    <s v="0435554432"/>
    <s v=""/>
    <d v="2017-10-04T00:00:00"/>
    <n v="0"/>
    <s v="1996030-01"/>
    <x v="20"/>
    <d v="2023-01-26T00:00:00"/>
    <s v="Physique            "/>
    <d v="2023-02-02T00:00:00"/>
    <n v="1"/>
    <d v="2023-01-29T00:00:00"/>
    <s v="1996030-01"/>
    <s v="001"/>
    <s v="PHYSIQUE"/>
    <s v="0300"/>
    <s v="0000"/>
    <s v="0000"/>
    <s v="Aucun traitement"/>
    <n v="0"/>
    <s v="0300"/>
    <s v="Examen général"/>
    <n v="250"/>
    <n v="1"/>
    <s v="Carte Bancaire"/>
    <n v="250"/>
    <n v="275"/>
    <s v="Avec détail"/>
    <n v="708"/>
    <n v="23.6"/>
    <s v="impayé"/>
    <x v="0"/>
  </r>
  <r>
    <s v="IR001-06"/>
    <s v="IR001"/>
    <s v="Juliette"/>
    <s v="CHAT"/>
    <s v="Chartreux"/>
    <d v="2014-09-26T00:00:00"/>
    <s v="F"/>
    <s v="Noir/Gris"/>
    <b v="1"/>
    <n v="40.200000000000003"/>
    <n v="3.8"/>
    <b v="0"/>
    <s v=""/>
    <s v="IR001"/>
    <n v="1"/>
    <s v="Patricia Irribarado"/>
    <s v="45 Allée du Fou"/>
    <s v="Le Lac"/>
    <s v="30"/>
    <s v="30250"/>
    <s v="0435554432"/>
    <s v=""/>
    <d v="2017-10-04T00:00:00"/>
    <n v="0"/>
    <s v="1996125-05"/>
    <x v="20"/>
    <d v="2023-05-02T00:00:00"/>
    <s v="Néant               "/>
    <m/>
    <m/>
    <m/>
    <s v="1996125-05"/>
    <s v="001"/>
    <s v="PHYSIQUE"/>
    <s v="0300"/>
    <s v="0000"/>
    <s v="0000"/>
    <s v="Aucun traitement"/>
    <n v="0"/>
    <s v="0300"/>
    <s v="Examen général"/>
    <n v="250"/>
    <m/>
    <s v=""/>
    <n v="250"/>
    <n v="275"/>
    <s v="Avec détail"/>
    <n v="0"/>
    <n v="0"/>
    <s v="payé"/>
    <x v="0"/>
  </r>
  <r>
    <s v="IR001-06"/>
    <s v="IR001"/>
    <s v="Juliette"/>
    <s v="CHAT"/>
    <s v="Chartreux"/>
    <d v="2014-09-26T00:00:00"/>
    <s v="F"/>
    <s v="Noir/Gris"/>
    <b v="1"/>
    <n v="40.200000000000003"/>
    <n v="3.8"/>
    <b v="0"/>
    <s v=""/>
    <s v="IR001"/>
    <n v="1"/>
    <s v="Patricia Irribarado"/>
    <s v="45 Allée du Fou"/>
    <s v="Le Lac"/>
    <s v="30"/>
    <s v="30250"/>
    <s v="0435554432"/>
    <s v=""/>
    <d v="2017-10-04T00:00:00"/>
    <n v="0"/>
    <s v="1998125-05"/>
    <x v="20"/>
    <d v="2024-10-28T00:00:00"/>
    <s v="Néant               "/>
    <m/>
    <n v="2"/>
    <d v="2024-11-02T00:00:00"/>
    <s v=""/>
    <s v=""/>
    <s v=""/>
    <s v=""/>
    <s v=""/>
    <s v=""/>
    <s v=""/>
    <m/>
    <s v=""/>
    <s v=""/>
    <m/>
    <n v="2"/>
    <s v="Espèces"/>
    <n v="0"/>
    <n v="0"/>
    <s v="Sans détail"/>
    <n v="65"/>
    <n v="2.2000000000000002"/>
    <s v="impayé"/>
    <x v="0"/>
  </r>
  <r>
    <s v="IR001-06"/>
    <s v="IR001"/>
    <s v="Juliette"/>
    <s v="CHAT"/>
    <s v="Chartreux"/>
    <d v="2014-09-26T00:00:00"/>
    <s v="F"/>
    <s v="Noir/Gris"/>
    <b v="1"/>
    <n v="40.200000000000003"/>
    <n v="3.8"/>
    <b v="0"/>
    <s v=""/>
    <s v="IR001"/>
    <n v="1"/>
    <s v="Patricia Irribarado"/>
    <s v="45 Allée du Fou"/>
    <s v="Le Lac"/>
    <s v="30"/>
    <s v="30250"/>
    <s v="0435554432"/>
    <s v=""/>
    <d v="2017-10-04T00:00:00"/>
    <n v="0"/>
    <s v="2020015-06"/>
    <x v="20"/>
    <d v="2024-02-10T00:00:00"/>
    <s v="Néant               "/>
    <m/>
    <n v="2"/>
    <d v="2024-03-03T00:00:00"/>
    <s v="2020015-06"/>
    <s v="001"/>
    <s v="PHYSIQUE"/>
    <s v="0101"/>
    <s v="0000"/>
    <s v="0000"/>
    <s v="Aucun traitement"/>
    <n v="0"/>
    <s v="0101"/>
    <s v="Rabonius (injection)"/>
    <n v="100"/>
    <n v="2"/>
    <s v="Espèces"/>
    <n v="100"/>
    <n v="110.00000000000001"/>
    <s v="Avec détail"/>
    <n v="309"/>
    <n v="10.3"/>
    <s v="impayé"/>
    <x v="0"/>
  </r>
  <r>
    <s v="IR001-06"/>
    <s v="IR001"/>
    <s v="Juliette"/>
    <s v="CHAT"/>
    <s v="Chartreux"/>
    <d v="2014-09-26T00:00:00"/>
    <s v="F"/>
    <s v="Noir/Gris"/>
    <b v="1"/>
    <n v="40.200000000000003"/>
    <n v="3.8"/>
    <b v="0"/>
    <s v=""/>
    <s v="IR001"/>
    <n v="1"/>
    <s v="Patricia Irribarado"/>
    <s v="45 Allée du Fou"/>
    <s v="Le Lac"/>
    <s v="30"/>
    <s v="30250"/>
    <s v="0435554432"/>
    <s v=""/>
    <d v="2017-10-04T00:00:00"/>
    <n v="0"/>
    <s v="2020030-01"/>
    <x v="20"/>
    <d v="2024-02-25T00:00:00"/>
    <s v="Physique            "/>
    <d v="2024-03-03T00:00:00"/>
    <m/>
    <m/>
    <s v="2020030-01"/>
    <s v="001"/>
    <s v="PHYSIQUE"/>
    <s v="0300"/>
    <s v="0000"/>
    <s v="0000"/>
    <s v="Aucun traitement"/>
    <n v="0"/>
    <s v="0300"/>
    <s v="Examen général"/>
    <n v="250"/>
    <m/>
    <s v=""/>
    <n v="250"/>
    <n v="275"/>
    <s v="Avec détail"/>
    <n v="0"/>
    <n v="0"/>
    <s v="payé"/>
    <x v="0"/>
  </r>
  <r>
    <s v="IR001-06"/>
    <s v="IR001"/>
    <s v="Juliette"/>
    <s v="CHAT"/>
    <s v="Chartreux"/>
    <d v="2014-09-26T00:00:00"/>
    <s v="F"/>
    <s v="Noir/Gris"/>
    <b v="1"/>
    <n v="40.200000000000003"/>
    <n v="3.8"/>
    <b v="0"/>
    <s v=""/>
    <s v="IR001"/>
    <n v="1"/>
    <s v="Patricia Irribarado"/>
    <s v="45 Allée du Fou"/>
    <s v="Le Lac"/>
    <s v="30"/>
    <s v="30250"/>
    <s v="0435554432"/>
    <s v=""/>
    <d v="2017-10-04T00:00:00"/>
    <n v="0"/>
    <s v="2020125-05"/>
    <x v="20"/>
    <d v="2024-05-31T00:00:00"/>
    <s v="Néant               "/>
    <m/>
    <n v="2"/>
    <d v="2024-06-08T00:00:00"/>
    <s v="2020125-05"/>
    <s v="001"/>
    <s v="PHYSIQUE"/>
    <s v="0300"/>
    <s v="0000"/>
    <s v="0000"/>
    <s v="Aucun traitement"/>
    <n v="0"/>
    <s v="0300"/>
    <s v="Examen général"/>
    <n v="250"/>
    <n v="2"/>
    <s v="Espèces"/>
    <n v="250"/>
    <n v="275"/>
    <s v="Avec détail"/>
    <n v="212"/>
    <n v="7.1"/>
    <s v="impayé"/>
    <x v="0"/>
  </r>
  <r>
    <s v="IR001-07"/>
    <s v="IR001"/>
    <s v="Tigre"/>
    <s v="CHAT"/>
    <s v="Chartreux"/>
    <d v="2013-01-26T00:00:00"/>
    <s v="M"/>
    <s v="Noir/Gris/Blanc"/>
    <b v="1"/>
    <n v="54.3"/>
    <n v="2.5"/>
    <b v="1"/>
    <s v=""/>
    <s v="IR001"/>
    <n v="1"/>
    <s v="Patricia Irribarado"/>
    <s v="45 Allée du Fou"/>
    <s v="Le Lac"/>
    <s v="30"/>
    <s v="30250"/>
    <s v="0435554432"/>
    <s v=""/>
    <d v="2017-10-04T00:00:00"/>
    <n v="0"/>
    <s v="1996015-07"/>
    <x v="21"/>
    <d v="2023-01-11T00:00:00"/>
    <s v="Néant               "/>
    <m/>
    <n v="2"/>
    <d v="2023-02-08T00:00:00"/>
    <s v="1996015-07"/>
    <s v="001"/>
    <s v="PHYSIQUE"/>
    <s v="0300"/>
    <s v="0000"/>
    <s v="0000"/>
    <s v="Aucun traitement"/>
    <n v="0"/>
    <s v="0300"/>
    <s v="Examen général"/>
    <n v="250"/>
    <n v="2"/>
    <s v="Espèces"/>
    <n v="250"/>
    <n v="275"/>
    <s v="Avec détail"/>
    <n v="698"/>
    <n v="23.3"/>
    <s v="impayé"/>
    <x v="0"/>
  </r>
  <r>
    <s v="IR001-07"/>
    <s v="IR001"/>
    <s v="Tigre"/>
    <s v="CHAT"/>
    <s v="Chartreux"/>
    <d v="2013-01-26T00:00:00"/>
    <s v="M"/>
    <s v="Noir/Gris/Blanc"/>
    <b v="1"/>
    <n v="54.3"/>
    <n v="2.5"/>
    <b v="1"/>
    <s v=""/>
    <s v="IR001"/>
    <n v="1"/>
    <s v="Patricia Irribarado"/>
    <s v="45 Allée du Fou"/>
    <s v="Le Lac"/>
    <s v="30"/>
    <s v="30250"/>
    <s v="0435554432"/>
    <s v=""/>
    <d v="2017-10-04T00:00:00"/>
    <n v="0"/>
    <s v="1996015-07"/>
    <x v="21"/>
    <d v="2023-01-11T00:00:00"/>
    <s v="Néant               "/>
    <m/>
    <n v="2"/>
    <d v="2023-02-08T00:00:00"/>
    <s v="1996015-07"/>
    <s v="002"/>
    <s v="PHYSIQUE"/>
    <s v="0100"/>
    <s v="0000"/>
    <s v="0000"/>
    <s v="Aucun traitement"/>
    <n v="0"/>
    <s v="0100"/>
    <s v="Tetrinious (injection)"/>
    <n v="50"/>
    <n v="2"/>
    <s v="Espèces"/>
    <n v="50"/>
    <n v="55.000000000000007"/>
    <s v="Avec détail"/>
    <n v="698"/>
    <n v="23.3"/>
    <s v="impayé"/>
    <x v="0"/>
  </r>
  <r>
    <s v="IR001-07"/>
    <s v="IR001"/>
    <s v="Tigre"/>
    <s v="CHAT"/>
    <s v="Chartreux"/>
    <d v="2013-01-26T00:00:00"/>
    <s v="M"/>
    <s v="Noir/Gris/Blanc"/>
    <b v="1"/>
    <n v="54.3"/>
    <n v="2.5"/>
    <b v="1"/>
    <s v=""/>
    <s v="IR001"/>
    <n v="1"/>
    <s v="Patricia Irribarado"/>
    <s v="45 Allée du Fou"/>
    <s v="Le Lac"/>
    <s v="30"/>
    <s v="30250"/>
    <s v="0435554432"/>
    <s v=""/>
    <d v="2017-10-04T00:00:00"/>
    <n v="0"/>
    <s v="1996169-02"/>
    <x v="21"/>
    <d v="2023-06-14T00:00:00"/>
    <s v="Physique            "/>
    <d v="2023-07-04T00:00:00"/>
    <n v="2"/>
    <d v="2023-07-12T00:00:00"/>
    <s v="1996169-02"/>
    <s v="001"/>
    <s v="AUTRE"/>
    <s v="0900"/>
    <s v="0000"/>
    <s v="0000"/>
    <s v="Aucun traitement"/>
    <n v="0"/>
    <s v="0900"/>
    <s v="Autopsie"/>
    <n v="750"/>
    <n v="2"/>
    <s v="Espèces"/>
    <n v="750"/>
    <n v="825.00000000000011"/>
    <s v="Avec détail"/>
    <n v="544"/>
    <n v="18.100000000000001"/>
    <s v="impayé"/>
    <x v="0"/>
  </r>
  <r>
    <s v="IR001-07"/>
    <s v="IR001"/>
    <s v="Tigre"/>
    <s v="CHAT"/>
    <s v="Chartreux"/>
    <d v="2013-01-26T00:00:00"/>
    <s v="M"/>
    <s v="Noir/Gris/Blanc"/>
    <b v="1"/>
    <n v="54.3"/>
    <n v="2.5"/>
    <b v="1"/>
    <s v=""/>
    <s v="IR001"/>
    <n v="1"/>
    <s v="Patricia Irribarado"/>
    <s v="45 Allée du Fou"/>
    <s v="Le Lac"/>
    <s v="30"/>
    <s v="30250"/>
    <s v="0435554432"/>
    <s v=""/>
    <d v="2017-10-04T00:00:00"/>
    <n v="0"/>
    <s v="1996169-02"/>
    <x v="21"/>
    <d v="2023-06-14T00:00:00"/>
    <s v="Physique            "/>
    <d v="2023-07-04T00:00:00"/>
    <n v="2"/>
    <d v="2023-07-12T00:00:00"/>
    <s v="1996169-02"/>
    <s v="002"/>
    <s v="AUTRE"/>
    <s v="0901"/>
    <s v="0000"/>
    <s v="0000"/>
    <s v="Aucun traitement"/>
    <n v="0"/>
    <s v="0901"/>
    <s v="Necropsie"/>
    <n v="1000"/>
    <n v="2"/>
    <s v="Espèces"/>
    <n v="1000"/>
    <n v="1100"/>
    <s v="Avec détail"/>
    <n v="544"/>
    <n v="18.100000000000001"/>
    <s v="impayé"/>
    <x v="0"/>
  </r>
  <r>
    <s v="IR001-07"/>
    <s v="IR001"/>
    <s v="Tigre"/>
    <s v="CHAT"/>
    <s v="Chartreux"/>
    <d v="2013-01-26T00:00:00"/>
    <s v="M"/>
    <s v="Noir/Gris/Blanc"/>
    <b v="1"/>
    <n v="54.3"/>
    <n v="2.5"/>
    <b v="1"/>
    <s v=""/>
    <s v="IR001"/>
    <n v="1"/>
    <s v="Patricia Irribarado"/>
    <s v="45 Allée du Fou"/>
    <s v="Le Lac"/>
    <s v="30"/>
    <s v="30250"/>
    <s v="0435554432"/>
    <s v=""/>
    <d v="2017-10-04T00:00:00"/>
    <n v="0"/>
    <s v="2020015-07"/>
    <x v="21"/>
    <d v="2024-02-10T00:00:00"/>
    <s v="Néant               "/>
    <m/>
    <n v="2"/>
    <d v="2024-03-10T00:00:00"/>
    <s v="2020015-07"/>
    <s v="001"/>
    <s v="PHYSIQUE"/>
    <s v="0300"/>
    <s v="0000"/>
    <s v="0000"/>
    <s v="Aucun traitement"/>
    <n v="0"/>
    <s v="0300"/>
    <s v="Examen général"/>
    <n v="250"/>
    <n v="2"/>
    <s v="Espèces"/>
    <n v="250"/>
    <n v="275"/>
    <s v="Avec détail"/>
    <n v="302"/>
    <n v="10.1"/>
    <s v="impayé"/>
    <x v="0"/>
  </r>
  <r>
    <s v="IR001-07"/>
    <s v="IR001"/>
    <s v="Tigre"/>
    <s v="CHAT"/>
    <s v="Chartreux"/>
    <d v="2013-01-26T00:00:00"/>
    <s v="M"/>
    <s v="Noir/Gris/Blanc"/>
    <b v="1"/>
    <n v="54.3"/>
    <n v="2.5"/>
    <b v="1"/>
    <s v=""/>
    <s v="IR001"/>
    <n v="1"/>
    <s v="Patricia Irribarado"/>
    <s v="45 Allée du Fou"/>
    <s v="Le Lac"/>
    <s v="30"/>
    <s v="30250"/>
    <s v="0435554432"/>
    <s v=""/>
    <d v="2017-10-04T00:00:00"/>
    <n v="0"/>
    <s v="2020015-07"/>
    <x v="21"/>
    <d v="2024-02-10T00:00:00"/>
    <s v="Néant               "/>
    <m/>
    <n v="2"/>
    <d v="2024-03-10T00:00:00"/>
    <s v="2020015-07"/>
    <s v="002"/>
    <s v="PHYSIQUE"/>
    <s v="0100"/>
    <s v="0000"/>
    <s v="0000"/>
    <s v="Aucun traitement"/>
    <n v="0"/>
    <s v="0100"/>
    <s v="Tetrinious (injection)"/>
    <n v="50"/>
    <n v="2"/>
    <s v="Espèces"/>
    <n v="50"/>
    <n v="55.000000000000007"/>
    <s v="Avec détail"/>
    <n v="302"/>
    <n v="10.1"/>
    <s v="impayé"/>
    <x v="0"/>
  </r>
  <r>
    <s v="IR001-07"/>
    <s v="IR001"/>
    <s v="Tigre"/>
    <s v="CHAT"/>
    <s v="Chartreux"/>
    <d v="2013-01-26T00:00:00"/>
    <s v="M"/>
    <s v="Noir/Gris/Blanc"/>
    <b v="1"/>
    <n v="54.3"/>
    <n v="2.5"/>
    <b v="1"/>
    <s v=""/>
    <s v="IR001"/>
    <n v="1"/>
    <s v="Patricia Irribarado"/>
    <s v="45 Allée du Fou"/>
    <s v="Le Lac"/>
    <s v="30"/>
    <s v="30250"/>
    <s v="0435554432"/>
    <s v=""/>
    <d v="2017-10-04T00:00:00"/>
    <n v="0"/>
    <s v="2020169-02"/>
    <x v="21"/>
    <d v="2024-07-13T00:00:00"/>
    <s v="Physique            "/>
    <d v="2024-08-02T00:00:00"/>
    <n v="1"/>
    <d v="2024-08-11T00:00:00"/>
    <s v="2020169-02"/>
    <s v="001"/>
    <s v="AUTRE"/>
    <s v="0900"/>
    <s v="0000"/>
    <s v="0000"/>
    <s v="Aucun traitement"/>
    <n v="0"/>
    <s v="0900"/>
    <s v="Autopsie"/>
    <n v="750"/>
    <n v="1"/>
    <s v="Carte Bancaire"/>
    <n v="750"/>
    <n v="825.00000000000011"/>
    <s v="Avec détail"/>
    <n v="148"/>
    <n v="4.9000000000000004"/>
    <s v="impayé"/>
    <x v="0"/>
  </r>
  <r>
    <s v="IR001-07"/>
    <s v="IR001"/>
    <s v="Tigre"/>
    <s v="CHAT"/>
    <s v="Chartreux"/>
    <d v="2013-01-26T00:00:00"/>
    <s v="M"/>
    <s v="Noir/Gris/Blanc"/>
    <b v="1"/>
    <n v="54.3"/>
    <n v="2.5"/>
    <b v="1"/>
    <s v=""/>
    <s v="IR001"/>
    <n v="1"/>
    <s v="Patricia Irribarado"/>
    <s v="45 Allée du Fou"/>
    <s v="Le Lac"/>
    <s v="30"/>
    <s v="30250"/>
    <s v="0435554432"/>
    <s v=""/>
    <d v="2017-10-04T00:00:00"/>
    <n v="0"/>
    <s v="2020169-02"/>
    <x v="21"/>
    <d v="2024-07-13T00:00:00"/>
    <s v="Physique            "/>
    <d v="2024-08-02T00:00:00"/>
    <n v="1"/>
    <d v="2024-08-11T00:00:00"/>
    <s v="2020169-02"/>
    <s v="002"/>
    <s v="AUTRE"/>
    <s v="0901"/>
    <s v="0000"/>
    <s v="0000"/>
    <s v="Aucun traitement"/>
    <n v="0"/>
    <s v="0901"/>
    <s v="Necropsie"/>
    <n v="1000"/>
    <n v="1"/>
    <s v="Carte Bancaire"/>
    <n v="1000"/>
    <n v="1100"/>
    <s v="Avec détail"/>
    <n v="148"/>
    <n v="4.9000000000000004"/>
    <s v="impayé"/>
    <x v="0"/>
  </r>
  <r>
    <s v="IS001-01"/>
    <s v="IS001"/>
    <s v="Furtif"/>
    <s v="SERPENT"/>
    <s v="Vipère aspic"/>
    <d v="2007-07-27T00:00:00"/>
    <s v="M"/>
    <s v="Brun"/>
    <b v="0"/>
    <n v="20.8"/>
    <n v="0.35"/>
    <b v="0"/>
    <s v=""/>
    <s v="IS001"/>
    <n v="2"/>
    <s v="L'Ile aux Serpents"/>
    <s v="20 Chemin des Tortues"/>
    <s v="Hauterive"/>
    <s v="12"/>
    <s v="12200"/>
    <s v="0465555735"/>
    <s v=""/>
    <d v="2003-01-09T00:00:00"/>
    <n v="0.2"/>
    <s v=""/>
    <x v="0"/>
    <m/>
    <s v=""/>
    <m/>
    <m/>
    <m/>
    <s v=""/>
    <s v=""/>
    <s v=""/>
    <s v=""/>
    <s v=""/>
    <s v=""/>
    <s v=""/>
    <m/>
    <s v=""/>
    <s v=""/>
    <m/>
    <m/>
    <s v=""/>
    <n v="0"/>
    <n v="0"/>
    <s v="Sans détail"/>
    <n v="0"/>
    <n v="0"/>
    <s v="payé"/>
    <x v="0"/>
  </r>
  <r>
    <s v="IS001-02"/>
    <s v="IS001"/>
    <s v="Crésus"/>
    <s v="SERPENT"/>
    <s v="Boa Constrictor"/>
    <d v="2016-05-26T00:00:00"/>
    <s v="M"/>
    <s v="Brun"/>
    <b v="0"/>
    <n v="135.19999999999999"/>
    <n v="25"/>
    <b v="0"/>
    <s v=""/>
    <s v="IS001"/>
    <n v="2"/>
    <s v="L'Ile aux Serpents"/>
    <s v="20 Chemin des Tortues"/>
    <s v="Hauterive"/>
    <s v="12"/>
    <s v="12200"/>
    <s v="0465555735"/>
    <s v=""/>
    <d v="2003-01-09T00:00:00"/>
    <n v="0.2"/>
    <s v=""/>
    <x v="0"/>
    <m/>
    <s v=""/>
    <m/>
    <m/>
    <m/>
    <s v=""/>
    <s v=""/>
    <s v=""/>
    <s v=""/>
    <s v=""/>
    <s v=""/>
    <s v=""/>
    <m/>
    <s v=""/>
    <s v=""/>
    <m/>
    <m/>
    <s v=""/>
    <n v="0"/>
    <n v="0"/>
    <s v="Sans détail"/>
    <n v="0"/>
    <n v="0"/>
    <s v="payé"/>
    <x v="0"/>
  </r>
  <r>
    <s v="JO001-01"/>
    <s v="JO001"/>
    <s v="Rôdeur"/>
    <s v="CHIEN"/>
    <s v="Terrier"/>
    <d v="2017-05-26T00:00:00"/>
    <s v="M"/>
    <s v="Gris"/>
    <b v="1"/>
    <n v="24"/>
    <n v="20"/>
    <b v="0"/>
    <s v=""/>
    <s v="JO001"/>
    <n v="1"/>
    <s v="Michel Joineau"/>
    <s v="77 Rue de la Ferme"/>
    <s v="Ranier"/>
    <s v="12"/>
    <s v="12265"/>
    <s v="0465552232"/>
    <s v=""/>
    <d v="2018-03-16T00:00:00"/>
    <n v="0"/>
    <s v="1996114-01"/>
    <x v="22"/>
    <d v="2023-04-20T00:00:00"/>
    <s v="Néant               "/>
    <m/>
    <n v="1"/>
    <d v="2023-05-18T00:00:00"/>
    <s v="1996114-01"/>
    <s v="001"/>
    <s v="PHYSIQUE"/>
    <s v="0300"/>
    <s v="0000"/>
    <s v="0000"/>
    <s v="Aucun traitement"/>
    <n v="0"/>
    <s v="0300"/>
    <s v="Examen général"/>
    <n v="250"/>
    <n v="1"/>
    <s v="Carte Bancaire"/>
    <n v="250"/>
    <n v="275"/>
    <s v="Avec détail"/>
    <n v="599"/>
    <n v="20"/>
    <s v="impayé"/>
    <x v="0"/>
  </r>
  <r>
    <s v="JO001-01"/>
    <s v="JO001"/>
    <s v="Rôdeur"/>
    <s v="CHIEN"/>
    <s v="Terrier"/>
    <d v="2017-05-26T00:00:00"/>
    <s v="M"/>
    <s v="Gris"/>
    <b v="1"/>
    <n v="24"/>
    <n v="20"/>
    <b v="0"/>
    <s v=""/>
    <s v="JO001"/>
    <n v="1"/>
    <s v="Michel Joineau"/>
    <s v="77 Rue de la Ferme"/>
    <s v="Ranier"/>
    <s v="12"/>
    <s v="12265"/>
    <s v="0465552232"/>
    <s v=""/>
    <d v="2018-03-16T00:00:00"/>
    <n v="0"/>
    <s v="1996114-01"/>
    <x v="22"/>
    <d v="2023-04-20T00:00:00"/>
    <s v="Néant               "/>
    <m/>
    <n v="1"/>
    <d v="2023-05-18T00:00:00"/>
    <s v="1996114-01"/>
    <s v="002"/>
    <s v="PHYSIQUE"/>
    <s v="0102"/>
    <s v="0000"/>
    <s v="0000"/>
    <s v="Aucun traitement"/>
    <n v="0"/>
    <s v="0102"/>
    <s v="Carconite (injection)"/>
    <n v="100"/>
    <n v="1"/>
    <s v="Carte Bancaire"/>
    <n v="100"/>
    <n v="110.00000000000001"/>
    <s v="Avec détail"/>
    <n v="599"/>
    <n v="20"/>
    <s v="impayé"/>
    <x v="0"/>
  </r>
  <r>
    <s v="JO001-01"/>
    <s v="JO001"/>
    <s v="Rôdeur"/>
    <s v="CHIEN"/>
    <s v="Terrier"/>
    <d v="2017-05-26T00:00:00"/>
    <s v="M"/>
    <s v="Gris"/>
    <b v="1"/>
    <n v="24"/>
    <n v="20"/>
    <b v="0"/>
    <s v=""/>
    <s v="JO001"/>
    <n v="1"/>
    <s v="Michel Joineau"/>
    <s v="77 Rue de la Ferme"/>
    <s v="Ranier"/>
    <s v="12"/>
    <s v="12265"/>
    <s v="0465552232"/>
    <s v=""/>
    <d v="2018-03-16T00:00:00"/>
    <n v="0"/>
    <s v="1998114-01"/>
    <x v="22"/>
    <d v="2024-10-16T00:00:00"/>
    <s v="Néant               "/>
    <m/>
    <n v="1"/>
    <d v="2024-11-12T00:00:00"/>
    <s v=""/>
    <s v=""/>
    <s v=""/>
    <s v=""/>
    <s v=""/>
    <s v=""/>
    <s v=""/>
    <m/>
    <s v=""/>
    <s v=""/>
    <m/>
    <n v="1"/>
    <s v="Carte Bancaire"/>
    <n v="0"/>
    <n v="0"/>
    <s v="Sans détail"/>
    <n v="55"/>
    <n v="1.8"/>
    <s v="impayé"/>
    <x v="0"/>
  </r>
  <r>
    <s v="JO001-01"/>
    <s v="JO001"/>
    <s v="Rôdeur"/>
    <s v="CHIEN"/>
    <s v="Terrier"/>
    <d v="2017-05-26T00:00:00"/>
    <s v="M"/>
    <s v="Gris"/>
    <b v="1"/>
    <n v="24"/>
    <n v="20"/>
    <b v="0"/>
    <s v=""/>
    <s v="JO001"/>
    <n v="1"/>
    <s v="Michel Joineau"/>
    <s v="77 Rue de la Ferme"/>
    <s v="Ranier"/>
    <s v="12"/>
    <s v="12265"/>
    <s v="0465552232"/>
    <s v=""/>
    <d v="2018-03-16T00:00:00"/>
    <n v="0"/>
    <s v="2020114-01"/>
    <x v="22"/>
    <d v="2024-05-19T00:00:00"/>
    <s v="Néant               "/>
    <m/>
    <n v="3"/>
    <d v="2024-05-21T00:00:00"/>
    <s v="2020114-01"/>
    <s v="001"/>
    <s v="PHYSIQUE"/>
    <s v="0300"/>
    <s v="0000"/>
    <s v="0000"/>
    <s v="Aucun traitement"/>
    <n v="0"/>
    <s v="0300"/>
    <s v="Examen général"/>
    <n v="250"/>
    <n v="3"/>
    <s v="Chèque"/>
    <n v="250"/>
    <n v="275"/>
    <s v="Avec détail"/>
    <n v="230"/>
    <n v="7.7"/>
    <s v="impayé"/>
    <x v="0"/>
  </r>
  <r>
    <s v="JO001-01"/>
    <s v="JO001"/>
    <s v="Rôdeur"/>
    <s v="CHIEN"/>
    <s v="Terrier"/>
    <d v="2017-05-26T00:00:00"/>
    <s v="M"/>
    <s v="Gris"/>
    <b v="1"/>
    <n v="24"/>
    <n v="20"/>
    <b v="0"/>
    <s v=""/>
    <s v="JO001"/>
    <n v="1"/>
    <s v="Michel Joineau"/>
    <s v="77 Rue de la Ferme"/>
    <s v="Ranier"/>
    <s v="12"/>
    <s v="12265"/>
    <s v="0465552232"/>
    <s v=""/>
    <d v="2018-03-16T00:00:00"/>
    <n v="0"/>
    <s v="2020114-01"/>
    <x v="22"/>
    <d v="2024-05-19T00:00:00"/>
    <s v="Néant               "/>
    <m/>
    <n v="3"/>
    <d v="2024-05-21T00:00:00"/>
    <s v="2020114-01"/>
    <s v="002"/>
    <s v="PHYSIQUE"/>
    <s v="0102"/>
    <s v="0000"/>
    <s v="0000"/>
    <s v="Aucun traitement"/>
    <n v="0"/>
    <s v="0102"/>
    <s v="Carconite (injection)"/>
    <n v="100"/>
    <n v="3"/>
    <s v="Chèque"/>
    <n v="100"/>
    <n v="110.00000000000001"/>
    <s v="Avec détail"/>
    <n v="230"/>
    <n v="7.7"/>
    <s v="impayé"/>
    <x v="0"/>
  </r>
  <r>
    <s v="JO002-01"/>
    <s v="JO002"/>
    <s v="Fi Fi"/>
    <s v="CHIEN"/>
    <s v="Berger des Pyrenées"/>
    <d v="2016-02-24T00:00:00"/>
    <s v="F"/>
    <s v="Blanc/Gris"/>
    <b v="1"/>
    <n v="58.6"/>
    <n v="51.8"/>
    <b v="0"/>
    <s v=""/>
    <s v="JO002"/>
    <n v="1"/>
    <s v="Albert Joineau"/>
    <s v="55 Rue Basse"/>
    <s v="Mont Pilote"/>
    <s v="30"/>
    <s v="12722"/>
    <s v="0485552211"/>
    <s v=""/>
    <d v="2018-03-26T00:00:00"/>
    <n v="0"/>
    <s v="1996068-01"/>
    <x v="23"/>
    <d v="2023-03-04T00:00:00"/>
    <s v="Néant               "/>
    <m/>
    <n v="3"/>
    <d v="2023-03-05T00:00:00"/>
    <s v="1996068-01"/>
    <s v="001"/>
    <s v="MALADIE"/>
    <s v="0300"/>
    <s v="0202"/>
    <s v="0202"/>
    <s v="Oxyde de Zinc - 100 g"/>
    <n v="3.9"/>
    <s v="0300"/>
    <s v="Examen général"/>
    <n v="250"/>
    <n v="3"/>
    <s v="Chèque"/>
    <n v="253.9"/>
    <n v="279.29000000000002"/>
    <s v="Avec détail"/>
    <n v="673"/>
    <n v="22.4"/>
    <s v="impayé"/>
    <x v="0"/>
  </r>
  <r>
    <s v="JO002-01"/>
    <s v="JO002"/>
    <s v="Fi Fi"/>
    <s v="CHIEN"/>
    <s v="Berger des Pyrenées"/>
    <d v="2016-02-24T00:00:00"/>
    <s v="F"/>
    <s v="Blanc/Gris"/>
    <b v="1"/>
    <n v="58.6"/>
    <n v="51.8"/>
    <b v="0"/>
    <s v=""/>
    <s v="JO002"/>
    <n v="1"/>
    <s v="Albert Joineau"/>
    <s v="55 Rue Basse"/>
    <s v="Mont Pilote"/>
    <s v="30"/>
    <s v="12722"/>
    <s v="0485552211"/>
    <s v=""/>
    <d v="2018-03-26T00:00:00"/>
    <n v="0"/>
    <s v="1996068-01"/>
    <x v="23"/>
    <d v="2023-03-04T00:00:00"/>
    <s v="Néant               "/>
    <m/>
    <n v="3"/>
    <d v="2023-03-05T00:00:00"/>
    <s v="1996068-01"/>
    <s v="002"/>
    <s v="MALADIE"/>
    <s v="1001"/>
    <s v="0000"/>
    <s v="0000"/>
    <s v="Aucun traitement"/>
    <n v="0"/>
    <s v="1001"/>
    <s v="Labo : Sérologie"/>
    <n v="375"/>
    <n v="3"/>
    <s v="Chèque"/>
    <n v="375"/>
    <n v="412.50000000000006"/>
    <s v="Avec détail"/>
    <n v="673"/>
    <n v="22.4"/>
    <s v="impayé"/>
    <x v="0"/>
  </r>
  <r>
    <s v="JO002-01"/>
    <s v="JO002"/>
    <s v="Fi Fi"/>
    <s v="CHIEN"/>
    <s v="Berger des Pyrenées"/>
    <d v="2016-02-24T00:00:00"/>
    <s v="F"/>
    <s v="Blanc/Gris"/>
    <b v="1"/>
    <n v="58.6"/>
    <n v="51.8"/>
    <b v="0"/>
    <s v=""/>
    <s v="JO002"/>
    <n v="1"/>
    <s v="Albert Joineau"/>
    <s v="55 Rue Basse"/>
    <s v="Mont Pilote"/>
    <s v="30"/>
    <s v="12722"/>
    <s v="0485552211"/>
    <s v=""/>
    <d v="2018-03-26T00:00:00"/>
    <n v="0"/>
    <s v="1996068-01"/>
    <x v="23"/>
    <d v="2023-03-04T00:00:00"/>
    <s v="Néant               "/>
    <m/>
    <n v="3"/>
    <d v="2023-03-05T00:00:00"/>
    <s v="1996068-01"/>
    <s v="003"/>
    <s v="MALADIE"/>
    <s v="1003"/>
    <s v="0000"/>
    <s v="0000"/>
    <s v="Aucun traitement"/>
    <n v="0"/>
    <s v="1003"/>
    <s v="Labo : divers"/>
    <n v="175"/>
    <n v="3"/>
    <s v="Chèque"/>
    <n v="175"/>
    <n v="192.50000000000003"/>
    <s v="Avec détail"/>
    <n v="673"/>
    <n v="22.4"/>
    <s v="impayé"/>
    <x v="0"/>
  </r>
  <r>
    <s v="JO002-01"/>
    <s v="JO002"/>
    <s v="Fi Fi"/>
    <s v="CHIEN"/>
    <s v="Berger des Pyrenées"/>
    <d v="2016-02-24T00:00:00"/>
    <s v="F"/>
    <s v="Blanc/Gris"/>
    <b v="1"/>
    <n v="58.6"/>
    <n v="51.8"/>
    <b v="0"/>
    <s v=""/>
    <s v="JO002"/>
    <n v="1"/>
    <s v="Albert Joineau"/>
    <s v="55 Rue Basse"/>
    <s v="Mont Pilote"/>
    <s v="30"/>
    <s v="12722"/>
    <s v="0485552211"/>
    <s v=""/>
    <d v="2018-03-26T00:00:00"/>
    <n v="0"/>
    <s v="1998068-01"/>
    <x v="23"/>
    <d v="2024-08-30T00:00:00"/>
    <s v="Néant               "/>
    <m/>
    <n v="2"/>
    <d v="2024-09-27T00:00:00"/>
    <s v=""/>
    <s v=""/>
    <s v=""/>
    <s v=""/>
    <s v=""/>
    <s v=""/>
    <s v=""/>
    <m/>
    <s v=""/>
    <s v=""/>
    <m/>
    <n v="2"/>
    <s v="Espèces"/>
    <n v="0"/>
    <n v="0"/>
    <s v="Sans détail"/>
    <n v="101"/>
    <n v="3.4"/>
    <s v="impayé"/>
    <x v="0"/>
  </r>
  <r>
    <s v="JO002-01"/>
    <s v="JO002"/>
    <s v="Fi Fi"/>
    <s v="CHIEN"/>
    <s v="Berger des Pyrenées"/>
    <d v="2016-02-24T00:00:00"/>
    <s v="F"/>
    <s v="Blanc/Gris"/>
    <b v="1"/>
    <n v="58.6"/>
    <n v="51.8"/>
    <b v="0"/>
    <s v=""/>
    <s v="JO002"/>
    <n v="1"/>
    <s v="Albert Joineau"/>
    <s v="55 Rue Basse"/>
    <s v="Mont Pilote"/>
    <s v="30"/>
    <s v="12722"/>
    <s v="0485552211"/>
    <s v=""/>
    <d v="2018-03-26T00:00:00"/>
    <n v="0"/>
    <s v="2020068-01"/>
    <x v="23"/>
    <d v="2024-04-02T00:00:00"/>
    <s v="Néant               "/>
    <m/>
    <n v="3"/>
    <d v="2024-04-28T00:00:00"/>
    <s v="2020068-01"/>
    <s v="001"/>
    <s v="MALADIE"/>
    <s v="0300"/>
    <s v="0202"/>
    <s v="0202"/>
    <s v="Oxyde de Zinc - 100 g"/>
    <n v="3.9"/>
    <s v="0300"/>
    <s v="Examen général"/>
    <n v="250"/>
    <n v="3"/>
    <s v="Chèque"/>
    <n v="253.9"/>
    <n v="279.29000000000002"/>
    <s v="Avec détail"/>
    <n v="253"/>
    <n v="8.4"/>
    <s v="impayé"/>
    <x v="0"/>
  </r>
  <r>
    <s v="JO002-01"/>
    <s v="JO002"/>
    <s v="Fi Fi"/>
    <s v="CHIEN"/>
    <s v="Berger des Pyrenées"/>
    <d v="2016-02-24T00:00:00"/>
    <s v="F"/>
    <s v="Blanc/Gris"/>
    <b v="1"/>
    <n v="58.6"/>
    <n v="51.8"/>
    <b v="0"/>
    <s v=""/>
    <s v="JO002"/>
    <n v="1"/>
    <s v="Albert Joineau"/>
    <s v="55 Rue Basse"/>
    <s v="Mont Pilote"/>
    <s v="30"/>
    <s v="12722"/>
    <s v="0485552211"/>
    <s v=""/>
    <d v="2018-03-26T00:00:00"/>
    <n v="0"/>
    <s v="2020068-01"/>
    <x v="23"/>
    <d v="2024-04-02T00:00:00"/>
    <s v="Néant               "/>
    <m/>
    <n v="3"/>
    <d v="2024-04-28T00:00:00"/>
    <s v="2020068-01"/>
    <s v="002"/>
    <s v="MALADIE"/>
    <s v="1001"/>
    <s v="0000"/>
    <s v="0000"/>
    <s v="Aucun traitement"/>
    <n v="0"/>
    <s v="1001"/>
    <s v="Labo : Sérologie"/>
    <n v="375"/>
    <n v="3"/>
    <s v="Chèque"/>
    <n v="375"/>
    <n v="412.50000000000006"/>
    <s v="Avec détail"/>
    <n v="253"/>
    <n v="8.4"/>
    <s v="impayé"/>
    <x v="0"/>
  </r>
  <r>
    <s v="JO002-01"/>
    <s v="JO002"/>
    <s v="Fi Fi"/>
    <s v="CHIEN"/>
    <s v="Berger des Pyrenées"/>
    <d v="2016-02-24T00:00:00"/>
    <s v="F"/>
    <s v="Blanc/Gris"/>
    <b v="1"/>
    <n v="58.6"/>
    <n v="51.8"/>
    <b v="0"/>
    <s v=""/>
    <s v="JO002"/>
    <n v="1"/>
    <s v="Albert Joineau"/>
    <s v="55 Rue Basse"/>
    <s v="Mont Pilote"/>
    <s v="30"/>
    <s v="12722"/>
    <s v="0485552211"/>
    <s v=""/>
    <d v="2018-03-26T00:00:00"/>
    <n v="0"/>
    <s v="2020068-01"/>
    <x v="23"/>
    <d v="2024-04-02T00:00:00"/>
    <s v="Néant               "/>
    <m/>
    <n v="3"/>
    <d v="2024-04-28T00:00:00"/>
    <s v="2020068-01"/>
    <s v="003"/>
    <s v="MALADIE"/>
    <s v="1003"/>
    <s v="0000"/>
    <s v="0000"/>
    <s v="Aucun traitement"/>
    <n v="0"/>
    <s v="1003"/>
    <s v="Labo : divers"/>
    <n v="175"/>
    <n v="3"/>
    <s v="Chèque"/>
    <n v="175"/>
    <n v="192.50000000000003"/>
    <s v="Avec détail"/>
    <n v="253"/>
    <n v="8.4"/>
    <s v="impayé"/>
    <x v="0"/>
  </r>
  <r>
    <s v="KP001-01"/>
    <s v="KP001"/>
    <s v="Blanchette"/>
    <s v="CHEVRE"/>
    <s v="Nain"/>
    <d v="2013-10-26T00:00:00"/>
    <s v="F"/>
    <s v="Blanc"/>
    <b v="0"/>
    <n v="35"/>
    <n v="12.4"/>
    <b v="0"/>
    <s v=""/>
    <s v="KP001"/>
    <n v="3"/>
    <s v="Koalas et Perruches"/>
    <s v="31 Chemin des Sables"/>
    <s v="Le Lac"/>
    <s v="30"/>
    <s v="30250"/>
    <s v="0435556837"/>
    <s v=""/>
    <d v="2017-09-03T00:00:00"/>
    <n v="0.5"/>
    <s v=""/>
    <x v="0"/>
    <m/>
    <s v=""/>
    <m/>
    <m/>
    <m/>
    <s v=""/>
    <s v=""/>
    <s v=""/>
    <s v=""/>
    <s v=""/>
    <s v=""/>
    <s v=""/>
    <m/>
    <s v=""/>
    <s v=""/>
    <m/>
    <m/>
    <s v=""/>
    <n v="0"/>
    <n v="0"/>
    <s v="Sans détail"/>
    <n v="0"/>
    <n v="0"/>
    <s v="payé"/>
    <x v="0"/>
  </r>
  <r>
    <s v="KP001-02"/>
    <s v="KP001"/>
    <s v="Ouatte"/>
    <s v="AGNEAU"/>
    <s v="Romanov"/>
    <d v="2013-06-25T00:00:00"/>
    <s v="F"/>
    <s v="Blanc"/>
    <b v="0"/>
    <n v="70"/>
    <n v="22"/>
    <b v="0"/>
    <s v=""/>
    <s v="KP001"/>
    <n v="3"/>
    <s v="Koalas et Perruches"/>
    <s v="31 Chemin des Sables"/>
    <s v="Le Lac"/>
    <s v="30"/>
    <s v="30250"/>
    <s v="0435556837"/>
    <s v=""/>
    <d v="2017-09-03T00:00:00"/>
    <n v="0.5"/>
    <s v=""/>
    <x v="0"/>
    <m/>
    <s v=""/>
    <m/>
    <m/>
    <m/>
    <s v=""/>
    <s v=""/>
    <s v=""/>
    <s v=""/>
    <s v=""/>
    <s v=""/>
    <s v=""/>
    <m/>
    <s v=""/>
    <s v=""/>
    <m/>
    <m/>
    <s v=""/>
    <n v="0"/>
    <n v="0"/>
    <s v="Sans détail"/>
    <n v="0"/>
    <n v="0"/>
    <s v="payé"/>
    <x v="0"/>
  </r>
  <r>
    <s v="KP001-03"/>
    <s v="KP001"/>
    <s v="Sauteur"/>
    <s v="DAIM"/>
    <s v="Europe"/>
    <d v="2017-07-26T00:00:00"/>
    <s v="M"/>
    <s v="Brun"/>
    <b v="0"/>
    <n v="40.700000000000003"/>
    <n v="22.2"/>
    <b v="1"/>
    <s v=""/>
    <s v="KP001"/>
    <n v="3"/>
    <s v="Koalas et Perruches"/>
    <s v="31 Chemin des Sables"/>
    <s v="Le Lac"/>
    <s v="30"/>
    <s v="30250"/>
    <s v="0435556837"/>
    <s v=""/>
    <d v="2017-09-03T00:00:00"/>
    <n v="0.5"/>
    <s v=""/>
    <x v="0"/>
    <m/>
    <s v=""/>
    <m/>
    <m/>
    <m/>
    <s v=""/>
    <s v=""/>
    <s v=""/>
    <s v=""/>
    <s v=""/>
    <s v=""/>
    <s v=""/>
    <m/>
    <s v=""/>
    <s v=""/>
    <m/>
    <m/>
    <s v=""/>
    <n v="0"/>
    <n v="0"/>
    <s v="Sans détail"/>
    <n v="0"/>
    <n v="0"/>
    <s v="payé"/>
    <x v="0"/>
  </r>
  <r>
    <s v="MA001-01"/>
    <s v="MA001"/>
    <s v="Micro"/>
    <s v="CHAT"/>
    <s v="Siamois"/>
    <d v="2010-04-26T00:00:00"/>
    <s v="M"/>
    <s v="Noir/Blanc"/>
    <b v="1"/>
    <n v="47.2"/>
    <n v="2.9"/>
    <b v="0"/>
    <s v=""/>
    <s v="MA001"/>
    <n v="2"/>
    <s v="La Maison de l'Animal"/>
    <s v="23 Route des Bûcherons"/>
    <s v="Le Lac"/>
    <s v="30"/>
    <s v="30250"/>
    <s v="0435558723"/>
    <s v=""/>
    <d v="2019-09-29T00:00:00"/>
    <n v="0.2"/>
    <s v=""/>
    <x v="0"/>
    <m/>
    <s v=""/>
    <m/>
    <m/>
    <m/>
    <s v=""/>
    <s v=""/>
    <s v=""/>
    <s v=""/>
    <s v=""/>
    <s v=""/>
    <s v=""/>
    <m/>
    <s v=""/>
    <s v=""/>
    <m/>
    <m/>
    <s v=""/>
    <n v="0"/>
    <n v="0"/>
    <s v="Sans détail"/>
    <n v="0"/>
    <n v="0"/>
    <s v="payé"/>
    <x v="0"/>
  </r>
  <r>
    <s v="MA001-02"/>
    <s v="MA001"/>
    <s v="Eclair"/>
    <s v="CHAT"/>
    <s v="Egyptien"/>
    <d v="2012-06-25T00:00:00"/>
    <s v="M"/>
    <s v="Noir/Blanc"/>
    <b v="1"/>
    <n v="55.7"/>
    <n v="3.4"/>
    <b v="0"/>
    <s v=""/>
    <s v="MA001"/>
    <n v="2"/>
    <s v="La Maison de l'Animal"/>
    <s v="23 Route des Bûcherons"/>
    <s v="Le Lac"/>
    <s v="30"/>
    <s v="30250"/>
    <s v="0435558723"/>
    <s v=""/>
    <d v="2019-09-29T00:00:00"/>
    <n v="0.2"/>
    <s v=""/>
    <x v="0"/>
    <m/>
    <s v=""/>
    <m/>
    <m/>
    <m/>
    <s v=""/>
    <s v=""/>
    <s v=""/>
    <s v=""/>
    <s v=""/>
    <s v=""/>
    <s v=""/>
    <m/>
    <s v=""/>
    <s v=""/>
    <m/>
    <m/>
    <s v=""/>
    <n v="0"/>
    <n v="0"/>
    <s v="Sans détail"/>
    <n v="0"/>
    <n v="0"/>
    <s v="payé"/>
    <x v="0"/>
  </r>
  <r>
    <s v="MA001-03"/>
    <s v="MA001"/>
    <s v="Tonnerre"/>
    <s v="CHIEN"/>
    <s v="Basset"/>
    <d v="2014-02-24T00:00:00"/>
    <s v="M"/>
    <s v="Brun"/>
    <b v="1"/>
    <n v="53"/>
    <n v="14.2"/>
    <b v="0"/>
    <s v=""/>
    <s v="MA001"/>
    <n v="2"/>
    <s v="La Maison de l'Animal"/>
    <s v="23 Route des Bûcherons"/>
    <s v="Le Lac"/>
    <s v="30"/>
    <s v="30250"/>
    <s v="0435558723"/>
    <s v=""/>
    <d v="2019-09-29T00:00:00"/>
    <n v="0.2"/>
    <s v=""/>
    <x v="0"/>
    <m/>
    <s v=""/>
    <m/>
    <m/>
    <m/>
    <s v=""/>
    <s v=""/>
    <s v=""/>
    <s v=""/>
    <s v=""/>
    <s v=""/>
    <s v=""/>
    <m/>
    <s v=""/>
    <s v=""/>
    <m/>
    <m/>
    <s v=""/>
    <n v="0"/>
    <n v="0"/>
    <s v="Sans détail"/>
    <n v="0"/>
    <n v="0"/>
    <s v="payé"/>
    <x v="0"/>
  </r>
  <r>
    <s v="MC001-01"/>
    <s v="MC001"/>
    <s v="Rex"/>
    <s v="CHIEN"/>
    <s v="Boxer"/>
    <d v="2015-02-24T00:00:00"/>
    <s v="M"/>
    <s v="Brun/Blanc"/>
    <b v="0"/>
    <n v="44.5"/>
    <n v="54.2"/>
    <b v="0"/>
    <s v=""/>
    <s v="MC001"/>
    <n v="1"/>
    <s v="Marguerite McKinley"/>
    <s v="12 Rue Champvert"/>
    <s v="Hauterive"/>
    <s v="12"/>
    <s v="12200"/>
    <s v="0435557993"/>
    <s v=""/>
    <d v="2017-11-28T00:00:00"/>
    <n v="0"/>
    <s v="1996069-01"/>
    <x v="24"/>
    <d v="2023-03-06T00:00:00"/>
    <s v="Néant               "/>
    <m/>
    <n v="3"/>
    <d v="2023-03-19T00:00:00"/>
    <s v="1996069-01"/>
    <s v="001"/>
    <s v="PHYSIQUE"/>
    <s v="0100"/>
    <s v="0000"/>
    <s v="0000"/>
    <s v="Aucun traitement"/>
    <n v="0"/>
    <s v="0100"/>
    <s v="Tetrinious (injection)"/>
    <n v="50"/>
    <n v="3"/>
    <s v="Chèque"/>
    <n v="50"/>
    <n v="55.000000000000007"/>
    <s v="Avec détail"/>
    <n v="659"/>
    <n v="22"/>
    <s v="impayé"/>
    <x v="0"/>
  </r>
  <r>
    <s v="MC001-01"/>
    <s v="MC001"/>
    <s v="Rex"/>
    <s v="CHIEN"/>
    <s v="Boxer"/>
    <d v="2015-02-24T00:00:00"/>
    <s v="M"/>
    <s v="Brun/Blanc"/>
    <b v="0"/>
    <n v="44.5"/>
    <n v="54.2"/>
    <b v="0"/>
    <s v=""/>
    <s v="MC001"/>
    <n v="1"/>
    <s v="Marguerite McKinley"/>
    <s v="12 Rue Champvert"/>
    <s v="Hauterive"/>
    <s v="12"/>
    <s v="12200"/>
    <s v="0435557993"/>
    <s v=""/>
    <d v="2017-11-28T00:00:00"/>
    <n v="0"/>
    <s v="1998069-01"/>
    <x v="24"/>
    <d v="2024-09-01T00:00:00"/>
    <s v="Néant               "/>
    <m/>
    <m/>
    <m/>
    <s v=""/>
    <s v=""/>
    <s v=""/>
    <s v=""/>
    <s v=""/>
    <s v=""/>
    <s v=""/>
    <m/>
    <s v=""/>
    <s v=""/>
    <m/>
    <m/>
    <s v=""/>
    <n v="0"/>
    <n v="0"/>
    <s v="Sans détail"/>
    <n v="0"/>
    <n v="0"/>
    <s v="payé"/>
    <x v="0"/>
  </r>
  <r>
    <s v="MC001-01"/>
    <s v="MC001"/>
    <s v="Rex"/>
    <s v="CHIEN"/>
    <s v="Boxer"/>
    <d v="2015-02-24T00:00:00"/>
    <s v="M"/>
    <s v="Brun/Blanc"/>
    <b v="0"/>
    <n v="44.5"/>
    <n v="54.2"/>
    <b v="0"/>
    <s v=""/>
    <s v="MC001"/>
    <n v="1"/>
    <s v="Marguerite McKinley"/>
    <s v="12 Rue Champvert"/>
    <s v="Hauterive"/>
    <s v="12"/>
    <s v="12200"/>
    <s v="0435557993"/>
    <s v=""/>
    <d v="2017-11-28T00:00:00"/>
    <n v="0"/>
    <s v="2020069-01"/>
    <x v="24"/>
    <d v="2024-04-04T00:00:00"/>
    <s v="Néant               "/>
    <m/>
    <n v="2"/>
    <d v="2024-04-06T00:00:00"/>
    <s v="2020069-01"/>
    <s v="001"/>
    <s v="PHYSIQUE"/>
    <s v="0100"/>
    <s v="0000"/>
    <s v="0000"/>
    <s v="Aucun traitement"/>
    <n v="0"/>
    <s v="0100"/>
    <s v="Tetrinious (injection)"/>
    <n v="50"/>
    <n v="2"/>
    <s v="Espèces"/>
    <n v="50"/>
    <n v="55.000000000000007"/>
    <s v="Avec détail"/>
    <n v="275"/>
    <n v="9.1999999999999993"/>
    <s v="impayé"/>
    <x v="0"/>
  </r>
  <r>
    <s v="MC001-02"/>
    <s v="MC001"/>
    <s v="César"/>
    <s v="CHIEN"/>
    <s v="Boxer"/>
    <d v="2015-02-24T00:00:00"/>
    <s v="M"/>
    <s v="Brun/Blanc"/>
    <b v="0"/>
    <n v="43.5"/>
    <n v="68"/>
    <b v="0"/>
    <s v=""/>
    <s v="MC001"/>
    <n v="1"/>
    <s v="Marguerite McKinley"/>
    <s v="12 Rue Champvert"/>
    <s v="Hauterive"/>
    <s v="12"/>
    <s v="12200"/>
    <s v="0435557993"/>
    <s v=""/>
    <d v="2017-11-28T00:00:00"/>
    <n v="0"/>
    <s v="1996069-02"/>
    <x v="25"/>
    <d v="2023-03-06T00:00:00"/>
    <s v="Néant               "/>
    <m/>
    <n v="3"/>
    <d v="2023-03-17T00:00:00"/>
    <s v="1996069-02"/>
    <s v="001"/>
    <s v="PHYSIQUE"/>
    <s v="0300"/>
    <s v="0000"/>
    <s v="0000"/>
    <s v="Aucun traitement"/>
    <n v="0"/>
    <s v="0300"/>
    <s v="Examen général"/>
    <n v="250"/>
    <n v="3"/>
    <s v="Chèque"/>
    <n v="250"/>
    <n v="275"/>
    <s v="Avec détail"/>
    <n v="661"/>
    <n v="22"/>
    <s v="impayé"/>
    <x v="0"/>
  </r>
  <r>
    <s v="MC001-02"/>
    <s v="MC001"/>
    <s v="César"/>
    <s v="CHIEN"/>
    <s v="Boxer"/>
    <d v="2015-02-24T00:00:00"/>
    <s v="M"/>
    <s v="Brun/Blanc"/>
    <b v="0"/>
    <n v="43.5"/>
    <n v="68"/>
    <b v="0"/>
    <s v=""/>
    <s v="MC001"/>
    <n v="1"/>
    <s v="Marguerite McKinley"/>
    <s v="12 Rue Champvert"/>
    <s v="Hauterive"/>
    <s v="12"/>
    <s v="12200"/>
    <s v="0435557993"/>
    <s v=""/>
    <d v="2017-11-28T00:00:00"/>
    <n v="0"/>
    <s v="1998069-02"/>
    <x v="25"/>
    <d v="2024-09-01T00:00:00"/>
    <s v="Néant               "/>
    <m/>
    <n v="3"/>
    <d v="2024-09-20T00:00:00"/>
    <s v=""/>
    <s v=""/>
    <s v=""/>
    <s v=""/>
    <s v=""/>
    <s v=""/>
    <s v=""/>
    <m/>
    <s v=""/>
    <s v=""/>
    <m/>
    <n v="3"/>
    <s v="Chèque"/>
    <n v="0"/>
    <n v="0"/>
    <s v="Sans détail"/>
    <n v="108"/>
    <n v="3.6"/>
    <s v="impayé"/>
    <x v="0"/>
  </r>
  <r>
    <s v="MC001-02"/>
    <s v="MC001"/>
    <s v="César"/>
    <s v="CHIEN"/>
    <s v="Boxer"/>
    <d v="2015-02-24T00:00:00"/>
    <s v="M"/>
    <s v="Brun/Blanc"/>
    <b v="0"/>
    <n v="43.5"/>
    <n v="68"/>
    <b v="0"/>
    <s v=""/>
    <s v="MC001"/>
    <n v="1"/>
    <s v="Marguerite McKinley"/>
    <s v="12 Rue Champvert"/>
    <s v="Hauterive"/>
    <s v="12"/>
    <s v="12200"/>
    <s v="0435557993"/>
    <s v=""/>
    <d v="2017-11-28T00:00:00"/>
    <n v="0"/>
    <s v="2020069-02"/>
    <x v="25"/>
    <d v="2024-04-04T00:00:00"/>
    <s v="Néant               "/>
    <m/>
    <n v="3"/>
    <d v="2024-04-15T00:00:00"/>
    <s v="2020069-02"/>
    <s v="001"/>
    <s v="PHYSIQUE"/>
    <s v="0300"/>
    <s v="0000"/>
    <s v="0000"/>
    <s v="Aucun traitement"/>
    <n v="0"/>
    <s v="0300"/>
    <s v="Examen général"/>
    <n v="250"/>
    <n v="3"/>
    <s v="Chèque"/>
    <n v="250"/>
    <n v="275"/>
    <s v="Avec détail"/>
    <n v="266"/>
    <n v="8.9"/>
    <s v="impayé"/>
    <x v="0"/>
  </r>
  <r>
    <s v="MO001-01"/>
    <s v="MO001"/>
    <s v="Tijuana"/>
    <s v="OISEAU"/>
    <s v="Toucan"/>
    <d v="2015-08-27T00:00:00"/>
    <s v="F"/>
    <s v="Bleu/Vert"/>
    <b v="0"/>
    <n v="35"/>
    <n v="5.5"/>
    <b v="0"/>
    <s v=""/>
    <s v="MO001"/>
    <n v="2"/>
    <s v="Paul-Elie Fruet"/>
    <s v="32 Rue du Curoir"/>
    <s v="Roubaix"/>
    <s v="59"/>
    <s v="59100"/>
    <s v="0468973540"/>
    <s v=""/>
    <m/>
    <n v="0"/>
    <s v=""/>
    <x v="0"/>
    <m/>
    <s v=""/>
    <m/>
    <m/>
    <m/>
    <s v=""/>
    <s v=""/>
    <s v=""/>
    <s v=""/>
    <s v=""/>
    <s v=""/>
    <s v=""/>
    <m/>
    <s v=""/>
    <s v=""/>
    <m/>
    <m/>
    <s v=""/>
    <n v="0"/>
    <n v="0"/>
    <s v="Sans détail"/>
    <n v="0"/>
    <n v="0"/>
    <s v="payé"/>
    <x v="0"/>
  </r>
  <r>
    <s v="MO001-02"/>
    <s v="MO001"/>
    <s v="Carlos"/>
    <s v="OISEAU"/>
    <s v="Cacatoès"/>
    <d v="2015-12-27T00:00:00"/>
    <s v="M"/>
    <s v="Blanc"/>
    <b v="0"/>
    <n v="20.100000000000001"/>
    <n v="2.2999999999999998"/>
    <b v="0"/>
    <s v=""/>
    <s v="MO001"/>
    <n v="2"/>
    <s v="Paul-Elie Fruet"/>
    <s v="32 Rue du Curoir"/>
    <s v="Roubaix"/>
    <s v="59"/>
    <s v="59100"/>
    <s v="0468973540"/>
    <s v=""/>
    <m/>
    <n v="0"/>
    <s v=""/>
    <x v="0"/>
    <m/>
    <s v=""/>
    <m/>
    <m/>
    <m/>
    <s v=""/>
    <s v=""/>
    <s v=""/>
    <s v=""/>
    <s v=""/>
    <s v=""/>
    <s v=""/>
    <m/>
    <s v=""/>
    <s v=""/>
    <m/>
    <m/>
    <s v=""/>
    <n v="0"/>
    <n v="0"/>
    <s v="Sans détail"/>
    <n v="0"/>
    <n v="0"/>
    <s v="payé"/>
    <x v="0"/>
  </r>
  <r>
    <s v="MO001-03"/>
    <s v="MO001"/>
    <s v="Ming"/>
    <s v="OISEAU"/>
    <s v="Oiseau-mouche"/>
    <d v="2013-01-26T00:00:00"/>
    <s v="F"/>
    <s v="Brun"/>
    <b v="0"/>
    <n v="3.1"/>
    <n v="0"/>
    <b v="0"/>
    <s v=""/>
    <s v="MO001"/>
    <n v="2"/>
    <s v="Paul-Elie Fruet"/>
    <s v="32 Rue du Curoir"/>
    <s v="Roubaix"/>
    <s v="59"/>
    <s v="59100"/>
    <s v="0468973540"/>
    <s v=""/>
    <m/>
    <n v="0"/>
    <s v=""/>
    <x v="0"/>
    <m/>
    <s v=""/>
    <m/>
    <m/>
    <m/>
    <s v=""/>
    <s v=""/>
    <s v=""/>
    <s v=""/>
    <s v=""/>
    <s v=""/>
    <s v=""/>
    <m/>
    <s v=""/>
    <s v=""/>
    <m/>
    <m/>
    <s v=""/>
    <n v="0"/>
    <n v="0"/>
    <s v="Sans détail"/>
    <n v="0"/>
    <n v="0"/>
    <s v="payé"/>
    <x v="0"/>
  </r>
  <r>
    <s v="MO001-04"/>
    <s v="MO001"/>
    <s v="Gil et Jaune"/>
    <s v="OISEAU"/>
    <s v="Canari"/>
    <d v="2008-02-24T00:00:00"/>
    <s v="F"/>
    <s v="Jaune"/>
    <b v="0"/>
    <n v="6.2"/>
    <n v="0"/>
    <b v="0"/>
    <s v=""/>
    <s v="MO001"/>
    <n v="2"/>
    <s v="Paul-Elie Fruet"/>
    <s v="32 Rue du Curoir"/>
    <s v="Roubaix"/>
    <s v="59"/>
    <s v="59100"/>
    <s v="0468973540"/>
    <s v=""/>
    <m/>
    <n v="0"/>
    <s v=""/>
    <x v="0"/>
    <m/>
    <s v=""/>
    <m/>
    <m/>
    <m/>
    <s v=""/>
    <s v=""/>
    <s v=""/>
    <s v=""/>
    <s v=""/>
    <s v=""/>
    <s v=""/>
    <m/>
    <s v=""/>
    <s v=""/>
    <m/>
    <m/>
    <s v=""/>
    <n v="0"/>
    <n v="0"/>
    <s v="Sans détail"/>
    <n v="0"/>
    <n v="0"/>
    <s v="payé"/>
    <x v="0"/>
  </r>
  <r>
    <s v="MO001-05"/>
    <s v="MO001"/>
    <s v="Robin"/>
    <s v="OISEAU"/>
    <s v="Rouge-gorge"/>
    <d v="2015-05-27T00:00:00"/>
    <s v="M"/>
    <s v="Vert"/>
    <b v="0"/>
    <n v="8.1"/>
    <n v="0.3"/>
    <b v="0"/>
    <s v=""/>
    <s v="MO001"/>
    <n v="2"/>
    <s v="Paul-Elie Fruet"/>
    <s v="32 Rue du Curoir"/>
    <s v="Roubaix"/>
    <s v="59"/>
    <s v="59100"/>
    <s v="0468973540"/>
    <s v=""/>
    <m/>
    <n v="0"/>
    <s v=""/>
    <x v="0"/>
    <m/>
    <s v=""/>
    <m/>
    <m/>
    <m/>
    <s v=""/>
    <s v=""/>
    <s v=""/>
    <s v=""/>
    <s v=""/>
    <s v=""/>
    <s v=""/>
    <m/>
    <s v=""/>
    <s v=""/>
    <m/>
    <m/>
    <s v=""/>
    <n v="0"/>
    <n v="0"/>
    <s v="Sans détail"/>
    <n v="0"/>
    <n v="0"/>
    <s v="payé"/>
    <x v="0"/>
  </r>
  <r>
    <s v="MO001-06"/>
    <s v="MO001"/>
    <s v="Mickey"/>
    <s v="OISEAU"/>
    <s v="Perroquet"/>
    <d v="2016-04-25T00:00:00"/>
    <s v="M"/>
    <s v="Bleu/Vert/Jaune"/>
    <b v="0"/>
    <n v="13.2"/>
    <n v="0.6"/>
    <b v="0"/>
    <s v=""/>
    <s v="MO001"/>
    <n v="2"/>
    <s v="Paul-Elie Fruet"/>
    <s v="32 Rue du Curoir"/>
    <s v="Roubaix"/>
    <s v="59"/>
    <s v="59100"/>
    <s v="0468973540"/>
    <s v=""/>
    <m/>
    <n v="0"/>
    <s v=""/>
    <x v="0"/>
    <m/>
    <s v=""/>
    <m/>
    <m/>
    <m/>
    <s v=""/>
    <s v=""/>
    <s v=""/>
    <s v=""/>
    <s v=""/>
    <s v=""/>
    <s v=""/>
    <m/>
    <s v=""/>
    <s v=""/>
    <m/>
    <m/>
    <s v=""/>
    <n v="0"/>
    <n v="0"/>
    <s v="Sans détail"/>
    <n v="0"/>
    <n v="0"/>
    <s v="payé"/>
    <x v="0"/>
  </r>
  <r>
    <s v="MO001-07"/>
    <s v="MO001"/>
    <s v="Sally"/>
    <s v="OISEAU"/>
    <s v="Perroquet"/>
    <d v="2010-06-26T00:00:00"/>
    <s v="F"/>
    <s v="Jaune/Vert"/>
    <b v="0"/>
    <n v="11.8"/>
    <n v="0.6"/>
    <b v="0"/>
    <s v=""/>
    <s v="MO001"/>
    <n v="2"/>
    <s v="Paul-Elie Fruet"/>
    <s v="32 Rue du Curoir"/>
    <s v="Roubaix"/>
    <s v="59"/>
    <s v="59100"/>
    <s v="0468973540"/>
    <s v=""/>
    <m/>
    <n v="0"/>
    <s v=""/>
    <x v="0"/>
    <m/>
    <s v=""/>
    <m/>
    <m/>
    <m/>
    <s v=""/>
    <s v=""/>
    <s v=""/>
    <s v=""/>
    <s v=""/>
    <s v=""/>
    <s v=""/>
    <m/>
    <s v=""/>
    <s v=""/>
    <m/>
    <m/>
    <s v=""/>
    <n v="0"/>
    <n v="0"/>
    <s v="Sans détail"/>
    <n v="0"/>
    <n v="0"/>
    <s v="payé"/>
    <x v="0"/>
  </r>
  <r>
    <s v="MP001-01"/>
    <s v="MP001"/>
    <s v="Brunaud"/>
    <s v="CHIEN"/>
    <s v="Epagneul"/>
    <d v="2011-08-27T00:00:00"/>
    <s v="M"/>
    <s v="Brun"/>
    <b v="0"/>
    <n v="32.700000000000003"/>
    <n v="21.3"/>
    <b v="0"/>
    <s v=""/>
    <s v="MP001"/>
    <n v="2"/>
    <s v="Le Monde des Oiseaux"/>
    <s v="22 Boulevard de l'Aile"/>
    <s v="Villetigre"/>
    <s v="34"/>
    <s v="34750"/>
    <s v="0435554367"/>
    <s v=""/>
    <d v="2017-08-03T00:00:00"/>
    <n v="0.2"/>
    <s v=""/>
    <x v="0"/>
    <m/>
    <s v=""/>
    <m/>
    <m/>
    <m/>
    <s v=""/>
    <s v=""/>
    <s v=""/>
    <s v=""/>
    <s v=""/>
    <s v=""/>
    <s v=""/>
    <m/>
    <s v=""/>
    <s v=""/>
    <m/>
    <m/>
    <s v=""/>
    <n v="0"/>
    <n v="0"/>
    <s v="Sans détail"/>
    <n v="0"/>
    <n v="0"/>
    <s v="payé"/>
    <x v="0"/>
  </r>
  <r>
    <s v="MP002-01"/>
    <s v="MP002"/>
    <s v="Swinger"/>
    <s v="SINGE"/>
    <s v="Macaque rhésus"/>
    <d v="2012-02-24T00:00:00"/>
    <s v="F"/>
    <s v="Brun"/>
    <b v="0"/>
    <n v="22.7"/>
    <n v="30.3"/>
    <b v="0"/>
    <s v=""/>
    <s v="MP002"/>
    <n v="3"/>
    <s v="Zoo du Mont Pilote"/>
    <s v="Mont Pilote"/>
    <s v="Mont Pilote"/>
    <s v="30"/>
    <s v="12722"/>
    <s v="0485559000"/>
    <s v=""/>
    <d v="2021-03-09T00:00:00"/>
    <n v="0.5"/>
    <s v=""/>
    <x v="0"/>
    <m/>
    <s v=""/>
    <m/>
    <m/>
    <m/>
    <s v=""/>
    <s v=""/>
    <s v=""/>
    <s v=""/>
    <s v=""/>
    <s v=""/>
    <s v=""/>
    <m/>
    <s v=""/>
    <s v=""/>
    <m/>
    <m/>
    <s v=""/>
    <n v="0"/>
    <n v="0"/>
    <s v="Sans détail"/>
    <n v="0"/>
    <n v="0"/>
    <s v="payé"/>
    <x v="0"/>
  </r>
  <r>
    <s v="MP002-02"/>
    <s v="MP002"/>
    <s v="Sauvage"/>
    <s v="LOUP"/>
    <s v="Europe"/>
    <d v="2014-04-26T00:00:00"/>
    <s v="M"/>
    <s v="Jaune/Gris/Noir"/>
    <b v="0"/>
    <n v="44.7"/>
    <n v="34"/>
    <b v="0"/>
    <s v=""/>
    <s v="MP002"/>
    <n v="3"/>
    <s v="Zoo du Mont Pilote"/>
    <s v="Mont Pilote"/>
    <s v="Mont Pilote"/>
    <s v="30"/>
    <s v="12722"/>
    <s v="0485559000"/>
    <s v=""/>
    <d v="2021-03-09T00:00:00"/>
    <n v="0.5"/>
    <s v=""/>
    <x v="0"/>
    <m/>
    <s v=""/>
    <m/>
    <m/>
    <m/>
    <s v=""/>
    <s v=""/>
    <s v=""/>
    <s v=""/>
    <s v=""/>
    <s v=""/>
    <s v=""/>
    <m/>
    <s v=""/>
    <s v=""/>
    <m/>
    <m/>
    <s v=""/>
    <n v="0"/>
    <n v="0"/>
    <s v="Sans détail"/>
    <n v="0"/>
    <n v="0"/>
    <s v="payé"/>
    <x v="0"/>
  </r>
  <r>
    <s v="MP002-03"/>
    <s v="MP002"/>
    <s v="Houpette"/>
    <s v="DAIM"/>
    <s v="Europe"/>
    <d v="2007-12-27T00:00:00"/>
    <s v="F"/>
    <s v="Brun"/>
    <b v="0"/>
    <n v="39.6"/>
    <n v="36.200000000000003"/>
    <b v="0"/>
    <s v=""/>
    <s v="MP002"/>
    <n v="3"/>
    <s v="Zoo du Mont Pilote"/>
    <s v="Mont Pilote"/>
    <s v="Mont Pilote"/>
    <s v="30"/>
    <s v="12722"/>
    <s v="0485559000"/>
    <s v=""/>
    <d v="2021-03-09T00:00:00"/>
    <n v="0.5"/>
    <s v=""/>
    <x v="0"/>
    <m/>
    <s v=""/>
    <m/>
    <m/>
    <m/>
    <s v=""/>
    <s v=""/>
    <s v=""/>
    <s v=""/>
    <s v=""/>
    <s v=""/>
    <s v=""/>
    <m/>
    <s v=""/>
    <s v=""/>
    <m/>
    <m/>
    <s v=""/>
    <n v="0"/>
    <n v="0"/>
    <s v="Sans détail"/>
    <n v="0"/>
    <n v="0"/>
    <s v="payé"/>
    <x v="0"/>
  </r>
  <r>
    <s v="MP003-01"/>
    <s v="MP003"/>
    <s v="Tom"/>
    <s v="TORTUE"/>
    <s v="Commun"/>
    <d v="2013-08-26T00:00:00"/>
    <s v="M"/>
    <s v="Vert"/>
    <b v="0"/>
    <n v="12.9"/>
    <n v="1.2"/>
    <b v="1"/>
    <s v=""/>
    <s v="MP003"/>
    <n v="2"/>
    <s v="Malins Petits"/>
    <s v="22 Rue Dupont"/>
    <s v="Ranier"/>
    <s v="12"/>
    <s v="12265"/>
    <s v="0465559254"/>
    <s v=""/>
    <d v="2014-01-04T00:00:00"/>
    <n v="0.2"/>
    <s v=""/>
    <x v="0"/>
    <m/>
    <s v=""/>
    <m/>
    <m/>
    <m/>
    <s v=""/>
    <s v=""/>
    <s v=""/>
    <s v=""/>
    <s v=""/>
    <s v=""/>
    <s v=""/>
    <m/>
    <s v=""/>
    <s v=""/>
    <m/>
    <m/>
    <s v=""/>
    <n v="0"/>
    <n v="0"/>
    <s v="Sans détail"/>
    <n v="0"/>
    <n v="0"/>
    <s v="payé"/>
    <x v="0"/>
  </r>
  <r>
    <s v="MP003-02"/>
    <s v="MP003"/>
    <s v="Bunny"/>
    <s v="LAPIN"/>
    <s v="Commun"/>
    <d v="2011-01-27T00:00:00"/>
    <s v="F"/>
    <s v="Blanc"/>
    <b v="0"/>
    <n v="42"/>
    <n v="2"/>
    <b v="0"/>
    <s v=""/>
    <s v="MP003"/>
    <n v="2"/>
    <s v="Malins Petits"/>
    <s v="22 Rue Dupont"/>
    <s v="Ranier"/>
    <s v="12"/>
    <s v="12265"/>
    <s v="0465559254"/>
    <s v=""/>
    <d v="2014-01-04T00:00:00"/>
    <n v="0.2"/>
    <s v=""/>
    <x v="0"/>
    <m/>
    <s v=""/>
    <m/>
    <m/>
    <m/>
    <s v=""/>
    <s v=""/>
    <s v=""/>
    <s v=""/>
    <s v=""/>
    <s v=""/>
    <s v=""/>
    <m/>
    <s v=""/>
    <s v=""/>
    <m/>
    <m/>
    <s v=""/>
    <n v="0"/>
    <n v="0"/>
    <s v="Sans détail"/>
    <n v="0"/>
    <n v="0"/>
    <s v="payé"/>
    <x v="0"/>
  </r>
  <r>
    <s v="MZ001-01"/>
    <s v="MZ001"/>
    <s v="Ben"/>
    <s v="OURS"/>
    <s v="Noir"/>
    <d v="2017-09-25T00:00:00"/>
    <s v="M"/>
    <s v="Noir"/>
    <b v="0"/>
    <n v="175"/>
    <n v="123"/>
    <b v="0"/>
    <s v="Découvert par les Douanes lors d'un contrôle d'importations douteuses, cet ours fut soigné avant d'être placé en lieu sûr."/>
    <s v="MZ001"/>
    <n v="3"/>
    <s v="Zoo Municipal d'Angliers"/>
    <s v="14 Route de Montpellier"/>
    <s v="Angliers"/>
    <s v="34"/>
    <s v="34250"/>
    <s v="0435559256"/>
    <s v=""/>
    <d v="2017-02-09T00:00:00"/>
    <n v="0.5"/>
    <s v=""/>
    <x v="0"/>
    <m/>
    <s v=""/>
    <m/>
    <m/>
    <m/>
    <s v=""/>
    <s v=""/>
    <s v=""/>
    <s v=""/>
    <s v=""/>
    <s v=""/>
    <s v=""/>
    <m/>
    <s v=""/>
    <s v=""/>
    <m/>
    <m/>
    <s v=""/>
    <n v="0"/>
    <n v="0"/>
    <s v="Sans détail"/>
    <n v="0"/>
    <n v="0"/>
    <s v="payé"/>
    <x v="0"/>
  </r>
  <r>
    <s v="MZ001-02"/>
    <s v="MZ001"/>
    <s v="Margot"/>
    <s v="MOUTON"/>
    <s v="Romanov"/>
    <d v="2010-10-27T00:00:00"/>
    <s v="F"/>
    <s v="Blanc"/>
    <b v="0"/>
    <n v="43.7"/>
    <n v="52"/>
    <b v="0"/>
    <s v=""/>
    <s v="MZ001"/>
    <n v="3"/>
    <s v="Zoo Municipal d'Angliers"/>
    <s v="14 Route de Montpellier"/>
    <s v="Angliers"/>
    <s v="34"/>
    <s v="34250"/>
    <s v="0435559256"/>
    <s v=""/>
    <d v="2017-02-09T00:00:00"/>
    <n v="0.5"/>
    <s v=""/>
    <x v="0"/>
    <m/>
    <s v=""/>
    <m/>
    <m/>
    <m/>
    <s v=""/>
    <s v=""/>
    <s v=""/>
    <s v=""/>
    <s v=""/>
    <s v=""/>
    <s v=""/>
    <m/>
    <s v=""/>
    <s v=""/>
    <m/>
    <m/>
    <s v=""/>
    <n v="0"/>
    <n v="0"/>
    <s v="Sans détail"/>
    <n v="0"/>
    <n v="0"/>
    <s v="payé"/>
    <x v="0"/>
  </r>
  <r>
    <s v="OH001-01"/>
    <s v="OH001"/>
    <s v="Caruso"/>
    <s v="OISEAU"/>
    <s v="Rossignol"/>
    <d v="2011-03-27T00:00:00"/>
    <s v="F"/>
    <s v="Brun"/>
    <b v="0"/>
    <n v="12.8"/>
    <n v="0"/>
    <b v="0"/>
    <s v=""/>
    <s v="OH001"/>
    <n v="3"/>
    <s v="Des Oiseaux et des Hommes"/>
    <s v="4 Rue de la CouléeMain St"/>
    <s v="Millau"/>
    <s v="12"/>
    <s v="12000"/>
    <s v="0465559817"/>
    <s v=""/>
    <d v="2018-11-25T00:00:00"/>
    <n v="0.5"/>
    <s v=""/>
    <x v="0"/>
    <m/>
    <s v=""/>
    <m/>
    <m/>
    <m/>
    <s v=""/>
    <s v=""/>
    <s v=""/>
    <s v=""/>
    <s v=""/>
    <s v=""/>
    <s v=""/>
    <m/>
    <s v=""/>
    <s v=""/>
    <m/>
    <m/>
    <s v=""/>
    <n v="0"/>
    <n v="0"/>
    <s v="Sans détail"/>
    <n v="0"/>
    <n v="0"/>
    <s v="payé"/>
    <x v="0"/>
  </r>
  <r>
    <s v="OH001-02"/>
    <s v="OH001"/>
    <s v="Tigre"/>
    <s v="OISEAU"/>
    <s v="Roitelet"/>
    <d v="2012-01-27T00:00:00"/>
    <s v="M"/>
    <s v="Brun"/>
    <b v="0"/>
    <n v="16.8"/>
    <n v="0"/>
    <b v="0"/>
    <s v=""/>
    <s v="OH001"/>
    <n v="3"/>
    <s v="Des Oiseaux et des Hommes"/>
    <s v="4 Rue de la CouléeMain St"/>
    <s v="Millau"/>
    <s v="12"/>
    <s v="12000"/>
    <s v="0465559817"/>
    <s v=""/>
    <d v="2018-11-25T00:00:00"/>
    <n v="0.5"/>
    <s v=""/>
    <x v="0"/>
    <m/>
    <s v=""/>
    <m/>
    <m/>
    <m/>
    <s v=""/>
    <s v=""/>
    <s v=""/>
    <s v=""/>
    <s v=""/>
    <s v=""/>
    <s v=""/>
    <m/>
    <s v=""/>
    <s v=""/>
    <m/>
    <m/>
    <s v=""/>
    <n v="0"/>
    <n v="0"/>
    <s v="Sans détail"/>
    <n v="0"/>
    <n v="0"/>
    <s v="payé"/>
    <x v="0"/>
  </r>
  <r>
    <s v="OH001-03"/>
    <s v="OH001"/>
    <s v="Pirate"/>
    <s v="OISEAU"/>
    <s v="Merle"/>
    <d v="2013-03-26T00:00:00"/>
    <s v="M"/>
    <s v="Noir"/>
    <b v="0"/>
    <n v="19.899999999999999"/>
    <n v="0.7"/>
    <b v="0"/>
    <s v=""/>
    <s v="OH001"/>
    <n v="3"/>
    <s v="Des Oiseaux et des Hommes"/>
    <s v="4 Rue de la CouléeMain St"/>
    <s v="Millau"/>
    <s v="12"/>
    <s v="12000"/>
    <s v="0465559817"/>
    <s v=""/>
    <d v="2018-11-25T00:00:00"/>
    <n v="0.5"/>
    <s v=""/>
    <x v="0"/>
    <m/>
    <s v=""/>
    <m/>
    <m/>
    <m/>
    <s v=""/>
    <s v=""/>
    <s v=""/>
    <s v=""/>
    <s v=""/>
    <s v=""/>
    <s v=""/>
    <m/>
    <s v=""/>
    <s v=""/>
    <m/>
    <m/>
    <s v=""/>
    <n v="0"/>
    <n v="0"/>
    <s v="Sans détail"/>
    <n v="0"/>
    <n v="0"/>
    <s v="payé"/>
    <x v="0"/>
  </r>
  <r>
    <s v="ON001-01"/>
    <s v="ON001"/>
    <s v="Tonnerre"/>
    <s v="CHEVAL"/>
    <s v="Apalose"/>
    <d v="2010-03-27T00:00:00"/>
    <s v="M"/>
    <s v="Brun/Blanc"/>
    <b v="0"/>
    <n v="150"/>
    <n v="222.2"/>
    <b v="0"/>
    <s v=""/>
    <s v="ON001"/>
    <n v="3"/>
    <s v="Office Naturel de l'Hérault"/>
    <s v="12 Rue Salvator Allende"/>
    <s v="Montpellier"/>
    <s v="34"/>
    <s v="34000"/>
    <s v="0435554455"/>
    <s v=""/>
    <d v="2017-02-19T00:00:00"/>
    <n v="0.5"/>
    <s v=""/>
    <x v="0"/>
    <m/>
    <s v=""/>
    <m/>
    <m/>
    <m/>
    <s v=""/>
    <s v=""/>
    <s v=""/>
    <s v=""/>
    <s v=""/>
    <s v=""/>
    <s v=""/>
    <m/>
    <s v=""/>
    <s v=""/>
    <m/>
    <m/>
    <s v=""/>
    <n v="0"/>
    <n v="0"/>
    <s v="Sans détail"/>
    <n v="0"/>
    <n v="0"/>
    <s v="payé"/>
    <x v="0"/>
  </r>
  <r>
    <s v="ON001-02"/>
    <s v="ON001"/>
    <s v="Fleur"/>
    <s v="MOUFETTE"/>
    <s v=""/>
    <d v="2011-01-27T00:00:00"/>
    <s v="F"/>
    <s v="Noir/Blanc"/>
    <b v="0"/>
    <n v="25.8"/>
    <n v="15"/>
    <b v="0"/>
    <s v=""/>
    <s v="ON001"/>
    <n v="3"/>
    <s v="Office Naturel de l'Hérault"/>
    <s v="12 Rue Salvator Allende"/>
    <s v="Montpellier"/>
    <s v="34"/>
    <s v="34000"/>
    <s v="0435554455"/>
    <s v=""/>
    <d v="2017-02-19T00:00:00"/>
    <n v="0.5"/>
    <s v=""/>
    <x v="0"/>
    <m/>
    <s v=""/>
    <m/>
    <m/>
    <m/>
    <s v=""/>
    <s v=""/>
    <s v=""/>
    <s v=""/>
    <s v=""/>
    <s v=""/>
    <s v=""/>
    <m/>
    <s v=""/>
    <s v=""/>
    <m/>
    <m/>
    <s v=""/>
    <n v="0"/>
    <n v="0"/>
    <s v="Sans détail"/>
    <n v="0"/>
    <n v="0"/>
    <s v="payé"/>
    <x v="0"/>
  </r>
  <r>
    <s v="ON001-03"/>
    <s v="ON001"/>
    <s v="Eclair"/>
    <s v="ECUREUIL"/>
    <s v="Commun"/>
    <d v="2012-07-26T00:00:00"/>
    <s v="F"/>
    <s v="Gris"/>
    <b v="0"/>
    <n v="12.9"/>
    <n v="0.5"/>
    <b v="0"/>
    <s v=""/>
    <s v="ON001"/>
    <n v="3"/>
    <s v="Office Naturel de l'Hérault"/>
    <s v="12 Rue Salvator Allende"/>
    <s v="Montpellier"/>
    <s v="34"/>
    <s v="34000"/>
    <s v="0435554455"/>
    <s v=""/>
    <d v="2017-02-19T00:00:00"/>
    <n v="0.5"/>
    <s v=""/>
    <x v="0"/>
    <m/>
    <s v=""/>
    <m/>
    <m/>
    <m/>
    <s v=""/>
    <s v=""/>
    <s v=""/>
    <s v=""/>
    <s v=""/>
    <s v=""/>
    <s v=""/>
    <m/>
    <s v=""/>
    <s v=""/>
    <m/>
    <m/>
    <s v=""/>
    <n v="0"/>
    <n v="0"/>
    <s v="Sans détail"/>
    <n v="0"/>
    <n v="0"/>
    <s v="payé"/>
    <x v="0"/>
  </r>
  <r>
    <s v="ON001-04"/>
    <s v="ON001"/>
    <s v="Martin"/>
    <s v="OURS"/>
    <s v="Brun"/>
    <d v="2011-03-27T00:00:00"/>
    <s v="M"/>
    <s v="Brun"/>
    <b v="0"/>
    <n v="182"/>
    <n v="117.2"/>
    <b v="0"/>
    <s v=""/>
    <s v="ON001"/>
    <n v="3"/>
    <s v="Office Naturel de l'Hérault"/>
    <s v="12 Rue Salvator Allende"/>
    <s v="Montpellier"/>
    <s v="34"/>
    <s v="34000"/>
    <s v="0435554455"/>
    <s v=""/>
    <d v="2017-02-19T00:00:00"/>
    <n v="0.5"/>
    <s v=""/>
    <x v="0"/>
    <m/>
    <s v=""/>
    <m/>
    <m/>
    <m/>
    <s v=""/>
    <s v=""/>
    <s v=""/>
    <s v=""/>
    <s v=""/>
    <s v=""/>
    <s v=""/>
    <m/>
    <s v=""/>
    <s v=""/>
    <m/>
    <m/>
    <s v=""/>
    <n v="0"/>
    <n v="0"/>
    <s v="Sans détail"/>
    <n v="0"/>
    <n v="0"/>
    <s v="payé"/>
    <x v="0"/>
  </r>
  <r>
    <s v="PC001-01"/>
    <s v="PC001"/>
    <s v="Sylvester"/>
    <s v="CHIEN"/>
    <s v="Berger des Pyrenées"/>
    <d v="2014-08-27T00:00:00"/>
    <s v="F"/>
    <s v="Blanc"/>
    <b v="1"/>
    <n v="54"/>
    <n v="45.2"/>
    <b v="0"/>
    <s v=""/>
    <s v="PC001"/>
    <n v="2"/>
    <s v="Pour les Chiens"/>
    <s v="91 Grand'Rue"/>
    <s v="Mont Pilote"/>
    <s v="30"/>
    <s v="12722"/>
    <s v="0485551765"/>
    <s v=""/>
    <d v="2017-12-18T00:00:00"/>
    <n v="0.2"/>
    <s v=""/>
    <x v="0"/>
    <m/>
    <s v=""/>
    <m/>
    <m/>
    <m/>
    <s v=""/>
    <s v=""/>
    <s v=""/>
    <s v=""/>
    <s v=""/>
    <s v=""/>
    <s v=""/>
    <m/>
    <s v=""/>
    <s v=""/>
    <m/>
    <m/>
    <s v=""/>
    <n v="0"/>
    <n v="0"/>
    <s v="Sans détail"/>
    <n v="0"/>
    <n v="0"/>
    <s v="payé"/>
    <x v="0"/>
  </r>
  <r>
    <s v="PC001-02"/>
    <s v="PC001"/>
    <s v="Babar"/>
    <s v="COCHON D'INDE"/>
    <s v=""/>
    <d v="2012-06-25T00:00:00"/>
    <s v="F"/>
    <s v="Brun/Blanc"/>
    <b v="0"/>
    <n v="18"/>
    <n v="1.1000000000000001"/>
    <b v="0"/>
    <s v=""/>
    <s v="PC001"/>
    <n v="2"/>
    <s v="Pour les Chiens"/>
    <s v="91 Grand'Rue"/>
    <s v="Mont Pilote"/>
    <s v="30"/>
    <s v="12722"/>
    <s v="0485551765"/>
    <s v=""/>
    <d v="2017-12-18T00:00:00"/>
    <n v="0.2"/>
    <s v=""/>
    <x v="0"/>
    <m/>
    <s v=""/>
    <m/>
    <m/>
    <m/>
    <s v=""/>
    <s v=""/>
    <s v=""/>
    <s v=""/>
    <s v=""/>
    <s v=""/>
    <s v=""/>
    <m/>
    <s v=""/>
    <s v=""/>
    <m/>
    <m/>
    <s v=""/>
    <n v="0"/>
    <n v="0"/>
    <s v="Sans détail"/>
    <n v="0"/>
    <n v="0"/>
    <s v="payé"/>
    <x v="0"/>
  </r>
  <r>
    <s v="PE001-01"/>
    <s v="PE001"/>
    <s v="Jacquot"/>
    <s v="OISEAU"/>
    <s v="Perroquet"/>
    <d v="2012-11-25T00:00:00"/>
    <s v="F"/>
    <s v="Bleu/Vert"/>
    <b v="0"/>
    <n v="18.899999999999999"/>
    <n v="0.8"/>
    <b v="0"/>
    <s v=""/>
    <s v="PE001"/>
    <n v="2"/>
    <s v="Pépiements"/>
    <s v="14 Rue St. Paul"/>
    <s v="Béziers"/>
    <s v="34"/>
    <s v="34100"/>
    <s v="0485557763"/>
    <s v=""/>
    <d v="2018-08-31T00:00:00"/>
    <n v="0.2"/>
    <s v=""/>
    <x v="0"/>
    <m/>
    <s v=""/>
    <m/>
    <m/>
    <m/>
    <s v=""/>
    <s v=""/>
    <s v=""/>
    <s v=""/>
    <s v=""/>
    <s v=""/>
    <s v=""/>
    <m/>
    <s v=""/>
    <s v=""/>
    <m/>
    <m/>
    <s v=""/>
    <n v="0"/>
    <n v="0"/>
    <s v="Sans détail"/>
    <n v="0"/>
    <n v="0"/>
    <s v="payé"/>
    <x v="0"/>
  </r>
  <r>
    <s v="PE001-02"/>
    <s v="PE001"/>
    <s v="Indigo"/>
    <s v="OISEAU"/>
    <s v="Perruche"/>
    <d v="2014-09-26T00:00:00"/>
    <s v="F"/>
    <s v="Jaune"/>
    <b v="0"/>
    <n v="12"/>
    <n v="0.2"/>
    <b v="0"/>
    <s v=""/>
    <s v="PE001"/>
    <n v="2"/>
    <s v="Pépiements"/>
    <s v="14 Rue St. Paul"/>
    <s v="Béziers"/>
    <s v="34"/>
    <s v="34100"/>
    <s v="0485557763"/>
    <s v=""/>
    <d v="2018-08-31T00:00:00"/>
    <n v="0.2"/>
    <s v=""/>
    <x v="0"/>
    <m/>
    <s v=""/>
    <m/>
    <m/>
    <m/>
    <s v=""/>
    <s v=""/>
    <s v=""/>
    <s v=""/>
    <s v=""/>
    <s v=""/>
    <s v=""/>
    <m/>
    <s v=""/>
    <s v=""/>
    <m/>
    <m/>
    <s v=""/>
    <n v="0"/>
    <n v="0"/>
    <s v="Sans détail"/>
    <n v="0"/>
    <n v="0"/>
    <s v="payé"/>
    <x v="0"/>
  </r>
  <r>
    <s v="PE001-03"/>
    <s v="PE001"/>
    <s v="Rose"/>
    <s v="OISEAU"/>
    <s v="Cacatoès"/>
    <d v="2011-10-27T00:00:00"/>
    <s v="F"/>
    <s v="Blanc"/>
    <b v="0"/>
    <n v="19.899999999999999"/>
    <n v="2.1"/>
    <b v="0"/>
    <s v=""/>
    <s v="PE001"/>
    <n v="2"/>
    <s v="Pépiements"/>
    <s v="14 Rue St. Paul"/>
    <s v="Béziers"/>
    <s v="34"/>
    <s v="34100"/>
    <s v="0485557763"/>
    <s v=""/>
    <d v="2018-08-31T00:00:00"/>
    <n v="0.2"/>
    <s v=""/>
    <x v="0"/>
    <m/>
    <s v=""/>
    <m/>
    <m/>
    <m/>
    <s v=""/>
    <s v=""/>
    <s v=""/>
    <s v=""/>
    <s v=""/>
    <s v=""/>
    <s v=""/>
    <m/>
    <s v=""/>
    <s v=""/>
    <m/>
    <m/>
    <s v=""/>
    <n v="0"/>
    <n v="0"/>
    <s v="Sans détail"/>
    <n v="0"/>
    <n v="0"/>
    <s v="payé"/>
    <x v="0"/>
  </r>
  <r>
    <s v="PL001-01"/>
    <s v="PL001"/>
    <s v="Plutôt"/>
    <s v="CHIEN"/>
    <s v="Beagle"/>
    <d v="2009-08-26T00:00:00"/>
    <s v="M"/>
    <s v="Noir/Blanc"/>
    <b v="1"/>
    <n v="48.3"/>
    <n v="14.8"/>
    <b v="0"/>
    <s v=""/>
    <s v="PL001"/>
    <n v="2"/>
    <s v="Plein d'Amour"/>
    <s v="80 Route des Cimes"/>
    <s v="La Montagne"/>
    <s v="34"/>
    <s v="34300"/>
    <s v="0465554658"/>
    <s v=""/>
    <d v="2017-10-03T00:00:00"/>
    <n v="0.2"/>
    <s v=""/>
    <x v="0"/>
    <m/>
    <s v=""/>
    <m/>
    <m/>
    <m/>
    <s v=""/>
    <s v=""/>
    <s v=""/>
    <s v=""/>
    <s v=""/>
    <s v=""/>
    <s v=""/>
    <m/>
    <s v=""/>
    <s v=""/>
    <m/>
    <m/>
    <s v=""/>
    <n v="0"/>
    <n v="0"/>
    <s v="Sans détail"/>
    <n v="0"/>
    <n v="0"/>
    <s v="payé"/>
    <x v="0"/>
  </r>
  <r>
    <s v="PL001-02"/>
    <s v="PL001"/>
    <s v="Goofy"/>
    <s v="CHIEN"/>
    <s v="Scottish Terrier"/>
    <d v="2010-04-26T00:00:00"/>
    <s v="M"/>
    <s v="Noir/Blanc"/>
    <b v="1"/>
    <n v="22.7"/>
    <n v="12"/>
    <b v="0"/>
    <s v=""/>
    <s v="PL001"/>
    <n v="2"/>
    <s v="Plein d'Amour"/>
    <s v="80 Route des Cimes"/>
    <s v="La Montagne"/>
    <s v="34"/>
    <s v="34300"/>
    <s v="0465554658"/>
    <s v=""/>
    <d v="2017-10-03T00:00:00"/>
    <n v="0.2"/>
    <s v=""/>
    <x v="0"/>
    <m/>
    <s v=""/>
    <m/>
    <m/>
    <m/>
    <s v=""/>
    <s v=""/>
    <s v=""/>
    <s v=""/>
    <s v=""/>
    <s v=""/>
    <s v=""/>
    <m/>
    <s v=""/>
    <s v=""/>
    <m/>
    <m/>
    <s v=""/>
    <n v="0"/>
    <n v="0"/>
    <s v="Sans détail"/>
    <n v="0"/>
    <n v="0"/>
    <s v="payé"/>
    <x v="0"/>
  </r>
  <r>
    <s v="PL001-03"/>
    <s v="PL001"/>
    <s v="Sandy"/>
    <s v="CHIEN"/>
    <s v="Beagle"/>
    <d v="2012-02-24T00:00:00"/>
    <s v="M"/>
    <s v="Noir"/>
    <b v="0"/>
    <n v="61.2"/>
    <n v="17.5"/>
    <b v="1"/>
    <s v=""/>
    <s v="PL001"/>
    <n v="2"/>
    <s v="Plein d'Amour"/>
    <s v="80 Route des Cimes"/>
    <s v="La Montagne"/>
    <s v="34"/>
    <s v="34300"/>
    <s v="0465554658"/>
    <s v=""/>
    <d v="2017-10-03T00:00:00"/>
    <n v="0.2"/>
    <s v=""/>
    <x v="0"/>
    <m/>
    <s v=""/>
    <m/>
    <m/>
    <m/>
    <s v=""/>
    <s v=""/>
    <s v=""/>
    <s v=""/>
    <s v=""/>
    <s v=""/>
    <s v=""/>
    <m/>
    <s v=""/>
    <s v=""/>
    <m/>
    <m/>
    <s v=""/>
    <n v="0"/>
    <n v="0"/>
    <s v="Sans détail"/>
    <n v="0"/>
    <n v="0"/>
    <s v="payé"/>
    <x v="0"/>
  </r>
  <r>
    <s v="PO001-01"/>
    <s v="PO001"/>
    <s v="Kaa"/>
    <s v="SERPENT"/>
    <s v="Cobra royal"/>
    <d v="2017-04-25T00:00:00"/>
    <s v="M"/>
    <s v="Brun/Vert/Blanc"/>
    <b v="0"/>
    <n v="67.400000000000006"/>
    <n v="5.4"/>
    <b v="0"/>
    <s v=""/>
    <s v="PO001"/>
    <n v="1"/>
    <s v="Thierry Pottier"/>
    <s v="33 Rue de la Bibliothèque"/>
    <s v="Béziers"/>
    <s v="34"/>
    <s v="34100"/>
    <s v="0485551199"/>
    <s v=""/>
    <d v="2018-03-05T00:00:00"/>
    <n v="0"/>
    <s v="1996054-02"/>
    <x v="26"/>
    <d v="2023-02-19T00:00:00"/>
    <s v="Néant               "/>
    <m/>
    <n v="3"/>
    <d v="2023-02-22T00:00:00"/>
    <s v="1996054-02"/>
    <s v="001"/>
    <s v="MALADIE"/>
    <s v="0303"/>
    <s v="0502"/>
    <s v="0502"/>
    <s v="Byactocaine - 50 g"/>
    <n v="3"/>
    <s v="0303"/>
    <s v="Examen Yeux/Oreilles"/>
    <n v="100"/>
    <n v="3"/>
    <s v="Chèque"/>
    <n v="103"/>
    <n v="113.30000000000001"/>
    <s v="Avec détail"/>
    <n v="684"/>
    <n v="22.8"/>
    <s v="impayé"/>
    <x v="0"/>
  </r>
  <r>
    <s v="PO001-01"/>
    <s v="PO001"/>
    <s v="Kaa"/>
    <s v="SERPENT"/>
    <s v="Cobra royal"/>
    <d v="2017-04-25T00:00:00"/>
    <s v="M"/>
    <s v="Brun/Vert/Blanc"/>
    <b v="0"/>
    <n v="67.400000000000006"/>
    <n v="5.4"/>
    <b v="0"/>
    <s v=""/>
    <s v="PO001"/>
    <n v="1"/>
    <s v="Thierry Pottier"/>
    <s v="33 Rue de la Bibliothèque"/>
    <s v="Béziers"/>
    <s v="34"/>
    <s v="34100"/>
    <s v="0485551199"/>
    <s v=""/>
    <d v="2018-03-05T00:00:00"/>
    <n v="0"/>
    <s v="1996054-02"/>
    <x v="26"/>
    <d v="2023-02-19T00:00:00"/>
    <s v="Néant               "/>
    <m/>
    <n v="3"/>
    <d v="2023-02-22T00:00:00"/>
    <s v="1996054-02"/>
    <s v="002"/>
    <s v="PHYSIQUE"/>
    <s v="0100"/>
    <s v="0000"/>
    <s v="0000"/>
    <s v="Aucun traitement"/>
    <n v="0"/>
    <s v="0100"/>
    <s v="Tetrinious (injection)"/>
    <n v="50"/>
    <n v="3"/>
    <s v="Chèque"/>
    <n v="50"/>
    <n v="55.000000000000007"/>
    <s v="Avec détail"/>
    <n v="684"/>
    <n v="22.8"/>
    <s v="impayé"/>
    <x v="0"/>
  </r>
  <r>
    <s v="PO001-01"/>
    <s v="PO001"/>
    <s v="Kaa"/>
    <s v="SERPENT"/>
    <s v="Cobra royal"/>
    <d v="2017-04-25T00:00:00"/>
    <s v="M"/>
    <s v="Brun/Vert/Blanc"/>
    <b v="0"/>
    <n v="67.400000000000006"/>
    <n v="5.4"/>
    <b v="0"/>
    <s v=""/>
    <s v="PO001"/>
    <n v="1"/>
    <s v="Thierry Pottier"/>
    <s v="33 Rue de la Bibliothèque"/>
    <s v="Béziers"/>
    <s v="34"/>
    <s v="34100"/>
    <s v="0485551199"/>
    <s v=""/>
    <d v="2018-03-05T00:00:00"/>
    <n v="0"/>
    <s v="1996054-02"/>
    <x v="26"/>
    <d v="2023-02-19T00:00:00"/>
    <s v="Néant               "/>
    <m/>
    <n v="3"/>
    <d v="2023-02-22T00:00:00"/>
    <s v="1996054-02"/>
    <s v="003"/>
    <s v="PHYSIQUE"/>
    <s v="0101"/>
    <s v="0000"/>
    <s v="0000"/>
    <s v="Aucun traitement"/>
    <n v="0"/>
    <s v="0101"/>
    <s v="Rabonius (injection)"/>
    <n v="100"/>
    <n v="3"/>
    <s v="Chèque"/>
    <n v="100"/>
    <n v="110.00000000000001"/>
    <s v="Avec détail"/>
    <n v="684"/>
    <n v="22.8"/>
    <s v="impayé"/>
    <x v="0"/>
  </r>
  <r>
    <s v="PO001-01"/>
    <s v="PO001"/>
    <s v="Kaa"/>
    <s v="SERPENT"/>
    <s v="Cobra royal"/>
    <d v="2017-04-25T00:00:00"/>
    <s v="M"/>
    <s v="Brun/Vert/Blanc"/>
    <b v="0"/>
    <n v="67.400000000000006"/>
    <n v="5.4"/>
    <b v="0"/>
    <s v=""/>
    <s v="PO001"/>
    <n v="1"/>
    <s v="Thierry Pottier"/>
    <s v="33 Rue de la Bibliothèque"/>
    <s v="Béziers"/>
    <s v="34"/>
    <s v="34100"/>
    <s v="0485551199"/>
    <s v=""/>
    <d v="2018-03-05T00:00:00"/>
    <n v="0"/>
    <s v="1996167-01"/>
    <x v="26"/>
    <d v="2023-06-12T00:00:00"/>
    <s v="Néant               "/>
    <m/>
    <n v="3"/>
    <d v="2023-07-02T00:00:00"/>
    <s v="1996167-01"/>
    <s v="001"/>
    <s v="PHYSIQUE"/>
    <s v="0300"/>
    <s v="0000"/>
    <s v="0000"/>
    <s v="Aucun traitement"/>
    <n v="0"/>
    <s v="0300"/>
    <s v="Examen général"/>
    <n v="250"/>
    <n v="3"/>
    <s v="Chèque"/>
    <n v="250"/>
    <n v="275"/>
    <s v="Avec détail"/>
    <n v="554"/>
    <n v="18.5"/>
    <s v="impayé"/>
    <x v="0"/>
  </r>
  <r>
    <s v="PO001-01"/>
    <s v="PO001"/>
    <s v="Kaa"/>
    <s v="SERPENT"/>
    <s v="Cobra royal"/>
    <d v="2017-04-25T00:00:00"/>
    <s v="M"/>
    <s v="Brun/Vert/Blanc"/>
    <b v="0"/>
    <n v="67.400000000000006"/>
    <n v="5.4"/>
    <b v="0"/>
    <s v=""/>
    <s v="PO001"/>
    <n v="1"/>
    <s v="Thierry Pottier"/>
    <s v="33 Rue de la Bibliothèque"/>
    <s v="Béziers"/>
    <s v="34"/>
    <s v="34100"/>
    <s v="0485551199"/>
    <s v=""/>
    <d v="2018-03-05T00:00:00"/>
    <n v="0"/>
    <s v="1998054-02"/>
    <x v="26"/>
    <d v="2024-08-17T00:00:00"/>
    <s v="Néant               "/>
    <m/>
    <n v="2"/>
    <d v="2024-09-02T00:00:00"/>
    <s v=""/>
    <s v=""/>
    <s v=""/>
    <s v=""/>
    <s v=""/>
    <s v=""/>
    <s v=""/>
    <m/>
    <s v=""/>
    <s v=""/>
    <m/>
    <n v="2"/>
    <s v="Espèces"/>
    <n v="0"/>
    <n v="0"/>
    <s v="Sans détail"/>
    <n v="126"/>
    <n v="4.2"/>
    <s v="impayé"/>
    <x v="0"/>
  </r>
  <r>
    <s v="PO001-01"/>
    <s v="PO001"/>
    <s v="Kaa"/>
    <s v="SERPENT"/>
    <s v="Cobra royal"/>
    <d v="2017-04-25T00:00:00"/>
    <s v="M"/>
    <s v="Brun/Vert/Blanc"/>
    <b v="0"/>
    <n v="67.400000000000006"/>
    <n v="5.4"/>
    <b v="0"/>
    <s v=""/>
    <s v="PO001"/>
    <n v="1"/>
    <s v="Thierry Pottier"/>
    <s v="33 Rue de la Bibliothèque"/>
    <s v="Béziers"/>
    <s v="34"/>
    <s v="34100"/>
    <s v="0485551199"/>
    <s v=""/>
    <d v="2018-03-05T00:00:00"/>
    <n v="0"/>
    <s v="2020054-02"/>
    <x v="26"/>
    <d v="2024-03-20T00:00:00"/>
    <s v="Néant               "/>
    <m/>
    <n v="3"/>
    <d v="2024-03-29T00:00:00"/>
    <s v="2020054-02"/>
    <s v="001"/>
    <s v="MALADIE"/>
    <s v="0303"/>
    <s v="0502"/>
    <s v="0502"/>
    <s v="Byactocaine - 50 g"/>
    <n v="3"/>
    <s v="0303"/>
    <s v="Examen Yeux/Oreilles"/>
    <n v="100"/>
    <n v="3"/>
    <s v="Chèque"/>
    <n v="103"/>
    <n v="113.30000000000001"/>
    <s v="Avec détail"/>
    <n v="283"/>
    <n v="9.4"/>
    <s v="impayé"/>
    <x v="0"/>
  </r>
  <r>
    <s v="PO001-01"/>
    <s v="PO001"/>
    <s v="Kaa"/>
    <s v="SERPENT"/>
    <s v="Cobra royal"/>
    <d v="2017-04-25T00:00:00"/>
    <s v="M"/>
    <s v="Brun/Vert/Blanc"/>
    <b v="0"/>
    <n v="67.400000000000006"/>
    <n v="5.4"/>
    <b v="0"/>
    <s v=""/>
    <s v="PO001"/>
    <n v="1"/>
    <s v="Thierry Pottier"/>
    <s v="33 Rue de la Bibliothèque"/>
    <s v="Béziers"/>
    <s v="34"/>
    <s v="34100"/>
    <s v="0485551199"/>
    <s v=""/>
    <d v="2018-03-05T00:00:00"/>
    <n v="0"/>
    <s v="2020054-02"/>
    <x v="26"/>
    <d v="2024-03-20T00:00:00"/>
    <s v="Néant               "/>
    <m/>
    <n v="3"/>
    <d v="2024-03-29T00:00:00"/>
    <s v="2020054-02"/>
    <s v="002"/>
    <s v="PHYSIQUE"/>
    <s v="0100"/>
    <s v="0000"/>
    <s v="0000"/>
    <s v="Aucun traitement"/>
    <n v="0"/>
    <s v="0100"/>
    <s v="Tetrinious (injection)"/>
    <n v="50"/>
    <n v="3"/>
    <s v="Chèque"/>
    <n v="50"/>
    <n v="55.000000000000007"/>
    <s v="Avec détail"/>
    <n v="283"/>
    <n v="9.4"/>
    <s v="impayé"/>
    <x v="0"/>
  </r>
  <r>
    <s v="PO001-01"/>
    <s v="PO001"/>
    <s v="Kaa"/>
    <s v="SERPENT"/>
    <s v="Cobra royal"/>
    <d v="2017-04-25T00:00:00"/>
    <s v="M"/>
    <s v="Brun/Vert/Blanc"/>
    <b v="0"/>
    <n v="67.400000000000006"/>
    <n v="5.4"/>
    <b v="0"/>
    <s v=""/>
    <s v="PO001"/>
    <n v="1"/>
    <s v="Thierry Pottier"/>
    <s v="33 Rue de la Bibliothèque"/>
    <s v="Béziers"/>
    <s v="34"/>
    <s v="34100"/>
    <s v="0485551199"/>
    <s v=""/>
    <d v="2018-03-05T00:00:00"/>
    <n v="0"/>
    <s v="2020054-02"/>
    <x v="26"/>
    <d v="2024-03-20T00:00:00"/>
    <s v="Néant               "/>
    <m/>
    <n v="3"/>
    <d v="2024-03-29T00:00:00"/>
    <s v="2020054-02"/>
    <s v="003"/>
    <s v="PHYSIQUE"/>
    <s v="0101"/>
    <s v="0000"/>
    <s v="0000"/>
    <s v="Aucun traitement"/>
    <n v="0"/>
    <s v="0101"/>
    <s v="Rabonius (injection)"/>
    <n v="100"/>
    <n v="3"/>
    <s v="Chèque"/>
    <n v="100"/>
    <n v="110.00000000000001"/>
    <s v="Avec détail"/>
    <n v="283"/>
    <n v="9.4"/>
    <s v="impayé"/>
    <x v="0"/>
  </r>
  <r>
    <s v="PO001-01"/>
    <s v="PO001"/>
    <s v="Kaa"/>
    <s v="SERPENT"/>
    <s v="Cobra royal"/>
    <d v="2017-04-25T00:00:00"/>
    <s v="M"/>
    <s v="Brun/Vert/Blanc"/>
    <b v="0"/>
    <n v="67.400000000000006"/>
    <n v="5.4"/>
    <b v="0"/>
    <s v=""/>
    <s v="PO001"/>
    <n v="1"/>
    <s v="Thierry Pottier"/>
    <s v="33 Rue de la Bibliothèque"/>
    <s v="Béziers"/>
    <s v="34"/>
    <s v="34100"/>
    <s v="0485551199"/>
    <s v=""/>
    <d v="2018-03-05T00:00:00"/>
    <n v="0"/>
    <s v="2020167-01"/>
    <x v="26"/>
    <d v="2024-07-11T00:00:00"/>
    <s v="Néant               "/>
    <m/>
    <n v="3"/>
    <d v="2024-07-13T00:00:00"/>
    <s v="2020167-01"/>
    <s v="001"/>
    <s v="PHYSIQUE"/>
    <s v="0300"/>
    <s v="0000"/>
    <s v="0000"/>
    <s v="Aucun traitement"/>
    <n v="0"/>
    <s v="0300"/>
    <s v="Examen général"/>
    <n v="250"/>
    <n v="3"/>
    <s v="Chèque"/>
    <n v="250"/>
    <n v="275"/>
    <s v="Avec détail"/>
    <n v="177"/>
    <n v="5.9"/>
    <s v="impayé"/>
    <x v="0"/>
  </r>
  <r>
    <s v="PR001-01"/>
    <s v="PR001"/>
    <s v="Brutus"/>
    <s v="CHIEN"/>
    <s v="Berger allemand"/>
    <d v="2010-04-26T00:00:00"/>
    <s v="M"/>
    <s v="Noir/Brun"/>
    <b v="1"/>
    <n v="58.4"/>
    <n v="43"/>
    <b v="0"/>
    <s v="Brutus est un très bel animal, bien proportionné compt-tnu de sa taille et de son poids. Prévoir rappels de vaccination lors de la prochaine visite de contrôle._x000a__x000a_Son propriétaire, Philippe Primenat, est un vieil habitué des lieux, et présente une troubl"/>
    <s v="PR001"/>
    <n v="1"/>
    <s v="Philippe Primenat"/>
    <s v="12 Grand'Rue"/>
    <s v="La Montagne"/>
    <s v="34"/>
    <s v="34300"/>
    <s v="0465551230"/>
    <s v=""/>
    <d v="2017-11-05T00:00:00"/>
    <n v="0"/>
    <s v="2020016-01"/>
    <x v="27"/>
    <d v="2024-02-11T00:00:00"/>
    <s v="Examen              "/>
    <d v="2024-06-15T00:00:00"/>
    <n v="1"/>
    <d v="2024-03-02T00:00:00"/>
    <s v="2020016-01"/>
    <s v="001"/>
    <s v="BLESSURE"/>
    <s v="0404"/>
    <s v="0501"/>
    <s v="0501"/>
    <s v="Nyostatine - 50 g"/>
    <n v="10"/>
    <s v="0404"/>
    <s v="Réduction fractures multiples"/>
    <n v="230"/>
    <n v="1"/>
    <s v="Carte Bancaire"/>
    <n v="240"/>
    <n v="264"/>
    <s v="Avec détail"/>
    <n v="310"/>
    <n v="10.3"/>
    <s v="impayé"/>
    <x v="0"/>
  </r>
  <r>
    <s v="PR001-01"/>
    <s v="PR001"/>
    <s v="Brutus"/>
    <s v="CHIEN"/>
    <s v="Berger allemand"/>
    <d v="2010-04-26T00:00:00"/>
    <s v="M"/>
    <s v="Noir/Brun"/>
    <b v="1"/>
    <n v="58.4"/>
    <n v="43"/>
    <b v="0"/>
    <s v="Brutus est un très bel animal, bien proportionné compt-tnu de sa taille et de son poids. Prévoir rappels de vaccination lors de la prochaine visite de contrôle._x000a__x000a_Son propriétaire, Philippe Primenat, est un vieil habitué des lieux, et présente une troubl"/>
    <s v="PR001"/>
    <n v="1"/>
    <s v="Philippe Primenat"/>
    <s v="12 Grand'Rue"/>
    <s v="La Montagne"/>
    <s v="34"/>
    <s v="34300"/>
    <s v="0465551230"/>
    <s v=""/>
    <d v="2017-11-05T00:00:00"/>
    <n v="0"/>
    <s v="1996016-01"/>
    <x v="27"/>
    <d v="2023-01-12T00:00:00"/>
    <s v="Examen              "/>
    <d v="2023-05-17T00:00:00"/>
    <n v="3"/>
    <d v="2023-01-16T00:00:00"/>
    <s v="1996016-01"/>
    <s v="001"/>
    <s v="BLESSURE"/>
    <s v="0404"/>
    <s v="0501"/>
    <s v="0501"/>
    <s v="Nyostatine - 50 g"/>
    <n v="10"/>
    <s v="0404"/>
    <s v="Réduction fractures multiples"/>
    <n v="230"/>
    <n v="3"/>
    <s v="Chèque"/>
    <n v="240"/>
    <n v="264"/>
    <s v="Avec détail"/>
    <n v="721"/>
    <n v="24"/>
    <s v="impayé"/>
    <x v="0"/>
  </r>
  <r>
    <s v="PR001-01"/>
    <s v="PR001"/>
    <s v="Brutus"/>
    <s v="CHIEN"/>
    <s v="Berger allemand"/>
    <d v="2010-04-26T00:00:00"/>
    <s v="M"/>
    <s v="Noir/Brun"/>
    <b v="1"/>
    <n v="58.4"/>
    <n v="43"/>
    <b v="0"/>
    <s v="Brutus est un très bel animal, bien proportionné compt-tnu de sa taille et de son poids. Prévoir rappels de vaccination lors de la prochaine visite de contrôle._x000a__x000a_Son propriétaire, Philippe Primenat, est un vieil habitué des lieux, et présente une troubl"/>
    <s v="PR001"/>
    <n v="1"/>
    <s v="Philippe Primenat"/>
    <s v="12 Grand'Rue"/>
    <s v="La Montagne"/>
    <s v="34"/>
    <s v="34300"/>
    <s v="0465551230"/>
    <s v=""/>
    <d v="2017-11-05T00:00:00"/>
    <n v="0"/>
    <s v="1996016-01"/>
    <x v="27"/>
    <d v="2023-01-12T00:00:00"/>
    <s v="Examen              "/>
    <d v="2023-05-17T00:00:00"/>
    <n v="3"/>
    <d v="2023-01-16T00:00:00"/>
    <s v="1996016-01"/>
    <s v="002"/>
    <s v="BLESSURE"/>
    <s v="0408"/>
    <s v="0503"/>
    <s v="0503"/>
    <s v="Byactocaine - 100 g"/>
    <n v="5.5"/>
    <s v="0408"/>
    <s v="Délimitation zone affectée"/>
    <n v="120"/>
    <n v="3"/>
    <s v="Chèque"/>
    <n v="125.5"/>
    <n v="138.05000000000001"/>
    <s v="Avec détail"/>
    <n v="721"/>
    <n v="24"/>
    <s v="impayé"/>
    <x v="0"/>
  </r>
  <r>
    <s v="PR001-01"/>
    <s v="PR001"/>
    <s v="Brutus"/>
    <s v="CHIEN"/>
    <s v="Berger allemand"/>
    <d v="2010-04-26T00:00:00"/>
    <s v="M"/>
    <s v="Noir/Brun"/>
    <b v="1"/>
    <n v="58.4"/>
    <n v="43"/>
    <b v="0"/>
    <s v="Brutus est un très bel animal, bien proportionné compt-tnu de sa taille et de son poids. Prévoir rappels de vaccination lors de la prochaine visite de contrôle._x000a__x000a_Son propriétaire, Philippe Primenat, est un vieil habitué des lieux, et présente une troubl"/>
    <s v="PR001"/>
    <n v="1"/>
    <s v="Philippe Primenat"/>
    <s v="12 Grand'Rue"/>
    <s v="La Montagne"/>
    <s v="34"/>
    <s v="34300"/>
    <s v="0465551230"/>
    <s v=""/>
    <d v="2017-11-05T00:00:00"/>
    <n v="0"/>
    <s v="1996140-01"/>
    <x v="27"/>
    <d v="2023-05-16T00:00:00"/>
    <s v="Néant               "/>
    <m/>
    <n v="1"/>
    <d v="2023-06-03T00:00:00"/>
    <s v="1996140-01"/>
    <s v="001"/>
    <s v="PHYSIQUE"/>
    <s v="0300"/>
    <s v="0000"/>
    <s v="0000"/>
    <s v="Aucun traitement"/>
    <n v="0"/>
    <s v="0300"/>
    <s v="Examen général"/>
    <n v="250"/>
    <n v="1"/>
    <s v="Carte Bancaire"/>
    <n v="250"/>
    <n v="275"/>
    <s v="Avec détail"/>
    <n v="583"/>
    <n v="19.399999999999999"/>
    <s v="impayé"/>
    <x v="0"/>
  </r>
  <r>
    <s v="PR001-01"/>
    <s v="PR001"/>
    <s v="Brutus"/>
    <s v="CHIEN"/>
    <s v="Berger allemand"/>
    <d v="2010-04-26T00:00:00"/>
    <s v="M"/>
    <s v="Noir/Brun"/>
    <b v="1"/>
    <n v="58.4"/>
    <n v="43"/>
    <b v="0"/>
    <s v="Brutus est un très bel animal, bien proportionné compt-tnu de sa taille et de son poids. Prévoir rappels de vaccination lors de la prochaine visite de contrôle._x000a__x000a_Son propriétaire, Philippe Primenat, est un vieil habitué des lieux, et présente une troubl"/>
    <s v="PR001"/>
    <n v="1"/>
    <s v="Philippe Primenat"/>
    <s v="12 Grand'Rue"/>
    <s v="La Montagne"/>
    <s v="34"/>
    <s v="34300"/>
    <s v="0465551230"/>
    <s v=""/>
    <d v="2017-11-05T00:00:00"/>
    <n v="0"/>
    <s v="2020016-01"/>
    <x v="27"/>
    <d v="2024-02-11T00:00:00"/>
    <s v="Examen              "/>
    <d v="2024-06-15T00:00:00"/>
    <n v="1"/>
    <d v="2024-03-02T00:00:00"/>
    <s v="2020016-01"/>
    <s v="002"/>
    <s v="BLESSURE"/>
    <s v="0408"/>
    <s v="0503"/>
    <s v="0503"/>
    <s v="Byactocaine - 100 g"/>
    <n v="5.5"/>
    <s v="0408"/>
    <s v="Délimitation zone affectée"/>
    <n v="120"/>
    <n v="1"/>
    <s v="Carte Bancaire"/>
    <n v="125.5"/>
    <n v="138.05000000000001"/>
    <s v="Avec détail"/>
    <n v="310"/>
    <n v="10.3"/>
    <s v="impayé"/>
    <x v="0"/>
  </r>
  <r>
    <s v="PR001-01"/>
    <s v="PR001"/>
    <s v="Brutus"/>
    <s v="CHIEN"/>
    <s v="Berger allemand"/>
    <d v="2010-04-26T00:00:00"/>
    <s v="M"/>
    <s v="Noir/Brun"/>
    <b v="1"/>
    <n v="58.4"/>
    <n v="43"/>
    <b v="0"/>
    <s v="Brutus est un très bel animal, bien proportionné compt-tnu de sa taille et de son poids. Prévoir rappels de vaccination lors de la prochaine visite de contrôle._x000a__x000a_Son propriétaire, Philippe Primenat, est un vieil habitué des lieux, et présente une troubl"/>
    <s v="PR001"/>
    <n v="1"/>
    <s v="Philippe Primenat"/>
    <s v="12 Grand'Rue"/>
    <s v="La Montagne"/>
    <s v="34"/>
    <s v="34300"/>
    <s v="0465551230"/>
    <s v=""/>
    <d v="2017-11-05T00:00:00"/>
    <n v="0"/>
    <s v="2020140-01"/>
    <x v="27"/>
    <d v="2024-06-14T00:00:00"/>
    <s v="Néant               "/>
    <m/>
    <n v="3"/>
    <d v="2024-06-23T00:00:00"/>
    <s v="2020140-01"/>
    <s v="001"/>
    <s v="PHYSIQUE"/>
    <s v="0300"/>
    <s v="0000"/>
    <s v="0000"/>
    <s v="Aucun traitement"/>
    <n v="0"/>
    <s v="0300"/>
    <s v="Examen général"/>
    <n v="250"/>
    <n v="3"/>
    <s v="Chèque"/>
    <n v="250"/>
    <n v="275"/>
    <s v="Avec détail"/>
    <n v="197"/>
    <n v="6.6"/>
    <s v="impayé"/>
    <x v="0"/>
  </r>
  <r>
    <s v="PR001-02"/>
    <s v="PR001"/>
    <s v="Cleo"/>
    <s v="CHIEN"/>
    <s v="Berger allemand"/>
    <d v="2010-04-26T00:00:00"/>
    <s v="F"/>
    <s v="Noir/Brun"/>
    <b v="1"/>
    <n v="49.2"/>
    <n v="41.4"/>
    <b v="0"/>
    <s v=""/>
    <s v="PR001"/>
    <n v="1"/>
    <s v="Philippe Primenat"/>
    <s v="12 Grand'Rue"/>
    <s v="La Montagne"/>
    <s v="34"/>
    <s v="34300"/>
    <s v="0465551230"/>
    <s v=""/>
    <d v="2017-11-05T00:00:00"/>
    <n v="0"/>
    <s v="1996015-08"/>
    <x v="28"/>
    <d v="2023-01-11T00:00:00"/>
    <s v="Néant               "/>
    <m/>
    <n v="1"/>
    <d v="2023-01-15T00:00:00"/>
    <s v="1996015-08"/>
    <s v="001"/>
    <s v="PHYSIQUE"/>
    <s v="0100"/>
    <s v="0000"/>
    <s v="0000"/>
    <s v="Aucun traitement"/>
    <n v="0"/>
    <s v="0100"/>
    <s v="Tetrinious (injection)"/>
    <n v="50"/>
    <n v="1"/>
    <s v="Carte Bancaire"/>
    <n v="50"/>
    <n v="55.000000000000007"/>
    <s v="Avec détail"/>
    <n v="722"/>
    <n v="24.1"/>
    <s v="impayé"/>
    <x v="0"/>
  </r>
  <r>
    <s v="PR001-02"/>
    <s v="PR001"/>
    <s v="Cleo"/>
    <s v="CHIEN"/>
    <s v="Berger allemand"/>
    <d v="2010-04-26T00:00:00"/>
    <s v="F"/>
    <s v="Noir/Brun"/>
    <b v="1"/>
    <n v="49.2"/>
    <n v="41.4"/>
    <b v="0"/>
    <s v=""/>
    <s v="PR001"/>
    <n v="1"/>
    <s v="Philippe Primenat"/>
    <s v="12 Grand'Rue"/>
    <s v="La Montagne"/>
    <s v="34"/>
    <s v="34300"/>
    <s v="0465551230"/>
    <s v=""/>
    <d v="2017-11-05T00:00:00"/>
    <n v="0"/>
    <s v="1996015-08"/>
    <x v="28"/>
    <d v="2023-01-11T00:00:00"/>
    <s v="Néant               "/>
    <m/>
    <n v="1"/>
    <d v="2023-01-15T00:00:00"/>
    <s v="1996015-08"/>
    <s v="002"/>
    <s v="PHYSIQUE"/>
    <s v="0101"/>
    <s v="0000"/>
    <s v="0000"/>
    <s v="Aucun traitement"/>
    <n v="0"/>
    <s v="0101"/>
    <s v="Rabonius (injection)"/>
    <n v="100"/>
    <n v="1"/>
    <s v="Carte Bancaire"/>
    <n v="100"/>
    <n v="110.00000000000001"/>
    <s v="Avec détail"/>
    <n v="722"/>
    <n v="24.1"/>
    <s v="impayé"/>
    <x v="0"/>
  </r>
  <r>
    <s v="PR001-02"/>
    <s v="PR001"/>
    <s v="Cleo"/>
    <s v="CHIEN"/>
    <s v="Berger allemand"/>
    <d v="2010-04-26T00:00:00"/>
    <s v="F"/>
    <s v="Noir/Brun"/>
    <b v="1"/>
    <n v="49.2"/>
    <n v="41.4"/>
    <b v="0"/>
    <s v=""/>
    <s v="PR001"/>
    <n v="1"/>
    <s v="Philippe Primenat"/>
    <s v="12 Grand'Rue"/>
    <s v="La Montagne"/>
    <s v="34"/>
    <s v="34300"/>
    <s v="0465551230"/>
    <s v=""/>
    <d v="2017-11-05T00:00:00"/>
    <n v="0"/>
    <s v="1996015-08"/>
    <x v="28"/>
    <d v="2023-01-11T00:00:00"/>
    <s v="Néant               "/>
    <m/>
    <n v="1"/>
    <d v="2023-01-15T00:00:00"/>
    <s v="1996015-08"/>
    <s v="003"/>
    <s v="PHYSIQUE"/>
    <s v="0300"/>
    <s v="0000"/>
    <s v="0000"/>
    <s v="Aucun traitement"/>
    <n v="0"/>
    <s v="0300"/>
    <s v="Examen général"/>
    <n v="250"/>
    <n v="1"/>
    <s v="Carte Bancaire"/>
    <n v="250"/>
    <n v="275"/>
    <s v="Avec détail"/>
    <n v="722"/>
    <n v="24.1"/>
    <s v="impayé"/>
    <x v="0"/>
  </r>
  <r>
    <s v="PR001-02"/>
    <s v="PR001"/>
    <s v="Cleo"/>
    <s v="CHIEN"/>
    <s v="Berger allemand"/>
    <d v="2010-04-26T00:00:00"/>
    <s v="F"/>
    <s v="Noir/Brun"/>
    <b v="1"/>
    <n v="49.2"/>
    <n v="41.4"/>
    <b v="0"/>
    <s v=""/>
    <s v="PR001"/>
    <n v="1"/>
    <s v="Philippe Primenat"/>
    <s v="12 Grand'Rue"/>
    <s v="La Montagne"/>
    <s v="34"/>
    <s v="34300"/>
    <s v="0465551230"/>
    <s v=""/>
    <d v="2017-11-05T00:00:00"/>
    <n v="0"/>
    <s v="2020015-08"/>
    <x v="28"/>
    <d v="2024-02-10T00:00:00"/>
    <s v="Néant               "/>
    <m/>
    <m/>
    <m/>
    <s v="2020015-08"/>
    <s v="001"/>
    <s v="PHYSIQUE"/>
    <s v="0100"/>
    <s v="0000"/>
    <s v="0000"/>
    <s v="Aucun traitement"/>
    <n v="0"/>
    <s v="0100"/>
    <s v="Tetrinious (injection)"/>
    <n v="50"/>
    <m/>
    <s v=""/>
    <n v="50"/>
    <n v="55.000000000000007"/>
    <s v="Avec détail"/>
    <n v="0"/>
    <n v="0"/>
    <s v="payé"/>
    <x v="0"/>
  </r>
  <r>
    <s v="PR001-02"/>
    <s v="PR001"/>
    <s v="Cleo"/>
    <s v="CHIEN"/>
    <s v="Berger allemand"/>
    <d v="2010-04-26T00:00:00"/>
    <s v="F"/>
    <s v="Noir/Brun"/>
    <b v="1"/>
    <n v="49.2"/>
    <n v="41.4"/>
    <b v="0"/>
    <s v=""/>
    <s v="PR001"/>
    <n v="1"/>
    <s v="Philippe Primenat"/>
    <s v="12 Grand'Rue"/>
    <s v="La Montagne"/>
    <s v="34"/>
    <s v="34300"/>
    <s v="0465551230"/>
    <s v=""/>
    <d v="2017-11-05T00:00:00"/>
    <n v="0"/>
    <s v="2020015-08"/>
    <x v="28"/>
    <d v="2024-02-10T00:00:00"/>
    <s v="Néant               "/>
    <m/>
    <m/>
    <m/>
    <s v="2020015-08"/>
    <s v="002"/>
    <s v="PHYSIQUE"/>
    <s v="0101"/>
    <s v="0000"/>
    <s v="0000"/>
    <s v="Aucun traitement"/>
    <n v="0"/>
    <s v="0101"/>
    <s v="Rabonius (injection)"/>
    <n v="100"/>
    <m/>
    <s v=""/>
    <n v="100"/>
    <n v="110.00000000000001"/>
    <s v="Avec détail"/>
    <n v="0"/>
    <n v="0"/>
    <s v="payé"/>
    <x v="0"/>
  </r>
  <r>
    <s v="PR001-02"/>
    <s v="PR001"/>
    <s v="Cleo"/>
    <s v="CHIEN"/>
    <s v="Berger allemand"/>
    <d v="2010-04-26T00:00:00"/>
    <s v="F"/>
    <s v="Noir/Brun"/>
    <b v="1"/>
    <n v="49.2"/>
    <n v="41.4"/>
    <b v="0"/>
    <s v=""/>
    <s v="PR001"/>
    <n v="1"/>
    <s v="Philippe Primenat"/>
    <s v="12 Grand'Rue"/>
    <s v="La Montagne"/>
    <s v="34"/>
    <s v="34300"/>
    <s v="0465551230"/>
    <s v=""/>
    <d v="2017-11-05T00:00:00"/>
    <n v="0"/>
    <s v="2020015-08"/>
    <x v="28"/>
    <d v="2024-02-10T00:00:00"/>
    <s v="Néant               "/>
    <m/>
    <m/>
    <m/>
    <s v="2020015-08"/>
    <s v="003"/>
    <s v="PHYSIQUE"/>
    <s v="0300"/>
    <s v="0000"/>
    <s v="0000"/>
    <s v="Aucun traitement"/>
    <n v="0"/>
    <s v="0300"/>
    <s v="Examen général"/>
    <n v="250"/>
    <m/>
    <s v=""/>
    <n v="250"/>
    <n v="275"/>
    <s v="Avec détail"/>
    <n v="0"/>
    <n v="0"/>
    <s v="payé"/>
    <x v="0"/>
  </r>
  <r>
    <s v="PR001-03"/>
    <s v="PR001"/>
    <s v="P'tit bout"/>
    <s v="CHAT"/>
    <s v="Domestique"/>
    <d v="2007-09-26T00:00:00"/>
    <s v="F"/>
    <s v="Multicolore"/>
    <b v="1"/>
    <n v="49.1"/>
    <n v="2.5"/>
    <b v="0"/>
    <s v=""/>
    <s v="PR001"/>
    <n v="1"/>
    <s v="Philippe Primenat"/>
    <s v="12 Grand'Rue"/>
    <s v="La Montagne"/>
    <s v="34"/>
    <s v="34300"/>
    <s v="0465551230"/>
    <s v=""/>
    <d v="2017-11-05T00:00:00"/>
    <n v="0"/>
    <s v="1996016-02"/>
    <x v="29"/>
    <d v="2023-01-12T00:00:00"/>
    <s v="Examen              "/>
    <d v="2023-01-26T00:00:00"/>
    <n v="1"/>
    <d v="2023-01-18T00:00:00"/>
    <s v="1996016-02"/>
    <s v="001"/>
    <s v="MALADIE"/>
    <s v="0302"/>
    <s v="0000"/>
    <s v="0000"/>
    <s v="Aucun traitement"/>
    <n v="0"/>
    <s v="0302"/>
    <s v="Exploration interne"/>
    <n v="275"/>
    <n v="1"/>
    <s v="Carte Bancaire"/>
    <n v="275"/>
    <n v="302.5"/>
    <s v="Avec détail"/>
    <n v="719"/>
    <n v="24"/>
    <s v="impayé"/>
    <x v="0"/>
  </r>
  <r>
    <s v="PR001-03"/>
    <s v="PR001"/>
    <s v="P'tit bout"/>
    <s v="CHAT"/>
    <s v="Domestique"/>
    <d v="2007-09-26T00:00:00"/>
    <s v="F"/>
    <s v="Multicolore"/>
    <b v="1"/>
    <n v="49.1"/>
    <n v="2.5"/>
    <b v="0"/>
    <s v=""/>
    <s v="PR001"/>
    <n v="1"/>
    <s v="Philippe Primenat"/>
    <s v="12 Grand'Rue"/>
    <s v="La Montagne"/>
    <s v="34"/>
    <s v="34300"/>
    <s v="0465551230"/>
    <s v=""/>
    <d v="2017-11-05T00:00:00"/>
    <n v="0"/>
    <s v="1996016-02"/>
    <x v="29"/>
    <d v="2023-01-12T00:00:00"/>
    <s v="Examen              "/>
    <d v="2023-01-26T00:00:00"/>
    <n v="1"/>
    <d v="2023-01-18T00:00:00"/>
    <s v="1996016-02"/>
    <s v="002"/>
    <s v="MALADIE"/>
    <s v="1000"/>
    <s v="0000"/>
    <s v="0000"/>
    <s v="Aucun traitement"/>
    <n v="0"/>
    <s v="1000"/>
    <s v="Labo : Analyse de sang"/>
    <n v="250"/>
    <n v="1"/>
    <s v="Carte Bancaire"/>
    <n v="250"/>
    <n v="275"/>
    <s v="Avec détail"/>
    <n v="719"/>
    <n v="24"/>
    <s v="impayé"/>
    <x v="0"/>
  </r>
  <r>
    <s v="PR001-03"/>
    <s v="PR001"/>
    <s v="P'tit bout"/>
    <s v="CHAT"/>
    <s v="Domestique"/>
    <d v="2007-09-26T00:00:00"/>
    <s v="F"/>
    <s v="Multicolore"/>
    <b v="1"/>
    <n v="49.1"/>
    <n v="2.5"/>
    <b v="0"/>
    <s v=""/>
    <s v="PR001"/>
    <n v="1"/>
    <s v="Philippe Primenat"/>
    <s v="12 Grand'Rue"/>
    <s v="La Montagne"/>
    <s v="34"/>
    <s v="34300"/>
    <s v="0465551230"/>
    <s v=""/>
    <d v="2017-11-05T00:00:00"/>
    <n v="0"/>
    <s v="1996016-02"/>
    <x v="29"/>
    <d v="2023-01-12T00:00:00"/>
    <s v="Examen              "/>
    <d v="2023-01-26T00:00:00"/>
    <n v="1"/>
    <d v="2023-01-18T00:00:00"/>
    <s v="1996016-02"/>
    <s v="003"/>
    <s v="MALADIE"/>
    <s v="1001"/>
    <s v="0000"/>
    <s v="0000"/>
    <s v="Aucun traitement"/>
    <n v="0"/>
    <s v="1001"/>
    <s v="Labo : Sérologie"/>
    <n v="375"/>
    <n v="1"/>
    <s v="Carte Bancaire"/>
    <n v="375"/>
    <n v="412.50000000000006"/>
    <s v="Avec détail"/>
    <n v="719"/>
    <n v="24"/>
    <s v="impayé"/>
    <x v="0"/>
  </r>
  <r>
    <s v="PR001-03"/>
    <s v="PR001"/>
    <s v="P'tit bout"/>
    <s v="CHAT"/>
    <s v="Domestique"/>
    <d v="2007-09-26T00:00:00"/>
    <s v="F"/>
    <s v="Multicolore"/>
    <b v="1"/>
    <n v="49.1"/>
    <n v="2.5"/>
    <b v="0"/>
    <s v=""/>
    <s v="PR001"/>
    <n v="1"/>
    <s v="Philippe Primenat"/>
    <s v="12 Grand'Rue"/>
    <s v="La Montagne"/>
    <s v="34"/>
    <s v="34300"/>
    <s v="0465551230"/>
    <s v=""/>
    <d v="2017-11-05T00:00:00"/>
    <n v="0"/>
    <s v="1996016-02"/>
    <x v="29"/>
    <d v="2023-01-12T00:00:00"/>
    <s v="Examen              "/>
    <d v="2023-01-26T00:00:00"/>
    <n v="1"/>
    <d v="2023-01-18T00:00:00"/>
    <s v="1996016-02"/>
    <s v="004"/>
    <s v="MALADIE"/>
    <s v="1002"/>
    <s v="0505"/>
    <s v="0505"/>
    <s v="Dual Antibiotic - 200 g"/>
    <n v="4"/>
    <s v="1002"/>
    <s v="Labo : Electrolytes"/>
    <n v="375"/>
    <n v="1"/>
    <s v="Carte Bancaire"/>
    <n v="379"/>
    <n v="416.90000000000003"/>
    <s v="Avec détail"/>
    <n v="719"/>
    <n v="24"/>
    <s v="impayé"/>
    <x v="0"/>
  </r>
  <r>
    <s v="PR001-03"/>
    <s v="PR001"/>
    <s v="P'tit bout"/>
    <s v="CHAT"/>
    <s v="Domestique"/>
    <d v="2007-09-26T00:00:00"/>
    <s v="F"/>
    <s v="Multicolore"/>
    <b v="1"/>
    <n v="49.1"/>
    <n v="2.5"/>
    <b v="0"/>
    <s v=""/>
    <s v="PR001"/>
    <n v="1"/>
    <s v="Philippe Primenat"/>
    <s v="12 Grand'Rue"/>
    <s v="La Montagne"/>
    <s v="34"/>
    <s v="34300"/>
    <s v="0465551230"/>
    <s v=""/>
    <d v="2017-11-05T00:00:00"/>
    <n v="0"/>
    <s v="1996016-02"/>
    <x v="29"/>
    <d v="2023-01-12T00:00:00"/>
    <s v="Examen              "/>
    <d v="2023-01-26T00:00:00"/>
    <n v="1"/>
    <d v="2023-01-18T00:00:00"/>
    <s v="1996016-02"/>
    <s v="005"/>
    <s v="MALADIE"/>
    <s v="1003"/>
    <s v="0702"/>
    <s v="0702"/>
    <s v="Xaritain Glyconol - 50 g"/>
    <n v="17.25"/>
    <s v="1003"/>
    <s v="Labo : divers"/>
    <n v="175"/>
    <n v="1"/>
    <s v="Carte Bancaire"/>
    <n v="192.25"/>
    <n v="211.47500000000002"/>
    <s v="Avec détail"/>
    <n v="719"/>
    <n v="24"/>
    <s v="impayé"/>
    <x v="0"/>
  </r>
  <r>
    <s v="PR001-03"/>
    <s v="PR001"/>
    <s v="P'tit bout"/>
    <s v="CHAT"/>
    <s v="Domestique"/>
    <d v="2007-09-26T00:00:00"/>
    <s v="F"/>
    <s v="Multicolore"/>
    <b v="1"/>
    <n v="49.1"/>
    <n v="2.5"/>
    <b v="0"/>
    <s v=""/>
    <s v="PR001"/>
    <n v="1"/>
    <s v="Philippe Primenat"/>
    <s v="12 Grand'Rue"/>
    <s v="La Montagne"/>
    <s v="34"/>
    <s v="34300"/>
    <s v="0465551230"/>
    <s v=""/>
    <d v="2017-11-05T00:00:00"/>
    <n v="0"/>
    <s v="2020016-02"/>
    <x v="29"/>
    <d v="2024-02-11T00:00:00"/>
    <s v="Examen              "/>
    <d v="2024-02-25T00:00:00"/>
    <n v="3"/>
    <d v="2024-02-12T00:00:00"/>
    <s v="2020016-02"/>
    <s v="001"/>
    <s v="MALADIE"/>
    <s v="0302"/>
    <s v="0000"/>
    <s v="0000"/>
    <s v="Aucun traitement"/>
    <n v="0"/>
    <s v="0302"/>
    <s v="Exploration interne"/>
    <n v="275"/>
    <n v="3"/>
    <s v="Chèque"/>
    <n v="275"/>
    <n v="302.5"/>
    <s v="Avec détail"/>
    <n v="329"/>
    <n v="11"/>
    <s v="impayé"/>
    <x v="0"/>
  </r>
  <r>
    <s v="PR001-03"/>
    <s v="PR001"/>
    <s v="P'tit bout"/>
    <s v="CHAT"/>
    <s v="Domestique"/>
    <d v="2007-09-26T00:00:00"/>
    <s v="F"/>
    <s v="Multicolore"/>
    <b v="1"/>
    <n v="49.1"/>
    <n v="2.5"/>
    <b v="0"/>
    <s v=""/>
    <s v="PR001"/>
    <n v="1"/>
    <s v="Philippe Primenat"/>
    <s v="12 Grand'Rue"/>
    <s v="La Montagne"/>
    <s v="34"/>
    <s v="34300"/>
    <s v="0465551230"/>
    <s v=""/>
    <d v="2017-11-05T00:00:00"/>
    <n v="0"/>
    <s v="2020016-02"/>
    <x v="29"/>
    <d v="2024-02-11T00:00:00"/>
    <s v="Examen              "/>
    <d v="2024-02-25T00:00:00"/>
    <n v="3"/>
    <d v="2024-02-12T00:00:00"/>
    <s v="2020016-02"/>
    <s v="002"/>
    <s v="MALADIE"/>
    <s v="1000"/>
    <s v="0000"/>
    <s v="0000"/>
    <s v="Aucun traitement"/>
    <n v="0"/>
    <s v="1000"/>
    <s v="Labo : Analyse de sang"/>
    <n v="250"/>
    <n v="3"/>
    <s v="Chèque"/>
    <n v="250"/>
    <n v="275"/>
    <s v="Avec détail"/>
    <n v="329"/>
    <n v="11"/>
    <s v="impayé"/>
    <x v="0"/>
  </r>
  <r>
    <s v="PR001-03"/>
    <s v="PR001"/>
    <s v="P'tit bout"/>
    <s v="CHAT"/>
    <s v="Domestique"/>
    <d v="2007-09-26T00:00:00"/>
    <s v="F"/>
    <s v="Multicolore"/>
    <b v="1"/>
    <n v="49.1"/>
    <n v="2.5"/>
    <b v="0"/>
    <s v=""/>
    <s v="PR001"/>
    <n v="1"/>
    <s v="Philippe Primenat"/>
    <s v="12 Grand'Rue"/>
    <s v="La Montagne"/>
    <s v="34"/>
    <s v="34300"/>
    <s v="0465551230"/>
    <s v=""/>
    <d v="2017-11-05T00:00:00"/>
    <n v="0"/>
    <s v="2020016-02"/>
    <x v="29"/>
    <d v="2024-02-11T00:00:00"/>
    <s v="Examen              "/>
    <d v="2024-02-25T00:00:00"/>
    <n v="3"/>
    <d v="2024-02-12T00:00:00"/>
    <s v="2020016-02"/>
    <s v="003"/>
    <s v="MALADIE"/>
    <s v="1001"/>
    <s v="0000"/>
    <s v="0000"/>
    <s v="Aucun traitement"/>
    <n v="0"/>
    <s v="1001"/>
    <s v="Labo : Sérologie"/>
    <n v="375"/>
    <n v="3"/>
    <s v="Chèque"/>
    <n v="375"/>
    <n v="412.50000000000006"/>
    <s v="Avec détail"/>
    <n v="329"/>
    <n v="11"/>
    <s v="impayé"/>
    <x v="0"/>
  </r>
  <r>
    <s v="PR001-03"/>
    <s v="PR001"/>
    <s v="P'tit bout"/>
    <s v="CHAT"/>
    <s v="Domestique"/>
    <d v="2007-09-26T00:00:00"/>
    <s v="F"/>
    <s v="Multicolore"/>
    <b v="1"/>
    <n v="49.1"/>
    <n v="2.5"/>
    <b v="0"/>
    <s v=""/>
    <s v="PR001"/>
    <n v="1"/>
    <s v="Philippe Primenat"/>
    <s v="12 Grand'Rue"/>
    <s v="La Montagne"/>
    <s v="34"/>
    <s v="34300"/>
    <s v="0465551230"/>
    <s v=""/>
    <d v="2017-11-05T00:00:00"/>
    <n v="0"/>
    <s v="2020016-02"/>
    <x v="29"/>
    <d v="2024-02-11T00:00:00"/>
    <s v="Examen              "/>
    <d v="2024-02-25T00:00:00"/>
    <n v="3"/>
    <d v="2024-02-12T00:00:00"/>
    <s v="2020016-02"/>
    <s v="004"/>
    <s v="MALADIE"/>
    <s v="1002"/>
    <s v="0505"/>
    <s v="0505"/>
    <s v="Dual Antibiotic - 200 g"/>
    <n v="4"/>
    <s v="1002"/>
    <s v="Labo : Electrolytes"/>
    <n v="375"/>
    <n v="3"/>
    <s v="Chèque"/>
    <n v="379"/>
    <n v="416.90000000000003"/>
    <s v="Avec détail"/>
    <n v="329"/>
    <n v="11"/>
    <s v="impayé"/>
    <x v="0"/>
  </r>
  <r>
    <s v="PR001-03"/>
    <s v="PR001"/>
    <s v="P'tit bout"/>
    <s v="CHAT"/>
    <s v="Domestique"/>
    <d v="2007-09-26T00:00:00"/>
    <s v="F"/>
    <s v="Multicolore"/>
    <b v="1"/>
    <n v="49.1"/>
    <n v="2.5"/>
    <b v="0"/>
    <s v=""/>
    <s v="PR001"/>
    <n v="1"/>
    <s v="Philippe Primenat"/>
    <s v="12 Grand'Rue"/>
    <s v="La Montagne"/>
    <s v="34"/>
    <s v="34300"/>
    <s v="0465551230"/>
    <s v=""/>
    <d v="2017-11-05T00:00:00"/>
    <n v="0"/>
    <s v="2020016-02"/>
    <x v="29"/>
    <d v="2024-02-11T00:00:00"/>
    <s v="Examen              "/>
    <d v="2024-02-25T00:00:00"/>
    <n v="3"/>
    <d v="2024-02-12T00:00:00"/>
    <s v="2020016-02"/>
    <s v="005"/>
    <s v="MALADIE"/>
    <s v="1003"/>
    <s v="0702"/>
    <s v="0702"/>
    <s v="Xaritain Glyconol - 50 g"/>
    <n v="17.25"/>
    <s v="1003"/>
    <s v="Labo : divers"/>
    <n v="175"/>
    <n v="3"/>
    <s v="Chèque"/>
    <n v="192.25"/>
    <n v="211.47500000000002"/>
    <s v="Avec détail"/>
    <n v="329"/>
    <n v="11"/>
    <s v="impayé"/>
    <x v="0"/>
  </r>
  <r>
    <s v="PR002-01"/>
    <s v="PR002"/>
    <s v="Rosie"/>
    <s v="COCHON"/>
    <s v="LargeWhite"/>
    <d v="2016-03-26T00:00:00"/>
    <s v="F"/>
    <s v="Rose/Blanc"/>
    <b v="0"/>
    <n v="41.2"/>
    <n v="112"/>
    <b v="0"/>
    <s v="Ces deux animaux, nés Siamois, partageaient plusieurs organes vitaux. Lors de la séparation chirurgicale, seule Rosie a survécu."/>
    <s v="PR002"/>
    <n v="1"/>
    <s v="Christian Praduit"/>
    <s v="4 Grand'Rue"/>
    <s v="La Montagne"/>
    <s v="34"/>
    <s v="34300"/>
    <s v="0469453383"/>
    <s v=""/>
    <d v="2017-11-06T00:00:00"/>
    <n v="0"/>
    <s v="1996140-02"/>
    <x v="30"/>
    <d v="2023-05-16T00:00:00"/>
    <s v="Examen              "/>
    <d v="2023-06-13T00:00:00"/>
    <n v="3"/>
    <d v="2023-05-28T00:00:00"/>
    <s v="1996140-02"/>
    <s v="001"/>
    <s v="PHYSIQUE"/>
    <s v="0303"/>
    <s v="0000"/>
    <s v="0000"/>
    <s v="Aucun traitement"/>
    <n v="0"/>
    <s v="0303"/>
    <s v="Examen Yeux/Oreilles"/>
    <n v="100"/>
    <n v="3"/>
    <s v="Chèque"/>
    <n v="100"/>
    <n v="110.00000000000001"/>
    <s v="Avec détail"/>
    <n v="589"/>
    <n v="19.600000000000001"/>
    <s v="impayé"/>
    <x v="0"/>
  </r>
  <r>
    <s v="PR002-01"/>
    <s v="PR002"/>
    <s v="Rosie"/>
    <s v="COCHON"/>
    <s v="LargeWhite"/>
    <d v="2016-03-26T00:00:00"/>
    <s v="F"/>
    <s v="Rose/Blanc"/>
    <b v="0"/>
    <n v="41.2"/>
    <n v="112"/>
    <b v="0"/>
    <s v="Ces deux animaux, nés Siamois, partageaient plusieurs organes vitaux. Lors de la séparation chirurgicale, seule Rosie a survécu."/>
    <s v="PR002"/>
    <n v="1"/>
    <s v="Christian Praduit"/>
    <s v="4 Grand'Rue"/>
    <s v="La Montagne"/>
    <s v="34"/>
    <s v="34300"/>
    <s v="0469453383"/>
    <s v=""/>
    <d v="2017-11-06T00:00:00"/>
    <n v="0"/>
    <s v="1996168-01"/>
    <x v="30"/>
    <d v="2023-06-13T00:00:00"/>
    <s v="Néant               "/>
    <m/>
    <n v="1"/>
    <d v="2023-06-19T00:00:00"/>
    <s v="1996168-01"/>
    <s v="001"/>
    <s v="PHYSIQUE"/>
    <s v="0300"/>
    <s v="0000"/>
    <s v="0000"/>
    <s v="Aucun traitement"/>
    <n v="0"/>
    <s v="0300"/>
    <s v="Examen général"/>
    <n v="250"/>
    <n v="1"/>
    <s v="Carte Bancaire"/>
    <n v="250"/>
    <n v="275"/>
    <s v="Avec détail"/>
    <n v="567"/>
    <n v="18.899999999999999"/>
    <s v="impayé"/>
    <x v="0"/>
  </r>
  <r>
    <s v="PR002-01"/>
    <s v="PR002"/>
    <s v="Rosie"/>
    <s v="COCHON"/>
    <s v="LargeWhite"/>
    <d v="2016-03-26T00:00:00"/>
    <s v="F"/>
    <s v="Rose/Blanc"/>
    <b v="0"/>
    <n v="41.2"/>
    <n v="112"/>
    <b v="0"/>
    <s v="Ces deux animaux, nés Siamois, partageaient plusieurs organes vitaux. Lors de la séparation chirurgicale, seule Rosie a survécu."/>
    <s v="PR002"/>
    <n v="1"/>
    <s v="Christian Praduit"/>
    <s v="4 Grand'Rue"/>
    <s v="La Montagne"/>
    <s v="34"/>
    <s v="34300"/>
    <s v="0469453383"/>
    <s v=""/>
    <d v="2017-11-06T00:00:00"/>
    <n v="0"/>
    <s v="2020140-02"/>
    <x v="30"/>
    <d v="2024-06-14T00:00:00"/>
    <s v="Examen              "/>
    <d v="2024-07-12T00:00:00"/>
    <m/>
    <m/>
    <s v="2020140-02"/>
    <s v="001"/>
    <s v="PHYSIQUE"/>
    <s v="0303"/>
    <s v="0000"/>
    <s v="0000"/>
    <s v="Aucun traitement"/>
    <n v="0"/>
    <s v="0303"/>
    <s v="Examen Yeux/Oreilles"/>
    <n v="100"/>
    <m/>
    <s v=""/>
    <n v="100"/>
    <n v="110.00000000000001"/>
    <s v="Avec détail"/>
    <n v="0"/>
    <n v="0"/>
    <s v="payé"/>
    <x v="0"/>
  </r>
  <r>
    <s v="PR002-01"/>
    <s v="PR002"/>
    <s v="Rosie"/>
    <s v="COCHON"/>
    <s v="LargeWhite"/>
    <d v="2016-03-26T00:00:00"/>
    <s v="F"/>
    <s v="Rose/Blanc"/>
    <b v="0"/>
    <n v="41.2"/>
    <n v="112"/>
    <b v="0"/>
    <s v="Ces deux animaux, nés Siamois, partageaient plusieurs organes vitaux. Lors de la séparation chirurgicale, seule Rosie a survécu."/>
    <s v="PR002"/>
    <n v="1"/>
    <s v="Christian Praduit"/>
    <s v="4 Grand'Rue"/>
    <s v="La Montagne"/>
    <s v="34"/>
    <s v="34300"/>
    <s v="0469453383"/>
    <s v=""/>
    <d v="2017-11-06T00:00:00"/>
    <n v="0"/>
    <s v="2020168-01"/>
    <x v="30"/>
    <d v="2024-07-12T00:00:00"/>
    <s v="Néant               "/>
    <m/>
    <n v="3"/>
    <d v="2024-08-02T00:00:00"/>
    <s v="2020168-01"/>
    <s v="001"/>
    <s v="PHYSIQUE"/>
    <s v="0300"/>
    <s v="0000"/>
    <s v="0000"/>
    <s v="Aucun traitement"/>
    <n v="0"/>
    <s v="0300"/>
    <s v="Examen général"/>
    <n v="250"/>
    <n v="3"/>
    <s v="Chèque"/>
    <n v="250"/>
    <n v="275"/>
    <s v="Avec détail"/>
    <n v="157"/>
    <n v="5.2"/>
    <s v="impayé"/>
    <x v="0"/>
  </r>
  <r>
    <s v="PR002-02"/>
    <s v="PR002"/>
    <s v="Bouton d'or"/>
    <s v="COCHON"/>
    <s v="Largewhite"/>
    <d v="2016-03-26T00:00:00"/>
    <s v="F"/>
    <s v="Rose/Blanc"/>
    <b v="0"/>
    <n v="45.6"/>
    <n v="107"/>
    <b v="0"/>
    <s v=""/>
    <s v="PR002"/>
    <n v="1"/>
    <s v="Christian Praduit"/>
    <s v="4 Grand'Rue"/>
    <s v="La Montagne"/>
    <s v="34"/>
    <s v="34300"/>
    <s v="0469453383"/>
    <s v=""/>
    <d v="2017-11-06T00:00:00"/>
    <n v="0"/>
    <s v="1996068-02"/>
    <x v="31"/>
    <d v="2023-03-04T00:00:00"/>
    <s v="Exam                "/>
    <d v="2023-04-21T00:00:00"/>
    <n v="1"/>
    <d v="2023-03-28T00:00:00"/>
    <s v="1996068-02"/>
    <s v="001"/>
    <s v="PHYSIQUE"/>
    <s v="0300"/>
    <s v="0000"/>
    <s v="0000"/>
    <s v="Aucun traitement"/>
    <n v="0"/>
    <s v="0300"/>
    <s v="Examen général"/>
    <n v="250"/>
    <n v="1"/>
    <s v="Carte Bancaire"/>
    <n v="250"/>
    <n v="275"/>
    <s v="Avec détail"/>
    <n v="650"/>
    <n v="21.7"/>
    <s v="impayé"/>
    <x v="0"/>
  </r>
  <r>
    <s v="PR002-02"/>
    <s v="PR002"/>
    <s v="Bouton d'or"/>
    <s v="COCHON"/>
    <s v="Largewhite"/>
    <d v="2016-03-26T00:00:00"/>
    <s v="F"/>
    <s v="Rose/Blanc"/>
    <b v="0"/>
    <n v="45.6"/>
    <n v="107"/>
    <b v="0"/>
    <s v=""/>
    <s v="PR002"/>
    <n v="1"/>
    <s v="Christian Praduit"/>
    <s v="4 Grand'Rue"/>
    <s v="La Montagne"/>
    <s v="34"/>
    <s v="34300"/>
    <s v="0469453383"/>
    <s v=""/>
    <d v="2017-11-06T00:00:00"/>
    <n v="0"/>
    <s v="1996114-02"/>
    <x v="31"/>
    <d v="2023-04-20T00:00:00"/>
    <s v="Physique            "/>
    <d v="2023-05-01T00:00:00"/>
    <n v="3"/>
    <d v="2023-05-13T00:00:00"/>
    <s v="1996114-02"/>
    <s v="001"/>
    <s v="BLESSURE"/>
    <s v="0201"/>
    <s v="0402"/>
    <s v="0402"/>
    <s v="Bonzocaine - 50 g"/>
    <n v="7"/>
    <s v="0201"/>
    <s v="Aseptisation"/>
    <n v="375"/>
    <n v="3"/>
    <s v="Chèque"/>
    <n v="382"/>
    <n v="420.20000000000005"/>
    <s v="Avec détail"/>
    <n v="604"/>
    <n v="20.100000000000001"/>
    <s v="impayé"/>
    <x v="0"/>
  </r>
  <r>
    <s v="PR002-02"/>
    <s v="PR002"/>
    <s v="Bouton d'or"/>
    <s v="COCHON"/>
    <s v="Largewhite"/>
    <d v="2016-03-26T00:00:00"/>
    <s v="F"/>
    <s v="Rose/Blanc"/>
    <b v="0"/>
    <n v="45.6"/>
    <n v="107"/>
    <b v="0"/>
    <s v=""/>
    <s v="PR002"/>
    <n v="1"/>
    <s v="Christian Praduit"/>
    <s v="4 Grand'Rue"/>
    <s v="La Montagne"/>
    <s v="34"/>
    <s v="34300"/>
    <s v="0469453383"/>
    <s v=""/>
    <d v="2017-11-06T00:00:00"/>
    <n v="0"/>
    <s v="1996114-02"/>
    <x v="31"/>
    <d v="2023-04-20T00:00:00"/>
    <s v="Physique            "/>
    <d v="2023-05-01T00:00:00"/>
    <n v="3"/>
    <d v="2023-05-13T00:00:00"/>
    <s v="1996114-02"/>
    <s v="002"/>
    <s v="BLESSURE"/>
    <s v="0405"/>
    <s v="0503"/>
    <s v="0503"/>
    <s v="Byactocaine - 100 g"/>
    <n v="5.5"/>
    <s v="0405"/>
    <s v="Réduction entorse"/>
    <n v="165"/>
    <n v="3"/>
    <s v="Chèque"/>
    <n v="170.5"/>
    <n v="187.55"/>
    <s v="Avec détail"/>
    <n v="604"/>
    <n v="20.100000000000001"/>
    <s v="impayé"/>
    <x v="0"/>
  </r>
  <r>
    <s v="PR002-02"/>
    <s v="PR002"/>
    <s v="Bouton d'or"/>
    <s v="COCHON"/>
    <s v="Largewhite"/>
    <d v="2016-03-26T00:00:00"/>
    <s v="F"/>
    <s v="Rose/Blanc"/>
    <b v="0"/>
    <n v="45.6"/>
    <n v="107"/>
    <b v="0"/>
    <s v=""/>
    <s v="PR002"/>
    <n v="1"/>
    <s v="Christian Praduit"/>
    <s v="4 Grand'Rue"/>
    <s v="La Montagne"/>
    <s v="34"/>
    <s v="34300"/>
    <s v="0469453383"/>
    <s v=""/>
    <d v="2017-11-06T00:00:00"/>
    <n v="0"/>
    <s v="1998068-02"/>
    <x v="31"/>
    <d v="2024-08-30T00:00:00"/>
    <s v="Exam                "/>
    <m/>
    <n v="1"/>
    <d v="2024-09-28T00:00:00"/>
    <s v=""/>
    <s v=""/>
    <s v=""/>
    <s v=""/>
    <s v=""/>
    <s v=""/>
    <s v=""/>
    <m/>
    <s v=""/>
    <s v=""/>
    <m/>
    <n v="1"/>
    <s v="Carte Bancaire"/>
    <n v="0"/>
    <n v="0"/>
    <s v="Sans détail"/>
    <n v="100"/>
    <n v="3.3"/>
    <s v="impayé"/>
    <x v="0"/>
  </r>
  <r>
    <s v="PR002-02"/>
    <s v="PR002"/>
    <s v="Bouton d'or"/>
    <s v="COCHON"/>
    <s v="Largewhite"/>
    <d v="2016-03-26T00:00:00"/>
    <s v="F"/>
    <s v="Rose/Blanc"/>
    <b v="0"/>
    <n v="45.6"/>
    <n v="107"/>
    <b v="0"/>
    <s v=""/>
    <s v="PR002"/>
    <n v="1"/>
    <s v="Christian Praduit"/>
    <s v="4 Grand'Rue"/>
    <s v="La Montagne"/>
    <s v="34"/>
    <s v="34300"/>
    <s v="0469453383"/>
    <s v=""/>
    <d v="2017-11-06T00:00:00"/>
    <n v="0"/>
    <s v="1998114-02"/>
    <x v="31"/>
    <d v="2024-10-16T00:00:00"/>
    <s v="Physique            "/>
    <m/>
    <n v="3"/>
    <d v="2024-11-06T00:00:00"/>
    <s v=""/>
    <s v=""/>
    <s v=""/>
    <s v=""/>
    <s v=""/>
    <s v=""/>
    <s v=""/>
    <m/>
    <s v=""/>
    <s v=""/>
    <m/>
    <n v="3"/>
    <s v="Chèque"/>
    <n v="0"/>
    <n v="0"/>
    <s v="Sans détail"/>
    <n v="61"/>
    <n v="2"/>
    <s v="impayé"/>
    <x v="0"/>
  </r>
  <r>
    <s v="PR002-02"/>
    <s v="PR002"/>
    <s v="Bouton d'or"/>
    <s v="COCHON"/>
    <s v="Largewhite"/>
    <d v="2016-03-26T00:00:00"/>
    <s v="F"/>
    <s v="Rose/Blanc"/>
    <b v="0"/>
    <n v="45.6"/>
    <n v="107"/>
    <b v="0"/>
    <s v=""/>
    <s v="PR002"/>
    <n v="1"/>
    <s v="Christian Praduit"/>
    <s v="4 Grand'Rue"/>
    <s v="La Montagne"/>
    <s v="34"/>
    <s v="34300"/>
    <s v="0469453383"/>
    <s v=""/>
    <d v="2017-11-06T00:00:00"/>
    <n v="0"/>
    <s v="2020068-02"/>
    <x v="31"/>
    <d v="2024-04-02T00:00:00"/>
    <s v="Exam                "/>
    <d v="2024-05-20T00:00:00"/>
    <n v="2"/>
    <d v="2024-05-01T00:00:00"/>
    <s v="2020068-02"/>
    <s v="001"/>
    <s v="PHYSIQUE"/>
    <s v="0300"/>
    <s v="0000"/>
    <s v="0000"/>
    <s v="Aucun traitement"/>
    <n v="0"/>
    <s v="0300"/>
    <s v="Examen général"/>
    <n v="250"/>
    <n v="2"/>
    <s v="Espèces"/>
    <n v="250"/>
    <n v="275"/>
    <s v="Avec détail"/>
    <n v="250"/>
    <n v="8.3000000000000007"/>
    <s v="impayé"/>
    <x v="0"/>
  </r>
  <r>
    <s v="PR002-02"/>
    <s v="PR002"/>
    <s v="Bouton d'or"/>
    <s v="COCHON"/>
    <s v="Largewhite"/>
    <d v="2016-03-26T00:00:00"/>
    <s v="F"/>
    <s v="Rose/Blanc"/>
    <b v="0"/>
    <n v="45.6"/>
    <n v="107"/>
    <b v="0"/>
    <s v=""/>
    <s v="PR002"/>
    <n v="1"/>
    <s v="Christian Praduit"/>
    <s v="4 Grand'Rue"/>
    <s v="La Montagne"/>
    <s v="34"/>
    <s v="34300"/>
    <s v="0469453383"/>
    <s v=""/>
    <d v="2017-11-06T00:00:00"/>
    <n v="0"/>
    <s v="2020114-02"/>
    <x v="31"/>
    <d v="2024-05-19T00:00:00"/>
    <s v="Physique            "/>
    <d v="2024-05-30T00:00:00"/>
    <n v="3"/>
    <d v="2024-06-01T00:00:00"/>
    <s v="2020114-02"/>
    <s v="001"/>
    <s v="BLESSURE"/>
    <s v="0201"/>
    <s v="0402"/>
    <s v="0402"/>
    <s v="Bonzocaine - 50 g"/>
    <n v="7"/>
    <s v="0201"/>
    <s v="Aseptisation"/>
    <n v="375"/>
    <n v="3"/>
    <s v="Chèque"/>
    <n v="382"/>
    <n v="420.20000000000005"/>
    <s v="Avec détail"/>
    <n v="219"/>
    <n v="7.3"/>
    <s v="impayé"/>
    <x v="0"/>
  </r>
  <r>
    <s v="PR002-02"/>
    <s v="PR002"/>
    <s v="Bouton d'or"/>
    <s v="COCHON"/>
    <s v="Largewhite"/>
    <d v="2016-03-26T00:00:00"/>
    <s v="F"/>
    <s v="Rose/Blanc"/>
    <b v="0"/>
    <n v="45.6"/>
    <n v="107"/>
    <b v="0"/>
    <s v=""/>
    <s v="PR002"/>
    <n v="1"/>
    <s v="Christian Praduit"/>
    <s v="4 Grand'Rue"/>
    <s v="La Montagne"/>
    <s v="34"/>
    <s v="34300"/>
    <s v="0469453383"/>
    <s v=""/>
    <d v="2017-11-06T00:00:00"/>
    <n v="0"/>
    <s v="2020114-02"/>
    <x v="31"/>
    <d v="2024-05-19T00:00:00"/>
    <s v="Physique            "/>
    <d v="2024-05-30T00:00:00"/>
    <n v="3"/>
    <d v="2024-06-01T00:00:00"/>
    <s v="2020114-02"/>
    <s v="002"/>
    <s v="BLESSURE"/>
    <s v="0405"/>
    <s v="0503"/>
    <s v="0503"/>
    <s v="Byactocaine - 100 g"/>
    <n v="5.5"/>
    <s v="0405"/>
    <s v="Réduction entorse"/>
    <n v="165"/>
    <n v="3"/>
    <s v="Chèque"/>
    <n v="170.5"/>
    <n v="187.55"/>
    <s v="Avec détail"/>
    <n v="219"/>
    <n v="7.3"/>
    <s v="impayé"/>
    <x v="0"/>
  </r>
  <r>
    <s v="RA001-01"/>
    <s v="RA001"/>
    <s v="Margo"/>
    <s v="ECUREUIL"/>
    <s v="Commun"/>
    <d v="2011-02-24T00:00:00"/>
    <s v="F"/>
    <s v="Fauve"/>
    <b v="0"/>
    <n v="18.600000000000001"/>
    <n v="0.3"/>
    <b v="0"/>
    <s v=""/>
    <s v="RA001"/>
    <n v="2"/>
    <s v="Royaume des Animaux (le)"/>
    <s v="15 Allée Marli"/>
    <s v="Hauterive"/>
    <s v="12"/>
    <s v="12200"/>
    <s v="0485557108"/>
    <s v=""/>
    <d v="2015-05-16T00:00:00"/>
    <n v="0.2"/>
    <s v="1996204-01"/>
    <x v="32"/>
    <d v="2023-07-19T00:00:00"/>
    <s v="Néant               "/>
    <m/>
    <n v="2"/>
    <d v="2023-08-14T00:00:00"/>
    <s v="1996204-01"/>
    <s v="001"/>
    <s v="PHYSIQUE"/>
    <s v="0303"/>
    <s v="0201"/>
    <s v="0201"/>
    <s v="Oxyde de Zinc - 25 g"/>
    <n v="2.5"/>
    <s v="0303"/>
    <s v="Examen Yeux/Oreilles"/>
    <n v="100"/>
    <n v="2"/>
    <s v="Espèces"/>
    <n v="82"/>
    <n v="90.2"/>
    <s v="Avec détail"/>
    <n v="511"/>
    <n v="17"/>
    <s v="impayé"/>
    <x v="0"/>
  </r>
  <r>
    <s v="RA001-01"/>
    <s v="RA001"/>
    <s v="Margo"/>
    <s v="ECUREUIL"/>
    <s v="Commun"/>
    <d v="2011-02-24T00:00:00"/>
    <s v="F"/>
    <s v="Fauve"/>
    <b v="0"/>
    <n v="18.600000000000001"/>
    <n v="0.3"/>
    <b v="0"/>
    <s v=""/>
    <s v="RA001"/>
    <n v="2"/>
    <s v="Royaume des Animaux (le)"/>
    <s v="15 Allée Marli"/>
    <s v="Hauterive"/>
    <s v="12"/>
    <s v="12200"/>
    <s v="0485557108"/>
    <s v=""/>
    <d v="2015-05-16T00:00:00"/>
    <n v="0.2"/>
    <s v="1996204-01"/>
    <x v="32"/>
    <d v="2023-07-19T00:00:00"/>
    <s v="Néant               "/>
    <m/>
    <n v="2"/>
    <d v="2023-08-14T00:00:00"/>
    <s v="1996204-01"/>
    <s v="002"/>
    <s v="PHYSIQUE"/>
    <s v="1000"/>
    <s v="0000"/>
    <s v="0000"/>
    <s v="Aucun traitement"/>
    <n v="0"/>
    <s v="1000"/>
    <s v="Labo : Analyse de sang"/>
    <n v="250"/>
    <n v="2"/>
    <s v="Espèces"/>
    <n v="200"/>
    <n v="220.00000000000003"/>
    <s v="Avec détail"/>
    <n v="511"/>
    <n v="17"/>
    <s v="impayé"/>
    <x v="0"/>
  </r>
  <r>
    <s v="RA001-01"/>
    <s v="RA001"/>
    <s v="Margo"/>
    <s v="ECUREUIL"/>
    <s v="Commun"/>
    <d v="2011-02-24T00:00:00"/>
    <s v="F"/>
    <s v="Fauve"/>
    <b v="0"/>
    <n v="18.600000000000001"/>
    <n v="0.3"/>
    <b v="0"/>
    <s v=""/>
    <s v="RA001"/>
    <n v="2"/>
    <s v="Royaume des Animaux (le)"/>
    <s v="15 Allée Marli"/>
    <s v="Hauterive"/>
    <s v="12"/>
    <s v="12200"/>
    <s v="0485557108"/>
    <s v=""/>
    <d v="2015-05-16T00:00:00"/>
    <n v="0.2"/>
    <s v="1996204-01"/>
    <x v="32"/>
    <d v="2023-07-19T00:00:00"/>
    <s v="Néant               "/>
    <m/>
    <n v="2"/>
    <d v="2023-08-14T00:00:00"/>
    <s v="1996204-01"/>
    <s v="003"/>
    <s v="PHYSIQUE"/>
    <s v="0102"/>
    <s v="0503"/>
    <s v="0503"/>
    <s v="Byactocaine - 100 g"/>
    <n v="5.5"/>
    <s v="0102"/>
    <s v="Carconite (injection)"/>
    <n v="100"/>
    <n v="2"/>
    <s v="Espèces"/>
    <n v="84.4"/>
    <n v="92.840000000000018"/>
    <s v="Avec détail"/>
    <n v="511"/>
    <n v="17"/>
    <s v="impayé"/>
    <x v="0"/>
  </r>
  <r>
    <s v="RA001-01"/>
    <s v="RA001"/>
    <s v="Margo"/>
    <s v="ECUREUIL"/>
    <s v="Commun"/>
    <d v="2011-02-24T00:00:00"/>
    <s v="F"/>
    <s v="Fauve"/>
    <b v="0"/>
    <n v="18.600000000000001"/>
    <n v="0.3"/>
    <b v="0"/>
    <s v=""/>
    <s v="RA001"/>
    <n v="2"/>
    <s v="Royaume des Animaux (le)"/>
    <s v="15 Allée Marli"/>
    <s v="Hauterive"/>
    <s v="12"/>
    <s v="12200"/>
    <s v="0485557108"/>
    <s v=""/>
    <d v="2015-05-16T00:00:00"/>
    <n v="0.2"/>
    <s v="1996204-01"/>
    <x v="32"/>
    <d v="2023-07-19T00:00:00"/>
    <s v="Néant               "/>
    <m/>
    <n v="2"/>
    <d v="2023-08-14T00:00:00"/>
    <s v="1996204-01"/>
    <s v="004"/>
    <s v="PHYSIQUE"/>
    <s v="1001"/>
    <s v="0000"/>
    <s v="0000"/>
    <s v="Aucun traitement"/>
    <n v="0"/>
    <s v="1001"/>
    <s v="Labo : Sérologie"/>
    <n v="375"/>
    <n v="2"/>
    <s v="Espèces"/>
    <n v="300"/>
    <n v="330"/>
    <s v="Avec détail"/>
    <n v="511"/>
    <n v="17"/>
    <s v="impayé"/>
    <x v="0"/>
  </r>
  <r>
    <s v="RA001-01"/>
    <s v="RA001"/>
    <s v="Margo"/>
    <s v="ECUREUIL"/>
    <s v="Commun"/>
    <d v="2011-02-24T00:00:00"/>
    <s v="F"/>
    <s v="Fauve"/>
    <b v="0"/>
    <n v="18.600000000000001"/>
    <n v="0.3"/>
    <b v="0"/>
    <s v=""/>
    <s v="RA001"/>
    <n v="2"/>
    <s v="Royaume des Animaux (le)"/>
    <s v="15 Allée Marli"/>
    <s v="Hauterive"/>
    <s v="12"/>
    <s v="12200"/>
    <s v="0485557108"/>
    <s v=""/>
    <d v="2015-05-16T00:00:00"/>
    <n v="0.2"/>
    <s v="1996275-01"/>
    <x v="32"/>
    <d v="2023-09-28T00:00:00"/>
    <s v="Néant               "/>
    <m/>
    <n v="3"/>
    <d v="2023-10-19T00:00:00"/>
    <s v="1996275-01"/>
    <s v="001"/>
    <s v="TOILETTAGE"/>
    <s v="2002"/>
    <s v="0000"/>
    <s v="0000"/>
    <s v="Aucun traitement"/>
    <n v="0"/>
    <s v="2002"/>
    <s v="Tonte"/>
    <n v="100"/>
    <n v="3"/>
    <s v="Chèque"/>
    <n v="80"/>
    <n v="88"/>
    <s v="Avec détail"/>
    <n v="445"/>
    <n v="14.8"/>
    <s v="impayé"/>
    <x v="0"/>
  </r>
  <r>
    <s v="RA001-01"/>
    <s v="RA001"/>
    <s v="Margo"/>
    <s v="ECUREUIL"/>
    <s v="Commun"/>
    <d v="2011-02-24T00:00:00"/>
    <s v="F"/>
    <s v="Fauve"/>
    <b v="0"/>
    <n v="18.600000000000001"/>
    <n v="0.3"/>
    <b v="0"/>
    <s v=""/>
    <s v="RA001"/>
    <n v="2"/>
    <s v="Royaume des Animaux (le)"/>
    <s v="15 Allée Marli"/>
    <s v="Hauterive"/>
    <s v="12"/>
    <s v="12200"/>
    <s v="0485557108"/>
    <s v=""/>
    <d v="2015-05-16T00:00:00"/>
    <n v="0.2"/>
    <s v="1996275-01"/>
    <x v="32"/>
    <d v="2023-09-28T00:00:00"/>
    <s v="Néant               "/>
    <m/>
    <n v="3"/>
    <d v="2023-10-19T00:00:00"/>
    <s v="1996275-01"/>
    <s v="002"/>
    <s v="TOILETTAGE"/>
    <s v="2004"/>
    <s v="0000"/>
    <s v="0000"/>
    <s v="Aucun traitement"/>
    <n v="0"/>
    <s v="2004"/>
    <s v="Brossage"/>
    <n v="100"/>
    <n v="3"/>
    <s v="Chèque"/>
    <n v="80"/>
    <n v="88"/>
    <s v="Avec détail"/>
    <n v="445"/>
    <n v="14.8"/>
    <s v="impayé"/>
    <x v="0"/>
  </r>
  <r>
    <s v="RA001-01"/>
    <s v="RA001"/>
    <s v="Margo"/>
    <s v="ECUREUIL"/>
    <s v="Commun"/>
    <d v="2011-02-24T00:00:00"/>
    <s v="F"/>
    <s v="Fauve"/>
    <b v="0"/>
    <n v="18.600000000000001"/>
    <n v="0.3"/>
    <b v="0"/>
    <s v=""/>
    <s v="RA001"/>
    <n v="2"/>
    <s v="Royaume des Animaux (le)"/>
    <s v="15 Allée Marli"/>
    <s v="Hauterive"/>
    <s v="12"/>
    <s v="12200"/>
    <s v="0485557108"/>
    <s v=""/>
    <d v="2015-05-16T00:00:00"/>
    <n v="0.2"/>
    <s v="1996338-01"/>
    <x v="32"/>
    <d v="2023-11-30T00:00:00"/>
    <s v="Exam                "/>
    <d v="2023-12-06T00:00:00"/>
    <n v="2"/>
    <d v="2023-12-25T00:00:00"/>
    <s v="1996338-01"/>
    <s v="001"/>
    <s v="PHYSIQUE"/>
    <s v="0300"/>
    <s v="0000"/>
    <s v="0000"/>
    <s v="Aucun traitement"/>
    <n v="0"/>
    <s v="0300"/>
    <s v="Examen général"/>
    <n v="250"/>
    <n v="2"/>
    <s v="Espèces"/>
    <n v="200"/>
    <n v="220.00000000000003"/>
    <s v="Avec détail"/>
    <n v="378"/>
    <n v="12.6"/>
    <s v="impayé"/>
    <x v="0"/>
  </r>
  <r>
    <s v="RA001-01"/>
    <s v="RA001"/>
    <s v="Margo"/>
    <s v="ECUREUIL"/>
    <s v="Commun"/>
    <d v="2011-02-24T00:00:00"/>
    <s v="F"/>
    <s v="Fauve"/>
    <b v="0"/>
    <n v="18.600000000000001"/>
    <n v="0.3"/>
    <b v="0"/>
    <s v=""/>
    <s v="RA001"/>
    <n v="2"/>
    <s v="Royaume des Animaux (le)"/>
    <s v="15 Allée Marli"/>
    <s v="Hauterive"/>
    <s v="12"/>
    <s v="12200"/>
    <s v="0485557108"/>
    <s v=""/>
    <d v="2015-05-16T00:00:00"/>
    <n v="0.2"/>
    <s v="1996344-01"/>
    <x v="32"/>
    <d v="2023-12-06T00:00:00"/>
    <s v="Néant               "/>
    <m/>
    <n v="2"/>
    <d v="2023-12-24T00:00:00"/>
    <s v="1996344-01"/>
    <s v="001"/>
    <s v="HOSPITALISATION"/>
    <s v="0500"/>
    <s v="0503"/>
    <s v="0503"/>
    <s v="Byactocaine - 100 g"/>
    <n v="5.5"/>
    <s v="0500"/>
    <s v="Anesthesie"/>
    <n v="100"/>
    <n v="2"/>
    <s v="Espèces"/>
    <n v="84.4"/>
    <n v="92.840000000000018"/>
    <s v="Avec détail"/>
    <n v="379"/>
    <n v="12.6"/>
    <s v="impayé"/>
    <x v="0"/>
  </r>
  <r>
    <s v="RA001-01"/>
    <s v="RA001"/>
    <s v="Margo"/>
    <s v="ECUREUIL"/>
    <s v="Commun"/>
    <d v="2011-02-24T00:00:00"/>
    <s v="F"/>
    <s v="Fauve"/>
    <b v="0"/>
    <n v="18.600000000000001"/>
    <n v="0.3"/>
    <b v="0"/>
    <s v=""/>
    <s v="RA001"/>
    <n v="2"/>
    <s v="Royaume des Animaux (le)"/>
    <s v="15 Allée Marli"/>
    <s v="Hauterive"/>
    <s v="12"/>
    <s v="12200"/>
    <s v="0485557108"/>
    <s v=""/>
    <d v="2015-05-16T00:00:00"/>
    <n v="0.2"/>
    <s v="1996344-01"/>
    <x v="32"/>
    <d v="2023-12-06T00:00:00"/>
    <s v="Néant               "/>
    <m/>
    <n v="2"/>
    <d v="2023-12-24T00:00:00"/>
    <s v="1996344-01"/>
    <s v="002"/>
    <s v="HOSPITALISATION"/>
    <s v="0406"/>
    <s v="0503"/>
    <s v="0503"/>
    <s v="Byactocaine - 100 g"/>
    <n v="5.5"/>
    <s v="0406"/>
    <s v="Amputation d'un membre"/>
    <n v="2250"/>
    <n v="2"/>
    <s v="Espèces"/>
    <n v="1804.4"/>
    <n v="1984.8400000000004"/>
    <s v="Avec détail"/>
    <n v="379"/>
    <n v="12.6"/>
    <s v="impayé"/>
    <x v="0"/>
  </r>
  <r>
    <s v="RA001-01"/>
    <s v="RA001"/>
    <s v="Margo"/>
    <s v="ECUREUIL"/>
    <s v="Commun"/>
    <d v="2011-02-24T00:00:00"/>
    <s v="F"/>
    <s v="Fauve"/>
    <b v="0"/>
    <n v="18.600000000000001"/>
    <n v="0.3"/>
    <b v="0"/>
    <s v=""/>
    <s v="RA001"/>
    <n v="2"/>
    <s v="Royaume des Animaux (le)"/>
    <s v="15 Allée Marli"/>
    <s v="Hauterive"/>
    <s v="12"/>
    <s v="12200"/>
    <s v="0485557108"/>
    <s v=""/>
    <d v="2015-05-16T00:00:00"/>
    <n v="0.2"/>
    <s v="1996344-01"/>
    <x v="32"/>
    <d v="2023-12-06T00:00:00"/>
    <s v="Néant               "/>
    <m/>
    <n v="2"/>
    <d v="2023-12-24T00:00:00"/>
    <s v="1996344-01"/>
    <s v="003"/>
    <s v="HOSPITALISATION"/>
    <s v="0200"/>
    <s v="0505"/>
    <s v="0505"/>
    <s v="Dual Antibiotic - 200 g"/>
    <n v="4"/>
    <s v="0200"/>
    <s v="Nettoyage"/>
    <n v="175"/>
    <n v="2"/>
    <s v="Espèces"/>
    <n v="143.20000000000002"/>
    <n v="157.52000000000004"/>
    <s v="Avec détail"/>
    <n v="379"/>
    <n v="12.6"/>
    <s v="impayé"/>
    <x v="0"/>
  </r>
  <r>
    <s v="RA001-01"/>
    <s v="RA001"/>
    <s v="Margo"/>
    <s v="ECUREUIL"/>
    <s v="Commun"/>
    <d v="2011-02-24T00:00:00"/>
    <s v="F"/>
    <s v="Fauve"/>
    <b v="0"/>
    <n v="18.600000000000001"/>
    <n v="0.3"/>
    <b v="0"/>
    <s v=""/>
    <s v="RA001"/>
    <n v="2"/>
    <s v="Royaume des Animaux (le)"/>
    <s v="15 Allée Marli"/>
    <s v="Hauterive"/>
    <s v="12"/>
    <s v="12200"/>
    <s v="0485557108"/>
    <s v=""/>
    <d v="2015-05-16T00:00:00"/>
    <n v="0.2"/>
    <s v="2020204-01"/>
    <x v="32"/>
    <d v="2024-08-17T00:00:00"/>
    <s v="Néant               "/>
    <m/>
    <n v="1"/>
    <d v="2024-08-25T00:00:00"/>
    <s v="2020204-01"/>
    <s v="001"/>
    <s v="PHYSIQUE"/>
    <s v="0303"/>
    <s v="0201"/>
    <s v="0201"/>
    <s v="Oxyde de Zinc - 25 g"/>
    <n v="2.5"/>
    <s v="0303"/>
    <s v="Examen Yeux/Oreilles"/>
    <n v="100"/>
    <n v="1"/>
    <s v="Carte Bancaire"/>
    <n v="82"/>
    <n v="90.2"/>
    <s v="Avec détail"/>
    <n v="134"/>
    <n v="4.5"/>
    <s v="impayé"/>
    <x v="0"/>
  </r>
  <r>
    <s v="RA001-01"/>
    <s v="RA001"/>
    <s v="Margo"/>
    <s v="ECUREUIL"/>
    <s v="Commun"/>
    <d v="2011-02-24T00:00:00"/>
    <s v="F"/>
    <s v="Fauve"/>
    <b v="0"/>
    <n v="18.600000000000001"/>
    <n v="0.3"/>
    <b v="0"/>
    <s v=""/>
    <s v="RA001"/>
    <n v="2"/>
    <s v="Royaume des Animaux (le)"/>
    <s v="15 Allée Marli"/>
    <s v="Hauterive"/>
    <s v="12"/>
    <s v="12200"/>
    <s v="0485557108"/>
    <s v=""/>
    <d v="2015-05-16T00:00:00"/>
    <n v="0.2"/>
    <s v="2020204-01"/>
    <x v="32"/>
    <d v="2024-08-17T00:00:00"/>
    <s v="Néant               "/>
    <m/>
    <n v="1"/>
    <d v="2024-08-25T00:00:00"/>
    <s v="2020204-01"/>
    <s v="002"/>
    <s v="PHYSIQUE"/>
    <s v="1000"/>
    <s v="0000"/>
    <s v="0000"/>
    <s v="Aucun traitement"/>
    <n v="0"/>
    <s v="1000"/>
    <s v="Labo : Analyse de sang"/>
    <n v="250"/>
    <n v="1"/>
    <s v="Carte Bancaire"/>
    <n v="200"/>
    <n v="220.00000000000003"/>
    <s v="Avec détail"/>
    <n v="134"/>
    <n v="4.5"/>
    <s v="impayé"/>
    <x v="0"/>
  </r>
  <r>
    <s v="RA001-01"/>
    <s v="RA001"/>
    <s v="Margo"/>
    <s v="ECUREUIL"/>
    <s v="Commun"/>
    <d v="2011-02-24T00:00:00"/>
    <s v="F"/>
    <s v="Fauve"/>
    <b v="0"/>
    <n v="18.600000000000001"/>
    <n v="0.3"/>
    <b v="0"/>
    <s v=""/>
    <s v="RA001"/>
    <n v="2"/>
    <s v="Royaume des Animaux (le)"/>
    <s v="15 Allée Marli"/>
    <s v="Hauterive"/>
    <s v="12"/>
    <s v="12200"/>
    <s v="0485557108"/>
    <s v=""/>
    <d v="2015-05-16T00:00:00"/>
    <n v="0.2"/>
    <s v="2020204-01"/>
    <x v="32"/>
    <d v="2024-08-17T00:00:00"/>
    <s v="Néant               "/>
    <m/>
    <n v="1"/>
    <d v="2024-08-25T00:00:00"/>
    <s v="2020204-01"/>
    <s v="003"/>
    <s v="PHYSIQUE"/>
    <s v="0102"/>
    <s v="0503"/>
    <s v="0503"/>
    <s v="Byactocaine - 100 g"/>
    <n v="5.5"/>
    <s v="0102"/>
    <s v="Carconite (injection)"/>
    <n v="100"/>
    <n v="1"/>
    <s v="Carte Bancaire"/>
    <n v="84.4"/>
    <n v="92.840000000000018"/>
    <s v="Avec détail"/>
    <n v="134"/>
    <n v="4.5"/>
    <s v="impayé"/>
    <x v="0"/>
  </r>
  <r>
    <s v="RA001-01"/>
    <s v="RA001"/>
    <s v="Margo"/>
    <s v="ECUREUIL"/>
    <s v="Commun"/>
    <d v="2011-02-24T00:00:00"/>
    <s v="F"/>
    <s v="Fauve"/>
    <b v="0"/>
    <n v="18.600000000000001"/>
    <n v="0.3"/>
    <b v="0"/>
    <s v=""/>
    <s v="RA001"/>
    <n v="2"/>
    <s v="Royaume des Animaux (le)"/>
    <s v="15 Allée Marli"/>
    <s v="Hauterive"/>
    <s v="12"/>
    <s v="12200"/>
    <s v="0485557108"/>
    <s v=""/>
    <d v="2015-05-16T00:00:00"/>
    <n v="0.2"/>
    <s v="2020204-01"/>
    <x v="32"/>
    <d v="2024-08-17T00:00:00"/>
    <s v="Néant               "/>
    <m/>
    <n v="1"/>
    <d v="2024-08-25T00:00:00"/>
    <s v="2020204-01"/>
    <s v="004"/>
    <s v="PHYSIQUE"/>
    <s v="1001"/>
    <s v="0000"/>
    <s v="0000"/>
    <s v="Aucun traitement"/>
    <n v="0"/>
    <s v="1001"/>
    <s v="Labo : Sérologie"/>
    <n v="375"/>
    <n v="1"/>
    <s v="Carte Bancaire"/>
    <n v="300"/>
    <n v="330"/>
    <s v="Avec détail"/>
    <n v="134"/>
    <n v="4.5"/>
    <s v="impayé"/>
    <x v="0"/>
  </r>
  <r>
    <s v="RA001-01"/>
    <s v="RA001"/>
    <s v="Margo"/>
    <s v="ECUREUIL"/>
    <s v="Commun"/>
    <d v="2011-02-24T00:00:00"/>
    <s v="F"/>
    <s v="Fauve"/>
    <b v="0"/>
    <n v="18.600000000000001"/>
    <n v="0.3"/>
    <b v="0"/>
    <s v=""/>
    <s v="RA001"/>
    <n v="2"/>
    <s v="Royaume des Animaux (le)"/>
    <s v="15 Allée Marli"/>
    <s v="Hauterive"/>
    <s v="12"/>
    <s v="12200"/>
    <s v="0485557108"/>
    <s v=""/>
    <d v="2015-05-16T00:00:00"/>
    <n v="0.2"/>
    <s v="2020275-01"/>
    <x v="32"/>
    <d v="2024-09-30T00:00:00"/>
    <s v="Néant               "/>
    <m/>
    <n v="2"/>
    <d v="2024-10-02T00:00:00"/>
    <s v="2020275-01"/>
    <s v="001"/>
    <s v="TOILETTAGE"/>
    <s v="2002"/>
    <s v="0000"/>
    <s v="0000"/>
    <s v="Aucun traitement"/>
    <n v="0"/>
    <s v="2002"/>
    <s v="Tonte"/>
    <n v="100"/>
    <n v="2"/>
    <s v="Espèces"/>
    <n v="80"/>
    <n v="88"/>
    <s v="Avec détail"/>
    <n v="96"/>
    <n v="3.2"/>
    <s v="impayé"/>
    <x v="0"/>
  </r>
  <r>
    <s v="RA001-01"/>
    <s v="RA001"/>
    <s v="Margo"/>
    <s v="ECUREUIL"/>
    <s v="Commun"/>
    <d v="2011-02-24T00:00:00"/>
    <s v="F"/>
    <s v="Fauve"/>
    <b v="0"/>
    <n v="18.600000000000001"/>
    <n v="0.3"/>
    <b v="0"/>
    <s v=""/>
    <s v="RA001"/>
    <n v="2"/>
    <s v="Royaume des Animaux (le)"/>
    <s v="15 Allée Marli"/>
    <s v="Hauterive"/>
    <s v="12"/>
    <s v="12200"/>
    <s v="0485557108"/>
    <s v=""/>
    <d v="2015-05-16T00:00:00"/>
    <n v="0.2"/>
    <s v="2020275-01"/>
    <x v="32"/>
    <d v="2024-09-30T00:00:00"/>
    <s v="Néant               "/>
    <m/>
    <n v="2"/>
    <d v="2024-10-02T00:00:00"/>
    <s v="2020275-01"/>
    <s v="002"/>
    <s v="TOILETTAGE"/>
    <s v="2004"/>
    <s v="0000"/>
    <s v="0000"/>
    <s v="Aucun traitement"/>
    <n v="0"/>
    <s v="2004"/>
    <s v="Brossage"/>
    <n v="100"/>
    <n v="2"/>
    <s v="Espèces"/>
    <n v="80"/>
    <n v="88"/>
    <s v="Avec détail"/>
    <n v="96"/>
    <n v="3.2"/>
    <s v="impayé"/>
    <x v="0"/>
  </r>
  <r>
    <s v="RA001-01"/>
    <s v="RA001"/>
    <s v="Margo"/>
    <s v="ECUREUIL"/>
    <s v="Commun"/>
    <d v="2011-02-24T00:00:00"/>
    <s v="F"/>
    <s v="Fauve"/>
    <b v="0"/>
    <n v="18.600000000000001"/>
    <n v="0.3"/>
    <b v="0"/>
    <s v=""/>
    <s v="RA001"/>
    <n v="2"/>
    <s v="Royaume des Animaux (le)"/>
    <s v="15 Allée Marli"/>
    <s v="Hauterive"/>
    <s v="12"/>
    <s v="12200"/>
    <s v="0485557108"/>
    <s v=""/>
    <d v="2015-05-16T00:00:00"/>
    <n v="0.2"/>
    <s v="2020338-01"/>
    <x v="32"/>
    <d v="2024-10-15T00:00:00"/>
    <s v="Exam                "/>
    <d v="2025-01-04T00:00:00"/>
    <n v="3"/>
    <m/>
    <s v="2020338-01"/>
    <s v="001"/>
    <s v="PHYSIQUE"/>
    <s v="0300"/>
    <s v="0000"/>
    <s v="0000"/>
    <s v="Aucun traitement"/>
    <n v="0"/>
    <s v="0300"/>
    <s v="Examen général"/>
    <n v="250"/>
    <n v="3"/>
    <s v="Chèque"/>
    <n v="200"/>
    <n v="220.00000000000003"/>
    <s v="Avec détail"/>
    <n v="0"/>
    <n v="0"/>
    <s v="payé"/>
    <x v="1"/>
  </r>
  <r>
    <s v="RA001-01"/>
    <s v="RA001"/>
    <s v="Margo"/>
    <s v="ECUREUIL"/>
    <s v="Commun"/>
    <d v="2011-02-24T00:00:00"/>
    <s v="F"/>
    <s v="Fauve"/>
    <b v="0"/>
    <n v="18.600000000000001"/>
    <n v="0.3"/>
    <b v="0"/>
    <s v=""/>
    <s v="RA001"/>
    <n v="2"/>
    <s v="Royaume des Animaux (le)"/>
    <s v="15 Allée Marli"/>
    <s v="Hauterive"/>
    <s v="12"/>
    <s v="12200"/>
    <s v="0485557108"/>
    <s v=""/>
    <d v="2015-05-16T00:00:00"/>
    <n v="0.2"/>
    <s v="2020344-01"/>
    <x v="32"/>
    <d v="2024-10-17T00:00:00"/>
    <s v="Néant               "/>
    <m/>
    <m/>
    <m/>
    <s v="2020344-01"/>
    <s v="001"/>
    <s v="HOSPITALISATION"/>
    <s v="0500"/>
    <s v="0503"/>
    <s v="0503"/>
    <s v="Byactocaine - 100 g"/>
    <n v="5.5"/>
    <s v="0500"/>
    <s v="Anesthesie"/>
    <n v="100"/>
    <m/>
    <s v=""/>
    <n v="84.4"/>
    <n v="92.840000000000018"/>
    <s v="Avec détail"/>
    <n v="0"/>
    <n v="0"/>
    <s v="payé"/>
    <x v="0"/>
  </r>
  <r>
    <s v="RA001-01"/>
    <s v="RA001"/>
    <s v="Margo"/>
    <s v="ECUREUIL"/>
    <s v="Commun"/>
    <d v="2011-02-24T00:00:00"/>
    <s v="F"/>
    <s v="Fauve"/>
    <b v="0"/>
    <n v="18.600000000000001"/>
    <n v="0.3"/>
    <b v="0"/>
    <s v=""/>
    <s v="RA001"/>
    <n v="2"/>
    <s v="Royaume des Animaux (le)"/>
    <s v="15 Allée Marli"/>
    <s v="Hauterive"/>
    <s v="12"/>
    <s v="12200"/>
    <s v="0485557108"/>
    <s v=""/>
    <d v="2015-05-16T00:00:00"/>
    <n v="0.2"/>
    <s v="2020344-01"/>
    <x v="32"/>
    <d v="2024-10-17T00:00:00"/>
    <s v="Néant               "/>
    <m/>
    <m/>
    <m/>
    <s v="2020344-01"/>
    <s v="002"/>
    <s v="HOSPITALISATION"/>
    <s v="0406"/>
    <s v="0503"/>
    <s v="0503"/>
    <s v="Byactocaine - 100 g"/>
    <n v="5.5"/>
    <s v="0406"/>
    <s v="Amputation d'un membre"/>
    <n v="2250"/>
    <m/>
    <s v=""/>
    <n v="1804.4"/>
    <n v="1984.8400000000004"/>
    <s v="Avec détail"/>
    <n v="0"/>
    <n v="0"/>
    <s v="payé"/>
    <x v="0"/>
  </r>
  <r>
    <s v="RA001-01"/>
    <s v="RA001"/>
    <s v="Margo"/>
    <s v="ECUREUIL"/>
    <s v="Commun"/>
    <d v="2011-02-24T00:00:00"/>
    <s v="F"/>
    <s v="Fauve"/>
    <b v="0"/>
    <n v="18.600000000000001"/>
    <n v="0.3"/>
    <b v="0"/>
    <s v=""/>
    <s v="RA001"/>
    <n v="2"/>
    <s v="Royaume des Animaux (le)"/>
    <s v="15 Allée Marli"/>
    <s v="Hauterive"/>
    <s v="12"/>
    <s v="12200"/>
    <s v="0485557108"/>
    <s v=""/>
    <d v="2015-05-16T00:00:00"/>
    <n v="0.2"/>
    <s v="2020344-01"/>
    <x v="32"/>
    <d v="2024-10-17T00:00:00"/>
    <s v="Néant               "/>
    <m/>
    <m/>
    <m/>
    <s v="2020344-01"/>
    <s v="003"/>
    <s v="HOSPITALISATION"/>
    <s v="0200"/>
    <s v="0505"/>
    <s v="0505"/>
    <s v="Dual Antibiotic - 200 g"/>
    <n v="4"/>
    <s v="0200"/>
    <s v="Nettoyage"/>
    <n v="175"/>
    <m/>
    <s v=""/>
    <n v="143.20000000000002"/>
    <n v="157.52000000000004"/>
    <s v="Avec détail"/>
    <n v="0"/>
    <n v="0"/>
    <s v="payé"/>
    <x v="0"/>
  </r>
  <r>
    <s v="RA001-02"/>
    <s v="RA001"/>
    <s v="Tom"/>
    <s v="CHAT"/>
    <s v="Angora"/>
    <d v="2010-01-26T00:00:00"/>
    <s v="M"/>
    <s v="Fauve/Blanc"/>
    <b v="1"/>
    <n v="52.7"/>
    <n v="3.5"/>
    <b v="1"/>
    <s v=""/>
    <s v="RA001"/>
    <n v="2"/>
    <s v="Royaume des Animaux (le)"/>
    <s v="15 Allée Marli"/>
    <s v="Hauterive"/>
    <s v="12"/>
    <s v="12200"/>
    <s v="0485557108"/>
    <s v=""/>
    <d v="2015-05-16T00:00:00"/>
    <n v="0.2"/>
    <s v="1996173-01"/>
    <x v="33"/>
    <d v="2023-06-18T00:00:00"/>
    <s v="Physique            "/>
    <d v="2023-07-12T00:00:00"/>
    <n v="3"/>
    <d v="2023-07-12T00:00:00"/>
    <s v="1996173-01"/>
    <s v="001"/>
    <s v="PHYSIQUE"/>
    <s v="0300"/>
    <s v="0500"/>
    <s v="0500"/>
    <s v="Nyostatine - 25 g"/>
    <n v="5.75"/>
    <s v="0300"/>
    <s v="Examen général"/>
    <n v="250"/>
    <n v="3"/>
    <s v="Chèque"/>
    <n v="204.60000000000002"/>
    <n v="225.06000000000003"/>
    <s v="Avec détail"/>
    <n v="544"/>
    <n v="18.100000000000001"/>
    <s v="impayé"/>
    <x v="0"/>
  </r>
  <r>
    <s v="RA001-02"/>
    <s v="RA001"/>
    <s v="Tom"/>
    <s v="CHAT"/>
    <s v="Angora"/>
    <d v="2010-01-26T00:00:00"/>
    <s v="M"/>
    <s v="Fauve/Blanc"/>
    <b v="1"/>
    <n v="52.7"/>
    <n v="3.5"/>
    <b v="1"/>
    <s v=""/>
    <s v="RA001"/>
    <n v="2"/>
    <s v="Royaume des Animaux (le)"/>
    <s v="15 Allée Marli"/>
    <s v="Hauterive"/>
    <s v="12"/>
    <s v="12200"/>
    <s v="0485557108"/>
    <s v=""/>
    <d v="2015-05-16T00:00:00"/>
    <n v="0.2"/>
    <s v="1996173-01"/>
    <x v="33"/>
    <d v="2023-06-18T00:00:00"/>
    <s v="Physique            "/>
    <d v="2023-07-12T00:00:00"/>
    <n v="3"/>
    <d v="2023-07-12T00:00:00"/>
    <s v="1996173-01"/>
    <s v="002"/>
    <s v="PHYSIQUE"/>
    <s v="0102"/>
    <s v="0000"/>
    <s v="0000"/>
    <s v="Aucun traitement"/>
    <n v="0"/>
    <s v="0102"/>
    <s v="Carconite (injection)"/>
    <n v="100"/>
    <n v="3"/>
    <s v="Chèque"/>
    <n v="80"/>
    <n v="88"/>
    <s v="Avec détail"/>
    <n v="544"/>
    <n v="18.100000000000001"/>
    <s v="impayé"/>
    <x v="0"/>
  </r>
  <r>
    <s v="RA001-02"/>
    <s v="RA001"/>
    <s v="Tom"/>
    <s v="CHAT"/>
    <s v="Angora"/>
    <d v="2010-01-26T00:00:00"/>
    <s v="M"/>
    <s v="Fauve/Blanc"/>
    <b v="1"/>
    <n v="52.7"/>
    <n v="3.5"/>
    <b v="1"/>
    <s v=""/>
    <s v="RA001"/>
    <n v="2"/>
    <s v="Royaume des Animaux (le)"/>
    <s v="15 Allée Marli"/>
    <s v="Hauterive"/>
    <s v="12"/>
    <s v="12200"/>
    <s v="0485557108"/>
    <s v=""/>
    <d v="2015-05-16T00:00:00"/>
    <n v="0.2"/>
    <s v="1996173-01"/>
    <x v="33"/>
    <d v="2023-06-18T00:00:00"/>
    <s v="Physique            "/>
    <d v="2023-07-12T00:00:00"/>
    <n v="3"/>
    <d v="2023-07-12T00:00:00"/>
    <s v="1996173-01"/>
    <s v="003"/>
    <s v="TOILETTAGE"/>
    <s v="2002"/>
    <s v="0000"/>
    <s v="0000"/>
    <s v="Aucun traitement"/>
    <n v="0"/>
    <s v="2002"/>
    <s v="Tonte"/>
    <n v="100"/>
    <n v="3"/>
    <s v="Chèque"/>
    <n v="80"/>
    <n v="88"/>
    <s v="Avec détail"/>
    <n v="544"/>
    <n v="18.100000000000001"/>
    <s v="impayé"/>
    <x v="0"/>
  </r>
  <r>
    <s v="RA001-02"/>
    <s v="RA001"/>
    <s v="Tom"/>
    <s v="CHAT"/>
    <s v="Angora"/>
    <d v="2010-01-26T00:00:00"/>
    <s v="M"/>
    <s v="Fauve/Blanc"/>
    <b v="1"/>
    <n v="52.7"/>
    <n v="3.5"/>
    <b v="1"/>
    <s v=""/>
    <s v="RA001"/>
    <n v="2"/>
    <s v="Royaume des Animaux (le)"/>
    <s v="15 Allée Marli"/>
    <s v="Hauterive"/>
    <s v="12"/>
    <s v="12200"/>
    <s v="0485557108"/>
    <s v=""/>
    <d v="2015-05-16T00:00:00"/>
    <n v="0.2"/>
    <s v="1996197-01"/>
    <x v="33"/>
    <d v="2023-07-12T00:00:00"/>
    <s v="Néant               "/>
    <m/>
    <n v="3"/>
    <d v="2023-07-23T00:00:00"/>
    <s v="1996197-01"/>
    <s v="001"/>
    <s v="PHYSIQUE"/>
    <s v="0303"/>
    <s v="0502"/>
    <s v="0502"/>
    <s v="Byactocaine - 50 g"/>
    <n v="3"/>
    <s v="0303"/>
    <s v="Examen Yeux/Oreilles"/>
    <n v="100"/>
    <n v="3"/>
    <s v="Chèque"/>
    <n v="82.4"/>
    <n v="90.640000000000015"/>
    <s v="Avec détail"/>
    <n v="533"/>
    <n v="17.8"/>
    <s v="impayé"/>
    <x v="0"/>
  </r>
  <r>
    <s v="RA001-02"/>
    <s v="RA001"/>
    <s v="Tom"/>
    <s v="CHAT"/>
    <s v="Angora"/>
    <d v="2010-01-26T00:00:00"/>
    <s v="M"/>
    <s v="Fauve/Blanc"/>
    <b v="1"/>
    <n v="52.7"/>
    <n v="3.5"/>
    <b v="1"/>
    <s v=""/>
    <s v="RA001"/>
    <n v="2"/>
    <s v="Royaume des Animaux (le)"/>
    <s v="15 Allée Marli"/>
    <s v="Hauterive"/>
    <s v="12"/>
    <s v="12200"/>
    <s v="0485557108"/>
    <s v=""/>
    <d v="2015-05-16T00:00:00"/>
    <n v="0.2"/>
    <s v="1996285-02"/>
    <x v="33"/>
    <d v="2023-10-08T00:00:00"/>
    <s v="Néant               "/>
    <m/>
    <n v="2"/>
    <d v="2023-10-15T00:00:00"/>
    <s v="1996285-02"/>
    <s v="001"/>
    <s v="PHYSIQUE"/>
    <s v="0300"/>
    <s v="0000"/>
    <s v="0000"/>
    <s v="Aucun traitement"/>
    <n v="0"/>
    <s v="0300"/>
    <s v="Examen général"/>
    <n v="250"/>
    <n v="2"/>
    <s v="Espèces"/>
    <n v="200"/>
    <n v="220.00000000000003"/>
    <s v="Avec détail"/>
    <n v="449"/>
    <n v="15"/>
    <s v="impayé"/>
    <x v="0"/>
  </r>
  <r>
    <s v="RA001-02"/>
    <s v="RA001"/>
    <s v="Tom"/>
    <s v="CHAT"/>
    <s v="Angora"/>
    <d v="2010-01-26T00:00:00"/>
    <s v="M"/>
    <s v="Fauve/Blanc"/>
    <b v="1"/>
    <n v="52.7"/>
    <n v="3.5"/>
    <b v="1"/>
    <s v=""/>
    <s v="RA001"/>
    <n v="2"/>
    <s v="Royaume des Animaux (le)"/>
    <s v="15 Allée Marli"/>
    <s v="Hauterive"/>
    <s v="12"/>
    <s v="12200"/>
    <s v="0485557108"/>
    <s v=""/>
    <d v="2015-05-16T00:00:00"/>
    <n v="0.2"/>
    <s v="1996285-02"/>
    <x v="33"/>
    <d v="2023-10-08T00:00:00"/>
    <s v="Néant               "/>
    <m/>
    <n v="2"/>
    <d v="2023-10-15T00:00:00"/>
    <s v="1996285-02"/>
    <s v="002"/>
    <s v="TOILETTAGE"/>
    <s v="2001"/>
    <s v="0000"/>
    <s v="0000"/>
    <s v="Aucun traitement"/>
    <n v="0"/>
    <s v="2001"/>
    <s v="Bain"/>
    <n v="125"/>
    <n v="2"/>
    <s v="Espèces"/>
    <n v="100"/>
    <n v="110.00000000000001"/>
    <s v="Avec détail"/>
    <n v="449"/>
    <n v="15"/>
    <s v="impayé"/>
    <x v="0"/>
  </r>
  <r>
    <s v="RA001-02"/>
    <s v="RA001"/>
    <s v="Tom"/>
    <s v="CHAT"/>
    <s v="Angora"/>
    <d v="2010-01-26T00:00:00"/>
    <s v="M"/>
    <s v="Fauve/Blanc"/>
    <b v="1"/>
    <n v="52.7"/>
    <n v="3.5"/>
    <b v="1"/>
    <s v=""/>
    <s v="RA001"/>
    <n v="2"/>
    <s v="Royaume des Animaux (le)"/>
    <s v="15 Allée Marli"/>
    <s v="Hauterive"/>
    <s v="12"/>
    <s v="12200"/>
    <s v="0485557108"/>
    <s v=""/>
    <d v="2015-05-16T00:00:00"/>
    <n v="0.2"/>
    <s v="1996285-02"/>
    <x v="33"/>
    <d v="2023-10-08T00:00:00"/>
    <s v="Néant               "/>
    <m/>
    <n v="2"/>
    <d v="2023-10-15T00:00:00"/>
    <s v="1996285-02"/>
    <s v="003"/>
    <s v="TOILETTAGE"/>
    <s v="2004"/>
    <s v="0000"/>
    <s v="0000"/>
    <s v="Aucun traitement"/>
    <n v="0"/>
    <s v="2004"/>
    <s v="Brossage"/>
    <n v="100"/>
    <n v="2"/>
    <s v="Espèces"/>
    <n v="80"/>
    <n v="88"/>
    <s v="Avec détail"/>
    <n v="449"/>
    <n v="15"/>
    <s v="impayé"/>
    <x v="0"/>
  </r>
  <r>
    <s v="RA001-02"/>
    <s v="RA001"/>
    <s v="Tom"/>
    <s v="CHAT"/>
    <s v="Angora"/>
    <d v="2010-01-26T00:00:00"/>
    <s v="M"/>
    <s v="Fauve/Blanc"/>
    <b v="1"/>
    <n v="52.7"/>
    <n v="3.5"/>
    <b v="1"/>
    <s v=""/>
    <s v="RA001"/>
    <n v="2"/>
    <s v="Royaume des Animaux (le)"/>
    <s v="15 Allée Marli"/>
    <s v="Hauterive"/>
    <s v="12"/>
    <s v="12200"/>
    <s v="0485557108"/>
    <s v=""/>
    <d v="2015-05-16T00:00:00"/>
    <n v="0.2"/>
    <s v="2020173-01"/>
    <x v="33"/>
    <d v="2024-07-17T00:00:00"/>
    <s v="Physique            "/>
    <d v="2024-08-10T00:00:00"/>
    <n v="3"/>
    <d v="2024-08-12T00:00:00"/>
    <s v="2020173-01"/>
    <s v="001"/>
    <s v="PHYSIQUE"/>
    <s v="0300"/>
    <s v="0500"/>
    <s v="0500"/>
    <s v="Nyostatine - 25 g"/>
    <n v="5.75"/>
    <s v="0300"/>
    <s v="Examen général"/>
    <n v="250"/>
    <n v="3"/>
    <s v="Chèque"/>
    <n v="204.60000000000002"/>
    <n v="225.06000000000003"/>
    <s v="Avec détail"/>
    <n v="147"/>
    <n v="4.9000000000000004"/>
    <s v="impayé"/>
    <x v="0"/>
  </r>
  <r>
    <s v="RA001-02"/>
    <s v="RA001"/>
    <s v="Tom"/>
    <s v="CHAT"/>
    <s v="Angora"/>
    <d v="2010-01-26T00:00:00"/>
    <s v="M"/>
    <s v="Fauve/Blanc"/>
    <b v="1"/>
    <n v="52.7"/>
    <n v="3.5"/>
    <b v="1"/>
    <s v=""/>
    <s v="RA001"/>
    <n v="2"/>
    <s v="Royaume des Animaux (le)"/>
    <s v="15 Allée Marli"/>
    <s v="Hauterive"/>
    <s v="12"/>
    <s v="12200"/>
    <s v="0485557108"/>
    <s v=""/>
    <d v="2015-05-16T00:00:00"/>
    <n v="0.2"/>
    <s v="2020173-01"/>
    <x v="33"/>
    <d v="2024-07-17T00:00:00"/>
    <s v="Physique            "/>
    <d v="2024-08-10T00:00:00"/>
    <n v="3"/>
    <d v="2024-08-12T00:00:00"/>
    <s v="2020173-01"/>
    <s v="002"/>
    <s v="PHYSIQUE"/>
    <s v="0102"/>
    <s v="0000"/>
    <s v="0000"/>
    <s v="Aucun traitement"/>
    <n v="0"/>
    <s v="0102"/>
    <s v="Carconite (injection)"/>
    <n v="100"/>
    <n v="3"/>
    <s v="Chèque"/>
    <n v="80"/>
    <n v="88"/>
    <s v="Avec détail"/>
    <n v="147"/>
    <n v="4.9000000000000004"/>
    <s v="impayé"/>
    <x v="0"/>
  </r>
  <r>
    <s v="RA001-02"/>
    <s v="RA001"/>
    <s v="Tom"/>
    <s v="CHAT"/>
    <s v="Angora"/>
    <d v="2010-01-26T00:00:00"/>
    <s v="M"/>
    <s v="Fauve/Blanc"/>
    <b v="1"/>
    <n v="52.7"/>
    <n v="3.5"/>
    <b v="1"/>
    <s v=""/>
    <s v="RA001"/>
    <n v="2"/>
    <s v="Royaume des Animaux (le)"/>
    <s v="15 Allée Marli"/>
    <s v="Hauterive"/>
    <s v="12"/>
    <s v="12200"/>
    <s v="0485557108"/>
    <s v=""/>
    <d v="2015-05-16T00:00:00"/>
    <n v="0.2"/>
    <s v="2020173-01"/>
    <x v="33"/>
    <d v="2024-07-17T00:00:00"/>
    <s v="Physique            "/>
    <d v="2024-08-10T00:00:00"/>
    <n v="3"/>
    <d v="2024-08-12T00:00:00"/>
    <s v="2020173-01"/>
    <s v="003"/>
    <s v="TOILETTAGE"/>
    <s v="2002"/>
    <s v="0000"/>
    <s v="0000"/>
    <s v="Aucun traitement"/>
    <n v="0"/>
    <s v="2002"/>
    <s v="Tonte"/>
    <n v="100"/>
    <n v="3"/>
    <s v="Chèque"/>
    <n v="80"/>
    <n v="88"/>
    <s v="Avec détail"/>
    <n v="147"/>
    <n v="4.9000000000000004"/>
    <s v="impayé"/>
    <x v="0"/>
  </r>
  <r>
    <s v="RA001-02"/>
    <s v="RA001"/>
    <s v="Tom"/>
    <s v="CHAT"/>
    <s v="Angora"/>
    <d v="2010-01-26T00:00:00"/>
    <s v="M"/>
    <s v="Fauve/Blanc"/>
    <b v="1"/>
    <n v="52.7"/>
    <n v="3.5"/>
    <b v="1"/>
    <s v=""/>
    <s v="RA001"/>
    <n v="2"/>
    <s v="Royaume des Animaux (le)"/>
    <s v="15 Allée Marli"/>
    <s v="Hauterive"/>
    <s v="12"/>
    <s v="12200"/>
    <s v="0485557108"/>
    <s v=""/>
    <d v="2015-05-16T00:00:00"/>
    <n v="0.2"/>
    <s v="2020197-01"/>
    <x v="33"/>
    <d v="2024-08-10T00:00:00"/>
    <s v="Néant               "/>
    <m/>
    <m/>
    <m/>
    <s v="2020197-01"/>
    <s v="001"/>
    <s v="PHYSIQUE"/>
    <s v="0303"/>
    <s v="0502"/>
    <s v="0502"/>
    <s v="Byactocaine - 50 g"/>
    <n v="3"/>
    <s v="0303"/>
    <s v="Examen Yeux/Oreilles"/>
    <n v="100"/>
    <m/>
    <s v=""/>
    <n v="82.4"/>
    <n v="90.640000000000015"/>
    <s v="Avec détail"/>
    <n v="0"/>
    <n v="0"/>
    <s v="payé"/>
    <x v="0"/>
  </r>
  <r>
    <s v="RA001-02"/>
    <s v="RA001"/>
    <s v="Tom"/>
    <s v="CHAT"/>
    <s v="Angora"/>
    <d v="2010-01-26T00:00:00"/>
    <s v="M"/>
    <s v="Fauve/Blanc"/>
    <b v="1"/>
    <n v="52.7"/>
    <n v="3.5"/>
    <b v="1"/>
    <s v=""/>
    <s v="RA001"/>
    <n v="2"/>
    <s v="Royaume des Animaux (le)"/>
    <s v="15 Allée Marli"/>
    <s v="Hauterive"/>
    <s v="12"/>
    <s v="12200"/>
    <s v="0485557108"/>
    <s v=""/>
    <d v="2015-05-16T00:00:00"/>
    <n v="0.2"/>
    <s v="2020285-02"/>
    <x v="33"/>
    <d v="2024-10-07T00:00:00"/>
    <s v="Néant               "/>
    <m/>
    <n v="1"/>
    <d v="2024-10-19T00:00:00"/>
    <s v="2020285-02"/>
    <s v="001"/>
    <s v="PHYSIQUE"/>
    <s v="0300"/>
    <s v="0000"/>
    <s v="0000"/>
    <s v="Aucun traitement"/>
    <n v="0"/>
    <s v="0300"/>
    <s v="Examen général"/>
    <n v="250"/>
    <n v="1"/>
    <s v="Carte Bancaire"/>
    <n v="200"/>
    <n v="220.00000000000003"/>
    <s v="Avec détail"/>
    <n v="79"/>
    <n v="2.6"/>
    <s v="impayé"/>
    <x v="0"/>
  </r>
  <r>
    <s v="RA001-02"/>
    <s v="RA001"/>
    <s v="Tom"/>
    <s v="CHAT"/>
    <s v="Angora"/>
    <d v="2010-01-26T00:00:00"/>
    <s v="M"/>
    <s v="Fauve/Blanc"/>
    <b v="1"/>
    <n v="52.7"/>
    <n v="3.5"/>
    <b v="1"/>
    <s v=""/>
    <s v="RA001"/>
    <n v="2"/>
    <s v="Royaume des Animaux (le)"/>
    <s v="15 Allée Marli"/>
    <s v="Hauterive"/>
    <s v="12"/>
    <s v="12200"/>
    <s v="0485557108"/>
    <s v=""/>
    <d v="2015-05-16T00:00:00"/>
    <n v="0.2"/>
    <s v="2020285-02"/>
    <x v="33"/>
    <d v="2024-10-07T00:00:00"/>
    <s v="Néant               "/>
    <m/>
    <n v="1"/>
    <d v="2024-10-19T00:00:00"/>
    <s v="2020285-02"/>
    <s v="002"/>
    <s v="TOILETTAGE"/>
    <s v="2001"/>
    <s v="0000"/>
    <s v="0000"/>
    <s v="Aucun traitement"/>
    <n v="0"/>
    <s v="2001"/>
    <s v="Bain"/>
    <n v="125"/>
    <n v="1"/>
    <s v="Carte Bancaire"/>
    <n v="100"/>
    <n v="110.00000000000001"/>
    <s v="Avec détail"/>
    <n v="79"/>
    <n v="2.6"/>
    <s v="impayé"/>
    <x v="0"/>
  </r>
  <r>
    <s v="RA001-02"/>
    <s v="RA001"/>
    <s v="Tom"/>
    <s v="CHAT"/>
    <s v="Angora"/>
    <d v="2010-01-26T00:00:00"/>
    <s v="M"/>
    <s v="Fauve/Blanc"/>
    <b v="1"/>
    <n v="52.7"/>
    <n v="3.5"/>
    <b v="1"/>
    <s v=""/>
    <s v="RA001"/>
    <n v="2"/>
    <s v="Royaume des Animaux (le)"/>
    <s v="15 Allée Marli"/>
    <s v="Hauterive"/>
    <s v="12"/>
    <s v="12200"/>
    <s v="0485557108"/>
    <s v=""/>
    <d v="2015-05-16T00:00:00"/>
    <n v="0.2"/>
    <s v="2020285-02"/>
    <x v="33"/>
    <d v="2024-10-07T00:00:00"/>
    <s v="Néant               "/>
    <m/>
    <n v="1"/>
    <d v="2024-10-19T00:00:00"/>
    <s v="2020285-02"/>
    <s v="003"/>
    <s v="TOILETTAGE"/>
    <s v="2004"/>
    <s v="0000"/>
    <s v="0000"/>
    <s v="Aucun traitement"/>
    <n v="0"/>
    <s v="2004"/>
    <s v="Brossage"/>
    <n v="100"/>
    <n v="1"/>
    <s v="Carte Bancaire"/>
    <n v="80"/>
    <n v="88"/>
    <s v="Avec détail"/>
    <n v="79"/>
    <n v="2.6"/>
    <s v="impayé"/>
    <x v="0"/>
  </r>
  <r>
    <s v="RA001-03"/>
    <s v="RA001"/>
    <s v="Jerry"/>
    <s v="RAT"/>
    <s v="Commun"/>
    <d v="2013-01-26T00:00:00"/>
    <s v="M"/>
    <s v="Brun"/>
    <b v="0"/>
    <n v="11.6"/>
    <n v="1.1000000000000001"/>
    <b v="0"/>
    <s v=""/>
    <s v="RA001"/>
    <n v="2"/>
    <s v="Royaume des Animaux (le)"/>
    <s v="15 Allée Marli"/>
    <s v="Hauterive"/>
    <s v="12"/>
    <s v="12200"/>
    <s v="0485557108"/>
    <s v=""/>
    <d v="2015-05-16T00:00:00"/>
    <n v="0.2"/>
    <s v="1996041-01"/>
    <x v="34"/>
    <d v="2023-02-06T00:00:00"/>
    <s v="Vaccination         "/>
    <d v="2023-02-22T00:00:00"/>
    <n v="3"/>
    <d v="2023-03-01T00:00:00"/>
    <s v="1996041-01"/>
    <s v="001"/>
    <s v="PHYSIQUE"/>
    <s v="0303"/>
    <s v="0401"/>
    <s v="0401"/>
    <s v="Dermoblast - 100 g"/>
    <n v="6"/>
    <s v="0303"/>
    <s v="Examen Yeux/Oreilles"/>
    <n v="100"/>
    <n v="3"/>
    <s v="Chèque"/>
    <n v="84.800000000000011"/>
    <n v="93.280000000000015"/>
    <s v="Avec détail"/>
    <n v="677"/>
    <n v="22.6"/>
    <s v="impayé"/>
    <x v="0"/>
  </r>
  <r>
    <s v="RA001-03"/>
    <s v="RA001"/>
    <s v="Jerry"/>
    <s v="RAT"/>
    <s v="Commun"/>
    <d v="2013-01-26T00:00:00"/>
    <s v="M"/>
    <s v="Brun"/>
    <b v="0"/>
    <n v="11.6"/>
    <n v="1.1000000000000001"/>
    <b v="0"/>
    <s v=""/>
    <s v="RA001"/>
    <n v="2"/>
    <s v="Royaume des Animaux (le)"/>
    <s v="15 Allée Marli"/>
    <s v="Hauterive"/>
    <s v="12"/>
    <s v="12200"/>
    <s v="0485557108"/>
    <s v=""/>
    <d v="2015-05-16T00:00:00"/>
    <n v="0.2"/>
    <s v="1996057-01"/>
    <x v="34"/>
    <d v="2023-02-22T00:00:00"/>
    <s v="Physique            "/>
    <d v="2023-05-02T00:00:00"/>
    <n v="1"/>
    <d v="2023-03-10T00:00:00"/>
    <s v="1996057-01"/>
    <s v="001"/>
    <s v="PHYSIQUE"/>
    <s v="0105"/>
    <s v="0600"/>
    <s v="0600"/>
    <s v="Hydrocortine glycol - 50 g"/>
    <n v="1"/>
    <s v="0105"/>
    <s v="Arthrimus (injection)"/>
    <n v="75"/>
    <n v="1"/>
    <s v="Carte Bancaire"/>
    <n v="60.800000000000004"/>
    <n v="66.88000000000001"/>
    <s v="Avec détail"/>
    <n v="668"/>
    <n v="22.3"/>
    <s v="impayé"/>
    <x v="0"/>
  </r>
  <r>
    <s v="RA001-03"/>
    <s v="RA001"/>
    <s v="Jerry"/>
    <s v="RAT"/>
    <s v="Commun"/>
    <d v="2013-01-26T00:00:00"/>
    <s v="M"/>
    <s v="Brun"/>
    <b v="0"/>
    <n v="11.6"/>
    <n v="1.1000000000000001"/>
    <b v="0"/>
    <s v=""/>
    <s v="RA001"/>
    <n v="2"/>
    <s v="Royaume des Animaux (le)"/>
    <s v="15 Allée Marli"/>
    <s v="Hauterive"/>
    <s v="12"/>
    <s v="12200"/>
    <s v="0485557108"/>
    <s v=""/>
    <d v="2015-05-16T00:00:00"/>
    <n v="0.2"/>
    <s v="1996124-02"/>
    <x v="34"/>
    <d v="2023-04-30T00:00:00"/>
    <s v="Néant               "/>
    <m/>
    <m/>
    <m/>
    <s v="1996124-02"/>
    <s v="001"/>
    <s v="PHYSIQUE"/>
    <s v="0300"/>
    <s v="0000"/>
    <s v="0000"/>
    <s v="Aucun traitement"/>
    <n v="0"/>
    <s v="0300"/>
    <s v="Examen général"/>
    <n v="250"/>
    <m/>
    <s v=""/>
    <n v="200"/>
    <n v="220.00000000000003"/>
    <s v="Avec détail"/>
    <n v="0"/>
    <n v="0"/>
    <s v="payé"/>
    <x v="0"/>
  </r>
  <r>
    <s v="RA001-03"/>
    <s v="RA001"/>
    <s v="Jerry"/>
    <s v="RAT"/>
    <s v="Commun"/>
    <d v="2013-01-26T00:00:00"/>
    <s v="M"/>
    <s v="Brun"/>
    <b v="0"/>
    <n v="11.6"/>
    <n v="1.1000000000000001"/>
    <b v="0"/>
    <s v=""/>
    <s v="RA001"/>
    <n v="2"/>
    <s v="Royaume des Animaux (le)"/>
    <s v="15 Allée Marli"/>
    <s v="Hauterive"/>
    <s v="12"/>
    <s v="12200"/>
    <s v="0485557108"/>
    <s v=""/>
    <d v="2015-05-16T00:00:00"/>
    <n v="0.2"/>
    <s v="1996124-02"/>
    <x v="34"/>
    <d v="2023-04-30T00:00:00"/>
    <s v="Néant               "/>
    <m/>
    <m/>
    <m/>
    <s v="1996124-02"/>
    <s v="002"/>
    <s v="PHYSIQUE"/>
    <s v="0303"/>
    <s v="0000"/>
    <s v="0000"/>
    <s v="Aucun traitement"/>
    <n v="0"/>
    <s v="0303"/>
    <s v="Examen Yeux/Oreilles"/>
    <n v="100"/>
    <m/>
    <s v=""/>
    <n v="80"/>
    <n v="88"/>
    <s v="Avec détail"/>
    <n v="0"/>
    <n v="0"/>
    <s v="payé"/>
    <x v="0"/>
  </r>
  <r>
    <s v="RA001-03"/>
    <s v="RA001"/>
    <s v="Jerry"/>
    <s v="RAT"/>
    <s v="Commun"/>
    <d v="2013-01-26T00:00:00"/>
    <s v="M"/>
    <s v="Brun"/>
    <b v="0"/>
    <n v="11.6"/>
    <n v="1.1000000000000001"/>
    <b v="0"/>
    <s v=""/>
    <s v="RA001"/>
    <n v="2"/>
    <s v="Royaume des Animaux (le)"/>
    <s v="15 Allée Marli"/>
    <s v="Hauterive"/>
    <s v="12"/>
    <s v="12200"/>
    <s v="0485557108"/>
    <s v=""/>
    <d v="2015-05-16T00:00:00"/>
    <n v="0.2"/>
    <s v="1996124-02"/>
    <x v="34"/>
    <d v="2023-04-30T00:00:00"/>
    <s v="Néant               "/>
    <m/>
    <m/>
    <m/>
    <s v="1996124-02"/>
    <s v="003"/>
    <s v="PHYSIQUE"/>
    <s v="0103"/>
    <s v="0402"/>
    <s v="0402"/>
    <s v="Bonzocaine - 50 g"/>
    <n v="7"/>
    <s v="0103"/>
    <s v="Bulbinous (injection)"/>
    <n v="125"/>
    <m/>
    <s v=""/>
    <n v="105.60000000000001"/>
    <n v="116.16000000000003"/>
    <s v="Avec détail"/>
    <n v="0"/>
    <n v="0"/>
    <s v="payé"/>
    <x v="0"/>
  </r>
  <r>
    <s v="RA001-03"/>
    <s v="RA001"/>
    <s v="Jerry"/>
    <s v="RAT"/>
    <s v="Commun"/>
    <d v="2013-01-26T00:00:00"/>
    <s v="M"/>
    <s v="Brun"/>
    <b v="0"/>
    <n v="11.6"/>
    <n v="1.1000000000000001"/>
    <b v="0"/>
    <s v=""/>
    <s v="RA001"/>
    <n v="2"/>
    <s v="Royaume des Animaux (le)"/>
    <s v="15 Allée Marli"/>
    <s v="Hauterive"/>
    <s v="12"/>
    <s v="12200"/>
    <s v="0485557108"/>
    <s v=""/>
    <d v="2015-05-16T00:00:00"/>
    <n v="0.2"/>
    <s v="1998057-01"/>
    <x v="34"/>
    <d v="2024-08-20T00:00:00"/>
    <s v="Physique            "/>
    <m/>
    <n v="3"/>
    <d v="2024-08-23T00:00:00"/>
    <s v=""/>
    <s v=""/>
    <s v=""/>
    <s v=""/>
    <s v=""/>
    <s v=""/>
    <s v=""/>
    <m/>
    <s v=""/>
    <s v=""/>
    <m/>
    <n v="3"/>
    <s v="Chèque"/>
    <n v="0"/>
    <n v="0"/>
    <s v="Sans détail"/>
    <n v="136"/>
    <n v="4.5"/>
    <s v="impayé"/>
    <x v="0"/>
  </r>
  <r>
    <s v="RA001-03"/>
    <s v="RA001"/>
    <s v="Jerry"/>
    <s v="RAT"/>
    <s v="Commun"/>
    <d v="2013-01-26T00:00:00"/>
    <s v="M"/>
    <s v="Brun"/>
    <b v="0"/>
    <n v="11.6"/>
    <n v="1.1000000000000001"/>
    <b v="0"/>
    <s v=""/>
    <s v="RA001"/>
    <n v="2"/>
    <s v="Royaume des Animaux (le)"/>
    <s v="15 Allée Marli"/>
    <s v="Hauterive"/>
    <s v="12"/>
    <s v="12200"/>
    <s v="0485557108"/>
    <s v=""/>
    <d v="2015-05-16T00:00:00"/>
    <n v="0.2"/>
    <s v="1998124-02"/>
    <x v="34"/>
    <d v="2024-10-26T00:00:00"/>
    <s v="Néant               "/>
    <m/>
    <m/>
    <m/>
    <s v=""/>
    <s v=""/>
    <s v=""/>
    <s v=""/>
    <s v=""/>
    <s v=""/>
    <s v=""/>
    <m/>
    <s v=""/>
    <s v=""/>
    <m/>
    <m/>
    <s v=""/>
    <n v="0"/>
    <n v="0"/>
    <s v="Sans détail"/>
    <n v="0"/>
    <n v="0"/>
    <s v="payé"/>
    <x v="0"/>
  </r>
  <r>
    <s v="RA001-03"/>
    <s v="RA001"/>
    <s v="Jerry"/>
    <s v="RAT"/>
    <s v="Commun"/>
    <d v="2013-01-26T00:00:00"/>
    <s v="M"/>
    <s v="Brun"/>
    <b v="0"/>
    <n v="11.6"/>
    <n v="1.1000000000000001"/>
    <b v="0"/>
    <s v=""/>
    <s v="RA001"/>
    <n v="2"/>
    <s v="Royaume des Animaux (le)"/>
    <s v="15 Allée Marli"/>
    <s v="Hauterive"/>
    <s v="12"/>
    <s v="12200"/>
    <s v="0485557108"/>
    <s v=""/>
    <d v="2015-05-16T00:00:00"/>
    <n v="0.2"/>
    <s v="2020041-01"/>
    <x v="34"/>
    <d v="2024-03-07T00:00:00"/>
    <s v="Vaccination         "/>
    <d v="2024-03-23T00:00:00"/>
    <m/>
    <m/>
    <s v="2020041-01"/>
    <s v="001"/>
    <s v="PHYSIQUE"/>
    <s v="0303"/>
    <s v="0401"/>
    <s v="0401"/>
    <s v="Dermoblast - 100 g"/>
    <n v="6"/>
    <s v="0303"/>
    <s v="Examen Yeux/Oreilles"/>
    <n v="100"/>
    <m/>
    <s v=""/>
    <n v="84.800000000000011"/>
    <n v="93.280000000000015"/>
    <s v="Avec détail"/>
    <n v="0"/>
    <n v="0"/>
    <s v="payé"/>
    <x v="0"/>
  </r>
  <r>
    <s v="RA001-03"/>
    <s v="RA001"/>
    <s v="Jerry"/>
    <s v="RAT"/>
    <s v="Commun"/>
    <d v="2013-01-26T00:00:00"/>
    <s v="M"/>
    <s v="Brun"/>
    <b v="0"/>
    <n v="11.6"/>
    <n v="1.1000000000000001"/>
    <b v="0"/>
    <s v=""/>
    <s v="RA001"/>
    <n v="2"/>
    <s v="Royaume des Animaux (le)"/>
    <s v="15 Allée Marli"/>
    <s v="Hauterive"/>
    <s v="12"/>
    <s v="12200"/>
    <s v="0485557108"/>
    <s v=""/>
    <d v="2015-05-16T00:00:00"/>
    <n v="0.2"/>
    <s v="2020057-01"/>
    <x v="34"/>
    <d v="2024-03-23T00:00:00"/>
    <s v="Physique            "/>
    <d v="2024-05-31T00:00:00"/>
    <n v="1"/>
    <d v="2024-04-03T00:00:00"/>
    <s v="2020057-01"/>
    <s v="001"/>
    <s v="PHYSIQUE"/>
    <s v="0105"/>
    <s v="0600"/>
    <s v="0600"/>
    <s v="Hydrocortine glycol - 50 g"/>
    <n v="1"/>
    <s v="0105"/>
    <s v="Arthrimus (injection)"/>
    <n v="75"/>
    <n v="1"/>
    <s v="Carte Bancaire"/>
    <n v="60.800000000000004"/>
    <n v="66.88000000000001"/>
    <s v="Avec détail"/>
    <n v="278"/>
    <n v="9.3000000000000007"/>
    <s v="impayé"/>
    <x v="0"/>
  </r>
  <r>
    <s v="RA001-03"/>
    <s v="RA001"/>
    <s v="Jerry"/>
    <s v="RAT"/>
    <s v="Commun"/>
    <d v="2013-01-26T00:00:00"/>
    <s v="M"/>
    <s v="Brun"/>
    <b v="0"/>
    <n v="11.6"/>
    <n v="1.1000000000000001"/>
    <b v="0"/>
    <s v=""/>
    <s v="RA001"/>
    <n v="2"/>
    <s v="Royaume des Animaux (le)"/>
    <s v="15 Allée Marli"/>
    <s v="Hauterive"/>
    <s v="12"/>
    <s v="12200"/>
    <s v="0485557108"/>
    <s v=""/>
    <d v="2015-05-16T00:00:00"/>
    <n v="0.2"/>
    <s v="2020124-02"/>
    <x v="34"/>
    <d v="2024-05-29T00:00:00"/>
    <s v="Néant               "/>
    <m/>
    <m/>
    <m/>
    <s v="2020124-02"/>
    <s v="001"/>
    <s v="PHYSIQUE"/>
    <s v="0300"/>
    <s v="0000"/>
    <s v="0000"/>
    <s v="Aucun traitement"/>
    <n v="0"/>
    <s v="0300"/>
    <s v="Examen général"/>
    <n v="250"/>
    <m/>
    <s v=""/>
    <n v="200"/>
    <n v="220.00000000000003"/>
    <s v="Avec détail"/>
    <n v="0"/>
    <n v="0"/>
    <s v="payé"/>
    <x v="0"/>
  </r>
  <r>
    <s v="RA001-03"/>
    <s v="RA001"/>
    <s v="Jerry"/>
    <s v="RAT"/>
    <s v="Commun"/>
    <d v="2013-01-26T00:00:00"/>
    <s v="M"/>
    <s v="Brun"/>
    <b v="0"/>
    <n v="11.6"/>
    <n v="1.1000000000000001"/>
    <b v="0"/>
    <s v=""/>
    <s v="RA001"/>
    <n v="2"/>
    <s v="Royaume des Animaux (le)"/>
    <s v="15 Allée Marli"/>
    <s v="Hauterive"/>
    <s v="12"/>
    <s v="12200"/>
    <s v="0485557108"/>
    <s v=""/>
    <d v="2015-05-16T00:00:00"/>
    <n v="0.2"/>
    <s v="2020124-02"/>
    <x v="34"/>
    <d v="2024-05-29T00:00:00"/>
    <s v="Néant               "/>
    <m/>
    <m/>
    <m/>
    <s v="2020124-02"/>
    <s v="002"/>
    <s v="PHYSIQUE"/>
    <s v="0303"/>
    <s v="0000"/>
    <s v="0000"/>
    <s v="Aucun traitement"/>
    <n v="0"/>
    <s v="0303"/>
    <s v="Examen Yeux/Oreilles"/>
    <n v="100"/>
    <m/>
    <s v=""/>
    <n v="80"/>
    <n v="88"/>
    <s v="Avec détail"/>
    <n v="0"/>
    <n v="0"/>
    <s v="payé"/>
    <x v="0"/>
  </r>
  <r>
    <s v="RA001-03"/>
    <s v="RA001"/>
    <s v="Jerry"/>
    <s v="RAT"/>
    <s v="Commun"/>
    <d v="2013-01-26T00:00:00"/>
    <s v="M"/>
    <s v="Brun"/>
    <b v="0"/>
    <n v="11.6"/>
    <n v="1.1000000000000001"/>
    <b v="0"/>
    <s v=""/>
    <s v="RA001"/>
    <n v="2"/>
    <s v="Royaume des Animaux (le)"/>
    <s v="15 Allée Marli"/>
    <s v="Hauterive"/>
    <s v="12"/>
    <s v="12200"/>
    <s v="0485557108"/>
    <s v=""/>
    <d v="2015-05-16T00:00:00"/>
    <n v="0.2"/>
    <s v="2020124-02"/>
    <x v="34"/>
    <d v="2024-05-29T00:00:00"/>
    <s v="Néant               "/>
    <m/>
    <m/>
    <m/>
    <s v="2020124-02"/>
    <s v="003"/>
    <s v="PHYSIQUE"/>
    <s v="0103"/>
    <s v="0402"/>
    <s v="0402"/>
    <s v="Bonzocaine - 50 g"/>
    <n v="7"/>
    <s v="0103"/>
    <s v="Bulbinous (injection)"/>
    <n v="125"/>
    <m/>
    <s v=""/>
    <n v="105.60000000000001"/>
    <n v="116.16000000000003"/>
    <s v="Avec détail"/>
    <n v="0"/>
    <n v="0"/>
    <s v="payé"/>
    <x v="0"/>
  </r>
  <r>
    <s v="RA001-04"/>
    <s v="RA001"/>
    <s v="Marcus"/>
    <s v="CHAT"/>
    <s v="Siamois"/>
    <d v="2012-10-26T00:00:00"/>
    <s v="M"/>
    <s v="Brun/Blanc"/>
    <b v="0"/>
    <n v="45.2"/>
    <n v="4.5"/>
    <b v="0"/>
    <s v=""/>
    <s v="RA001"/>
    <n v="2"/>
    <s v="Royaume des Animaux (le)"/>
    <s v="15 Allée Marli"/>
    <s v="Hauterive"/>
    <s v="12"/>
    <s v="12200"/>
    <s v="0485557108"/>
    <s v=""/>
    <d v="2015-05-16T00:00:00"/>
    <n v="0.2"/>
    <s v=""/>
    <x v="0"/>
    <m/>
    <s v=""/>
    <m/>
    <m/>
    <m/>
    <s v=""/>
    <s v=""/>
    <s v=""/>
    <s v=""/>
    <s v=""/>
    <s v=""/>
    <s v=""/>
    <m/>
    <s v=""/>
    <s v=""/>
    <m/>
    <m/>
    <s v=""/>
    <n v="0"/>
    <n v="0"/>
    <s v="Sans détail"/>
    <n v="0"/>
    <n v="0"/>
    <s v="payé"/>
    <x v="0"/>
  </r>
  <r>
    <s v="RA001-05"/>
    <s v="RA001"/>
    <s v="Pookie"/>
    <s v="CHAT"/>
    <s v="Siamois"/>
    <d v="2010-03-27T00:00:00"/>
    <s v="F"/>
    <s v="Noir"/>
    <b v="0"/>
    <n v="42.1"/>
    <n v="5.2"/>
    <b v="0"/>
    <s v=""/>
    <s v="RA001"/>
    <n v="2"/>
    <s v="Royaume des Animaux (le)"/>
    <s v="15 Allée Marli"/>
    <s v="Hauterive"/>
    <s v="12"/>
    <s v="12200"/>
    <s v="0485557108"/>
    <s v=""/>
    <d v="2015-05-16T00:00:00"/>
    <n v="0.2"/>
    <s v=""/>
    <x v="0"/>
    <m/>
    <s v=""/>
    <m/>
    <m/>
    <m/>
    <s v=""/>
    <s v=""/>
    <s v=""/>
    <s v=""/>
    <s v=""/>
    <s v=""/>
    <s v=""/>
    <m/>
    <s v=""/>
    <s v=""/>
    <m/>
    <m/>
    <s v=""/>
    <n v="0"/>
    <n v="0"/>
    <s v="Sans détail"/>
    <n v="0"/>
    <n v="0"/>
    <s v="payé"/>
    <x v="0"/>
  </r>
  <r>
    <s v="RA001-06"/>
    <s v="RA001"/>
    <s v="Mario"/>
    <s v="CHIEN"/>
    <s v="Beagle"/>
    <d v="2016-06-25T00:00:00"/>
    <s v="M"/>
    <s v="Noir/Brun/Blanc"/>
    <b v="0"/>
    <n v="52"/>
    <n v="20"/>
    <b v="0"/>
    <s v=""/>
    <s v="RA001"/>
    <n v="2"/>
    <s v="Royaume des Animaux (le)"/>
    <s v="15 Allée Marli"/>
    <s v="Hauterive"/>
    <s v="12"/>
    <s v="12200"/>
    <s v="0485557108"/>
    <s v=""/>
    <d v="2015-05-16T00:00:00"/>
    <n v="0.2"/>
    <s v=""/>
    <x v="0"/>
    <m/>
    <s v=""/>
    <m/>
    <m/>
    <m/>
    <s v=""/>
    <s v=""/>
    <s v=""/>
    <s v=""/>
    <s v=""/>
    <s v=""/>
    <s v=""/>
    <m/>
    <s v=""/>
    <s v=""/>
    <m/>
    <m/>
    <s v=""/>
    <n v="0"/>
    <n v="0"/>
    <s v="Sans détail"/>
    <n v="0"/>
    <n v="0"/>
    <s v="payé"/>
    <x v="0"/>
  </r>
  <r>
    <s v="RA001-07"/>
    <s v="RA001"/>
    <s v="Luigi"/>
    <s v="CHIEN"/>
    <s v="Beagle"/>
    <d v="2017-07-26T00:00:00"/>
    <s v="M"/>
    <s v="Noir/Brun/Blanc"/>
    <b v="0"/>
    <n v="0"/>
    <n v="0"/>
    <b v="0"/>
    <s v=""/>
    <s v="RA001"/>
    <n v="2"/>
    <s v="Royaume des Animaux (le)"/>
    <s v="15 Allée Marli"/>
    <s v="Hauterive"/>
    <s v="12"/>
    <s v="12200"/>
    <s v="0485557108"/>
    <s v=""/>
    <d v="2015-05-16T00:00:00"/>
    <n v="0.2"/>
    <s v=""/>
    <x v="0"/>
    <m/>
    <s v=""/>
    <m/>
    <m/>
    <m/>
    <s v=""/>
    <s v=""/>
    <s v=""/>
    <s v=""/>
    <s v=""/>
    <s v=""/>
    <s v=""/>
    <m/>
    <s v=""/>
    <s v=""/>
    <m/>
    <m/>
    <s v=""/>
    <n v="0"/>
    <n v="0"/>
    <s v="Sans détail"/>
    <n v="0"/>
    <n v="0"/>
    <s v="payé"/>
    <x v="0"/>
  </r>
  <r>
    <s v="RH001-01"/>
    <s v="RH001"/>
    <s v="Oren Girl"/>
    <s v="CHEVAL"/>
    <s v="Anglo-arabe"/>
    <d v="2015-01-27T00:00:00"/>
    <s v="F"/>
    <s v="Brun"/>
    <b v="0"/>
    <n v="160"/>
    <n v="322"/>
    <b v="1"/>
    <s v=""/>
    <s v="RH001"/>
    <n v="1"/>
    <s v="Karen Rhodes"/>
    <s v="3  Avenue Jaurès"/>
    <s v="Nîmes"/>
    <s v="30"/>
    <s v="30000"/>
    <s v="0485559113"/>
    <s v=""/>
    <d v="2017-11-05T00:00:00"/>
    <n v="0"/>
    <s v="1996015-09"/>
    <x v="35"/>
    <d v="2023-01-11T00:00:00"/>
    <s v="Néant               "/>
    <m/>
    <n v="2"/>
    <d v="2023-01-17T00:00:00"/>
    <s v="1996015-09"/>
    <s v="001"/>
    <s v="PHYSIQUE"/>
    <s v="0300"/>
    <s v="0000"/>
    <s v="0000"/>
    <s v="Aucun traitement"/>
    <n v="0"/>
    <s v="0300"/>
    <s v="Examen général"/>
    <n v="250"/>
    <n v="2"/>
    <s v="Espèces"/>
    <n v="250"/>
    <n v="275"/>
    <s v="Avec détail"/>
    <n v="720"/>
    <n v="24"/>
    <s v="impayé"/>
    <x v="0"/>
  </r>
  <r>
    <s v="RH001-01"/>
    <s v="RH001"/>
    <s v="Oren Girl"/>
    <s v="CHEVAL"/>
    <s v="Anglo-arabe"/>
    <d v="2015-01-27T00:00:00"/>
    <s v="F"/>
    <s v="Brun"/>
    <b v="0"/>
    <n v="160"/>
    <n v="322"/>
    <b v="1"/>
    <s v=""/>
    <s v="RH001"/>
    <n v="1"/>
    <s v="Karen Rhodes"/>
    <s v="3  Avenue Jaurès"/>
    <s v="Nîmes"/>
    <s v="30"/>
    <s v="30000"/>
    <s v="0485559113"/>
    <s v=""/>
    <d v="2017-11-05T00:00:00"/>
    <n v="0"/>
    <s v="1996167-02"/>
    <x v="35"/>
    <d v="2023-06-12T00:00:00"/>
    <s v="Néant               "/>
    <m/>
    <n v="2"/>
    <d v="2023-07-01T00:00:00"/>
    <s v="1996167-02"/>
    <s v="001"/>
    <s v="ROUTINE"/>
    <s v="0400"/>
    <s v="0502"/>
    <s v="0502"/>
    <s v="Byactocaine - 50 g"/>
    <n v="3"/>
    <s v="0400"/>
    <s v="Stérilisation"/>
    <n v="1225"/>
    <n v="2"/>
    <s v="Espèces"/>
    <n v="1228"/>
    <n v="1350.8000000000002"/>
    <s v="Avec détail"/>
    <n v="555"/>
    <n v="18.5"/>
    <s v="impayé"/>
    <x v="0"/>
  </r>
  <r>
    <s v="RH001-01"/>
    <s v="RH001"/>
    <s v="Oren Girl"/>
    <s v="CHEVAL"/>
    <s v="Anglo-arabe"/>
    <d v="2015-01-27T00:00:00"/>
    <s v="F"/>
    <s v="Brun"/>
    <b v="0"/>
    <n v="160"/>
    <n v="322"/>
    <b v="1"/>
    <s v=""/>
    <s v="RH001"/>
    <n v="1"/>
    <s v="Karen Rhodes"/>
    <s v="3  Avenue Jaurès"/>
    <s v="Nîmes"/>
    <s v="30"/>
    <s v="30000"/>
    <s v="0485559113"/>
    <s v=""/>
    <d v="2017-11-05T00:00:00"/>
    <n v="0"/>
    <s v="2020015-09"/>
    <x v="35"/>
    <d v="2024-02-10T00:00:00"/>
    <s v="Néant               "/>
    <m/>
    <n v="2"/>
    <d v="2024-02-23T00:00:00"/>
    <s v="2020015-09"/>
    <s v="001"/>
    <s v="PHYSIQUE"/>
    <s v="0300"/>
    <s v="0000"/>
    <s v="0000"/>
    <s v="Aucun traitement"/>
    <n v="0"/>
    <s v="0300"/>
    <s v="Examen général"/>
    <n v="250"/>
    <n v="2"/>
    <s v="Espèces"/>
    <n v="250"/>
    <n v="275"/>
    <s v="Avec détail"/>
    <n v="318"/>
    <n v="10.6"/>
    <s v="impayé"/>
    <x v="0"/>
  </r>
  <r>
    <s v="RH001-01"/>
    <s v="RH001"/>
    <s v="Oren Girl"/>
    <s v="CHEVAL"/>
    <s v="Anglo-arabe"/>
    <d v="2015-01-27T00:00:00"/>
    <s v="F"/>
    <s v="Brun"/>
    <b v="0"/>
    <n v="160"/>
    <n v="322"/>
    <b v="1"/>
    <s v=""/>
    <s v="RH001"/>
    <n v="1"/>
    <s v="Karen Rhodes"/>
    <s v="3  Avenue Jaurès"/>
    <s v="Nîmes"/>
    <s v="30"/>
    <s v="30000"/>
    <s v="0485559113"/>
    <s v=""/>
    <d v="2017-11-05T00:00:00"/>
    <n v="0"/>
    <s v="2020167-02"/>
    <x v="35"/>
    <d v="2024-07-11T00:00:00"/>
    <s v="Néant               "/>
    <m/>
    <n v="1"/>
    <d v="2024-07-26T00:00:00"/>
    <s v="2020167-02"/>
    <s v="001"/>
    <s v="ROUTINE"/>
    <s v="0400"/>
    <s v="0502"/>
    <s v="0502"/>
    <s v="Byactocaine - 50 g"/>
    <n v="3"/>
    <s v="0400"/>
    <s v="Stérilisation"/>
    <n v="1225"/>
    <n v="1"/>
    <s v="Carte Bancaire"/>
    <n v="1228"/>
    <n v="1350.8000000000002"/>
    <s v="Avec détail"/>
    <n v="164"/>
    <n v="5.5"/>
    <s v="impayé"/>
    <x v="0"/>
  </r>
  <r>
    <s v="RH001-02"/>
    <s v="RH001"/>
    <s v="Beauté"/>
    <s v="CHEVAL"/>
    <s v="Anglo-arabe"/>
    <d v="2015-01-27T00:00:00"/>
    <s v="F"/>
    <s v="Noir"/>
    <b v="0"/>
    <n v="158"/>
    <n v="355"/>
    <b v="0"/>
    <s v=""/>
    <s v="RH001"/>
    <n v="1"/>
    <s v="Karen Rhodes"/>
    <s v="3  Avenue Jaurès"/>
    <s v="Nîmes"/>
    <s v="30"/>
    <s v="30000"/>
    <s v="0485559113"/>
    <s v=""/>
    <d v="2017-11-05T00:00:00"/>
    <n v="0"/>
    <s v=""/>
    <x v="0"/>
    <m/>
    <s v=""/>
    <m/>
    <m/>
    <m/>
    <s v=""/>
    <s v=""/>
    <s v=""/>
    <s v=""/>
    <s v=""/>
    <s v=""/>
    <s v=""/>
    <m/>
    <s v=""/>
    <s v=""/>
    <m/>
    <m/>
    <s v=""/>
    <n v="0"/>
    <n v="0"/>
    <s v="Sans détail"/>
    <n v="0"/>
    <n v="0"/>
    <s v="payé"/>
    <x v="0"/>
  </r>
  <r>
    <s v="RN001-01"/>
    <s v="RN001"/>
    <s v="Muffy"/>
    <s v="GERBOISE"/>
    <s v=""/>
    <d v="2012-08-26T00:00:00"/>
    <s v="F"/>
    <s v="Brun"/>
    <b v="0"/>
    <n v="12.8"/>
    <n v="0.1"/>
    <b v="0"/>
    <s v=""/>
    <s v="RN001"/>
    <n v="3"/>
    <s v="Réserve Naturelle de Nîmes"/>
    <s v="22 Rue des Pignons"/>
    <s v="Nîmes"/>
    <s v="30"/>
    <s v="30000"/>
    <s v="0485550983"/>
    <s v=""/>
    <d v="2018-02-04T00:00:00"/>
    <n v="0.5"/>
    <s v=""/>
    <x v="0"/>
    <m/>
    <s v=""/>
    <m/>
    <m/>
    <m/>
    <s v=""/>
    <s v=""/>
    <s v=""/>
    <s v=""/>
    <s v=""/>
    <s v=""/>
    <s v=""/>
    <m/>
    <s v=""/>
    <s v=""/>
    <m/>
    <m/>
    <s v=""/>
    <n v="0"/>
    <n v="0"/>
    <s v="Sans détail"/>
    <n v="0"/>
    <n v="0"/>
    <s v="payé"/>
    <x v="0"/>
  </r>
  <r>
    <s v="RN001-02"/>
    <s v="RN001"/>
    <s v="Simplet"/>
    <s v="LAPIN"/>
    <s v="Nain"/>
    <d v="2012-01-27T00:00:00"/>
    <s v="M"/>
    <s v="Noir"/>
    <b v="0"/>
    <n v="22"/>
    <n v="0.8"/>
    <b v="0"/>
    <s v=""/>
    <s v="RN001"/>
    <n v="3"/>
    <s v="Réserve Naturelle de Nîmes"/>
    <s v="22 Rue des Pignons"/>
    <s v="Nîmes"/>
    <s v="30"/>
    <s v="30000"/>
    <s v="0485550983"/>
    <s v=""/>
    <d v="2018-02-04T00:00:00"/>
    <n v="0.5"/>
    <s v=""/>
    <x v="0"/>
    <m/>
    <s v=""/>
    <m/>
    <m/>
    <m/>
    <s v=""/>
    <s v=""/>
    <s v=""/>
    <s v=""/>
    <s v=""/>
    <s v=""/>
    <s v=""/>
    <m/>
    <s v=""/>
    <s v=""/>
    <m/>
    <m/>
    <s v=""/>
    <n v="0"/>
    <n v="0"/>
    <s v="Sans détail"/>
    <n v="0"/>
    <n v="0"/>
    <s v="payé"/>
    <x v="0"/>
  </r>
  <r>
    <s v="RZ001-01"/>
    <s v="RZ001"/>
    <s v="Ben"/>
    <s v="OURS"/>
    <s v="Brun"/>
    <d v="2011-12-27T00:00:00"/>
    <s v="M"/>
    <s v="Brun"/>
    <b v="0"/>
    <n v="185"/>
    <n v="152"/>
    <b v="0"/>
    <s v=""/>
    <s v="RZ001"/>
    <n v="3"/>
    <s v="Zoo Municipal de Ranier"/>
    <s v="100 Avenue Livingstone"/>
    <s v="Baillargues"/>
    <s v="34"/>
    <s v="34125"/>
    <s v="0465553039"/>
    <s v=""/>
    <d v="2017-03-09T00:00:00"/>
    <n v="0.5"/>
    <s v=""/>
    <x v="0"/>
    <m/>
    <s v=""/>
    <m/>
    <m/>
    <m/>
    <s v=""/>
    <s v=""/>
    <s v=""/>
    <s v=""/>
    <s v=""/>
    <s v=""/>
    <s v=""/>
    <m/>
    <s v=""/>
    <s v=""/>
    <m/>
    <m/>
    <s v=""/>
    <n v="0"/>
    <n v="0"/>
    <s v="Sans détail"/>
    <n v="0"/>
    <n v="0"/>
    <s v="payé"/>
    <x v="0"/>
  </r>
  <r>
    <s v="RZ001-02"/>
    <s v="RZ001"/>
    <s v="Clown"/>
    <s v="DAIM"/>
    <s v="Asie"/>
    <d v="2013-01-26T00:00:00"/>
    <s v="M"/>
    <s v="Brun"/>
    <b v="0"/>
    <n v="37.9"/>
    <n v="28"/>
    <b v="0"/>
    <s v=""/>
    <s v="RZ001"/>
    <n v="3"/>
    <s v="Zoo Municipal de Ranier"/>
    <s v="100 Avenue Livingstone"/>
    <s v="Baillargues"/>
    <s v="34"/>
    <s v="34125"/>
    <s v="0465553039"/>
    <s v=""/>
    <d v="2017-03-09T00:00:00"/>
    <n v="0.5"/>
    <s v=""/>
    <x v="0"/>
    <m/>
    <s v=""/>
    <m/>
    <m/>
    <m/>
    <s v=""/>
    <s v=""/>
    <s v=""/>
    <s v=""/>
    <s v=""/>
    <s v=""/>
    <s v=""/>
    <m/>
    <s v=""/>
    <s v=""/>
    <m/>
    <m/>
    <s v=""/>
    <n v="0"/>
    <n v="0"/>
    <s v="Sans détail"/>
    <n v="0"/>
    <n v="0"/>
    <s v="payé"/>
    <x v="0"/>
  </r>
  <r>
    <s v="RZ001-03"/>
    <s v="RZ001"/>
    <s v="Grimpeuse"/>
    <s v="CHEVRE"/>
    <s v="Cachemire"/>
    <d v="2011-02-24T00:00:00"/>
    <s v="M"/>
    <s v="Blanc"/>
    <b v="0"/>
    <n v="70"/>
    <n v="35.6"/>
    <b v="0"/>
    <s v=""/>
    <s v="RZ001"/>
    <n v="3"/>
    <s v="Zoo Municipal de Ranier"/>
    <s v="100 Avenue Livingstone"/>
    <s v="Baillargues"/>
    <s v="34"/>
    <s v="34125"/>
    <s v="0465553039"/>
    <s v=""/>
    <d v="2017-03-09T00:00:00"/>
    <n v="0.5"/>
    <s v=""/>
    <x v="0"/>
    <m/>
    <s v=""/>
    <m/>
    <m/>
    <m/>
    <s v=""/>
    <s v=""/>
    <s v=""/>
    <s v=""/>
    <s v=""/>
    <s v=""/>
    <s v=""/>
    <m/>
    <s v=""/>
    <s v=""/>
    <m/>
    <m/>
    <s v=""/>
    <n v="0"/>
    <n v="0"/>
    <s v="Sans détail"/>
    <n v="0"/>
    <n v="0"/>
    <s v="payé"/>
    <x v="0"/>
  </r>
  <r>
    <s v="TC001-01"/>
    <s v="TC001"/>
    <s v="Rapide"/>
    <s v="LEZARD"/>
    <s v="Vert"/>
    <d v="2014-08-27T00:00:00"/>
    <s v="M"/>
    <s v="Vert"/>
    <b v="0"/>
    <n v="15"/>
    <n v="0.1"/>
    <b v="0"/>
    <s v=""/>
    <s v="TC001"/>
    <n v="2"/>
    <s v="Trois Petits Cochons"/>
    <s v="90 Rue DoyennéWise St."/>
    <s v="Béziers"/>
    <s v="34"/>
    <s v="34100"/>
    <s v="0485554132"/>
    <s v=""/>
    <d v="2017-06-21T00:00:00"/>
    <n v="0.2"/>
    <s v=""/>
    <x v="0"/>
    <m/>
    <s v=""/>
    <m/>
    <m/>
    <m/>
    <s v=""/>
    <s v=""/>
    <s v=""/>
    <s v=""/>
    <s v=""/>
    <s v=""/>
    <s v=""/>
    <m/>
    <s v=""/>
    <s v=""/>
    <m/>
    <m/>
    <s v=""/>
    <n v="0"/>
    <n v="0"/>
    <s v="Sans détail"/>
    <n v="0"/>
    <n v="0"/>
    <s v="payé"/>
    <x v="0"/>
  </r>
  <r>
    <s v="TC001-02"/>
    <s v="TC001"/>
    <s v="Sammy"/>
    <s v="FURET"/>
    <s v=""/>
    <d v="2005-01-26T00:00:00"/>
    <s v="F"/>
    <s v="Brun"/>
    <b v="0"/>
    <n v="39.799999999999997"/>
    <n v="2.4"/>
    <b v="0"/>
    <s v=""/>
    <s v="TC001"/>
    <n v="2"/>
    <s v="Trois Petits Cochons"/>
    <s v="90 Rue DoyennéWise St."/>
    <s v="Béziers"/>
    <s v="34"/>
    <s v="34100"/>
    <s v="0485554132"/>
    <s v=""/>
    <d v="2017-06-21T00:00:00"/>
    <n v="0.2"/>
    <s v=""/>
    <x v="0"/>
    <m/>
    <s v=""/>
    <m/>
    <m/>
    <m/>
    <s v=""/>
    <s v=""/>
    <s v=""/>
    <s v=""/>
    <s v=""/>
    <s v=""/>
    <s v=""/>
    <m/>
    <s v=""/>
    <s v=""/>
    <m/>
    <m/>
    <s v=""/>
    <n v="0"/>
    <n v="0"/>
    <s v="Sans détail"/>
    <n v="0"/>
    <n v="0"/>
    <s v="payé"/>
    <x v="0"/>
  </r>
  <r>
    <s v="UF001-01"/>
    <s v="UF001"/>
    <s v="Scotty"/>
    <s v="AUTRUCHE"/>
    <s v=""/>
    <d v="2014-08-27T00:00:00"/>
    <s v="M"/>
    <s v="Brun"/>
    <b v="0"/>
    <n v="150"/>
    <n v="45"/>
    <b v="0"/>
    <s v=""/>
    <s v="UF001"/>
    <n v="3"/>
    <s v="UFR Sciences de la Vie"/>
    <s v="10 Allée des Pins"/>
    <s v="La Montagne"/>
    <s v="34"/>
    <s v="34300"/>
    <s v="0465559767"/>
    <s v=""/>
    <d v="2020-01-06T00:00:00"/>
    <n v="0.5"/>
    <s v=""/>
    <x v="0"/>
    <m/>
    <s v=""/>
    <m/>
    <m/>
    <m/>
    <s v=""/>
    <s v=""/>
    <s v=""/>
    <s v=""/>
    <s v=""/>
    <s v=""/>
    <s v=""/>
    <m/>
    <s v=""/>
    <s v=""/>
    <m/>
    <m/>
    <s v=""/>
    <n v="0"/>
    <n v="0"/>
    <s v="Sans détail"/>
    <n v="0"/>
    <n v="0"/>
    <s v="payé"/>
    <x v="0"/>
  </r>
  <r>
    <s v="UF001-02"/>
    <s v="UF001"/>
    <s v="Noël"/>
    <s v="DINDE"/>
    <s v="des Ardennes"/>
    <d v="2015-06-26T00:00:00"/>
    <s v="M"/>
    <s v="Brun"/>
    <b v="0"/>
    <n v="32"/>
    <n v="12"/>
    <b v="0"/>
    <s v=""/>
    <s v="UF001"/>
    <n v="3"/>
    <s v="UFR Sciences de la Vie"/>
    <s v="10 Allée des Pins"/>
    <s v="La Montagne"/>
    <s v="34"/>
    <s v="34300"/>
    <s v="0465559767"/>
    <s v=""/>
    <d v="2020-01-06T00:00:00"/>
    <n v="0.5"/>
    <s v=""/>
    <x v="0"/>
    <m/>
    <s v=""/>
    <m/>
    <m/>
    <m/>
    <s v=""/>
    <s v=""/>
    <s v=""/>
    <s v=""/>
    <s v=""/>
    <s v=""/>
    <s v=""/>
    <m/>
    <s v=""/>
    <s v=""/>
    <m/>
    <m/>
    <s v=""/>
    <n v="0"/>
    <n v="0"/>
    <s v="Sans détail"/>
    <n v="0"/>
    <n v="0"/>
    <s v="payé"/>
    <x v="0"/>
  </r>
  <r>
    <s v="UF001-03"/>
    <s v="UF001"/>
    <s v="Floppy"/>
    <s v="LAPIN"/>
    <s v="Nain"/>
    <d v="2015-09-26T00:00:00"/>
    <s v="F"/>
    <s v="Blanc/Noir"/>
    <b v="0"/>
    <n v="21"/>
    <n v="0.6"/>
    <b v="0"/>
    <s v=""/>
    <s v="UF001"/>
    <n v="3"/>
    <s v="UFR Sciences de la Vie"/>
    <s v="10 Allée des Pins"/>
    <s v="La Montagne"/>
    <s v="34"/>
    <s v="34300"/>
    <s v="0465559767"/>
    <s v=""/>
    <d v="2020-01-06T00:00:00"/>
    <n v="0.5"/>
    <s v=""/>
    <x v="0"/>
    <m/>
    <s v=""/>
    <m/>
    <m/>
    <m/>
    <s v=""/>
    <s v=""/>
    <s v=""/>
    <s v=""/>
    <s v=""/>
    <s v=""/>
    <s v=""/>
    <m/>
    <s v=""/>
    <s v=""/>
    <m/>
    <m/>
    <s v=""/>
    <n v="0"/>
    <n v="0"/>
    <s v="Sans détail"/>
    <n v="0"/>
    <n v="0"/>
    <s v="payé"/>
    <x v="0"/>
  </r>
  <r>
    <s v="UF001-04"/>
    <s v="UF001"/>
    <s v="Tortueux"/>
    <s v="SERPENT"/>
    <s v="Serpent à sonnette"/>
    <d v="2012-02-24T00:00:00"/>
    <s v="M"/>
    <s v="Brun"/>
    <b v="0"/>
    <n v="56.9"/>
    <n v="3"/>
    <b v="0"/>
    <s v=""/>
    <s v="UF001"/>
    <n v="3"/>
    <s v="UFR Sciences de la Vie"/>
    <s v="10 Allée des Pins"/>
    <s v="La Montagne"/>
    <s v="34"/>
    <s v="34300"/>
    <s v="0465559767"/>
    <s v=""/>
    <d v="2020-01-06T00:00:00"/>
    <n v="0.5"/>
    <s v=""/>
    <x v="0"/>
    <m/>
    <s v=""/>
    <m/>
    <m/>
    <m/>
    <s v=""/>
    <s v=""/>
    <s v=""/>
    <s v=""/>
    <s v=""/>
    <s v=""/>
    <s v=""/>
    <m/>
    <s v=""/>
    <s v=""/>
    <m/>
    <m/>
    <s v=""/>
    <n v="0"/>
    <n v="0"/>
    <s v="Sans détail"/>
    <n v="0"/>
    <n v="0"/>
    <s v="payé"/>
    <x v="0"/>
  </r>
  <r>
    <s v="UF001-05"/>
    <s v="UF001"/>
    <s v="Buck"/>
    <s v="DAIM"/>
    <s v=""/>
    <d v="2012-03-26T00:00:00"/>
    <s v="M"/>
    <s v="Brun/Blanc"/>
    <b v="0"/>
    <n v="62.9"/>
    <n v="35"/>
    <b v="0"/>
    <s v=""/>
    <s v="UF001"/>
    <n v="3"/>
    <s v="UFR Sciences de la Vie"/>
    <s v="10 Allée des Pins"/>
    <s v="La Montagne"/>
    <s v="34"/>
    <s v="34300"/>
    <s v="0465559767"/>
    <s v=""/>
    <d v="2020-01-06T00:00:00"/>
    <n v="0.5"/>
    <s v=""/>
    <x v="0"/>
    <m/>
    <s v=""/>
    <m/>
    <m/>
    <m/>
    <s v=""/>
    <s v=""/>
    <s v=""/>
    <s v=""/>
    <s v=""/>
    <s v=""/>
    <s v=""/>
    <m/>
    <s v=""/>
    <s v=""/>
    <m/>
    <m/>
    <s v=""/>
    <n v="0"/>
    <n v="0"/>
    <s v="Sans détail"/>
    <n v="0"/>
    <n v="0"/>
    <s v="payé"/>
    <x v="0"/>
  </r>
  <r>
    <s v="UF001-06"/>
    <s v="UF001"/>
    <s v="Lenny"/>
    <s v="LEZARD"/>
    <s v="Ocellé"/>
    <d v="2004-02-24T00:00:00"/>
    <s v="M"/>
    <s v="Bigarré"/>
    <b v="0"/>
    <n v="22.2"/>
    <n v="0.1"/>
    <b v="0"/>
    <s v=""/>
    <s v="UF001"/>
    <n v="3"/>
    <s v="UFR Sciences de la Vie"/>
    <s v="10 Allée des Pins"/>
    <s v="La Montagne"/>
    <s v="34"/>
    <s v="34300"/>
    <s v="0465559767"/>
    <s v=""/>
    <d v="2020-01-06T00:00:00"/>
    <n v="0.5"/>
    <s v=""/>
    <x v="0"/>
    <m/>
    <s v=""/>
    <m/>
    <m/>
    <m/>
    <s v=""/>
    <s v=""/>
    <s v=""/>
    <s v=""/>
    <s v=""/>
    <s v=""/>
    <s v=""/>
    <m/>
    <s v=""/>
    <s v=""/>
    <m/>
    <m/>
    <s v=""/>
    <n v="0"/>
    <n v="0"/>
    <s v="Sans détail"/>
    <n v="0"/>
    <n v="0"/>
    <s v="payé"/>
    <x v="0"/>
  </r>
  <r>
    <s v="WF001-01"/>
    <s v="WF001"/>
    <s v="Floppy"/>
    <s v="LAPIN"/>
    <s v="Commun"/>
    <d v="2012-09-25T00:00:00"/>
    <s v="F"/>
    <s v="Noir"/>
    <b v="0"/>
    <n v="53"/>
    <n v="2.5"/>
    <b v="0"/>
    <s v=""/>
    <s v="WF001"/>
    <n v="2"/>
    <s v="World Fauna"/>
    <s v="99 Rue des Pins"/>
    <s v="Ranier"/>
    <s v="12"/>
    <s v="12265"/>
    <s v="0465558791"/>
    <s v=""/>
    <d v="2018-11-05T00:00:00"/>
    <n v="0.2"/>
    <s v=""/>
    <x v="0"/>
    <m/>
    <s v=""/>
    <m/>
    <m/>
    <m/>
    <s v=""/>
    <s v=""/>
    <s v=""/>
    <s v=""/>
    <s v=""/>
    <s v=""/>
    <s v=""/>
    <m/>
    <s v=""/>
    <s v=""/>
    <m/>
    <m/>
    <s v=""/>
    <n v="0"/>
    <n v="0"/>
    <s v="Sans détail"/>
    <n v="0"/>
    <n v="0"/>
    <s v="payé"/>
    <x v="0"/>
  </r>
  <r>
    <s v="WF001-02"/>
    <s v="WF001"/>
    <s v="Vanessa"/>
    <s v="CHAT"/>
    <s v="Siamois"/>
    <d v="2012-10-26T00:00:00"/>
    <s v="F"/>
    <s v="Brun/Blanc"/>
    <b v="0"/>
    <n v="48.2"/>
    <n v="4.2"/>
    <b v="0"/>
    <s v=""/>
    <s v="WF001"/>
    <n v="2"/>
    <s v="World Fauna"/>
    <s v="99 Rue des Pins"/>
    <s v="Ranier"/>
    <s v="12"/>
    <s v="12265"/>
    <s v="0465558791"/>
    <s v=""/>
    <d v="2018-11-05T00:00:00"/>
    <n v="0.2"/>
    <s v=""/>
    <x v="0"/>
    <m/>
    <s v=""/>
    <m/>
    <m/>
    <m/>
    <s v=""/>
    <s v=""/>
    <s v=""/>
    <s v=""/>
    <s v=""/>
    <s v=""/>
    <s v=""/>
    <m/>
    <s v=""/>
    <s v=""/>
    <m/>
    <m/>
    <s v=""/>
    <n v="0"/>
    <n v="0"/>
    <s v="Sans détail"/>
    <n v="0"/>
    <n v="0"/>
    <s v="payé"/>
    <x v="0"/>
  </r>
  <r>
    <s v="WI001-01"/>
    <s v="WI001"/>
    <s v="Fleur"/>
    <s v="CHAT"/>
    <s v="Egyptien"/>
    <d v="2014-03-27T00:00:00"/>
    <s v="F"/>
    <s v="Brun"/>
    <b v="1"/>
    <n v="58.1"/>
    <n v="3.4"/>
    <b v="0"/>
    <s v=""/>
    <s v="WI001"/>
    <n v="1"/>
    <s v="Sandrine Willenberg"/>
    <s v="221 Grand'Rue"/>
    <s v="La Montagne"/>
    <s v="34"/>
    <s v="34300"/>
    <s v="0465556543"/>
    <s v=""/>
    <d v="2017-09-27T00:00:00"/>
    <n v="0"/>
    <s v="1996068-03"/>
    <x v="36"/>
    <d v="2023-03-04T00:00:00"/>
    <s v="Néant               "/>
    <m/>
    <n v="1"/>
    <d v="2023-03-25T00:00:00"/>
    <s v="1996068-03"/>
    <s v="001"/>
    <s v="ROUTINE"/>
    <s v="0400"/>
    <s v="0505"/>
    <s v="0505"/>
    <s v="Dual Antibiotic - 200 g"/>
    <n v="4"/>
    <s v="0400"/>
    <s v="Stérilisation"/>
    <n v="1225"/>
    <n v="1"/>
    <s v="Carte Bancaire"/>
    <n v="1229"/>
    <n v="1351.9"/>
    <s v="Avec détail"/>
    <n v="653"/>
    <n v="21.8"/>
    <s v="impayé"/>
    <x v="0"/>
  </r>
  <r>
    <s v="WI001-01"/>
    <s v="WI001"/>
    <s v="Fleur"/>
    <s v="CHAT"/>
    <s v="Egyptien"/>
    <d v="2014-03-27T00:00:00"/>
    <s v="F"/>
    <s v="Brun"/>
    <b v="1"/>
    <n v="58.1"/>
    <n v="3.4"/>
    <b v="0"/>
    <s v=""/>
    <s v="WI001"/>
    <n v="1"/>
    <s v="Sandrine Willenberg"/>
    <s v="221 Grand'Rue"/>
    <s v="La Montagne"/>
    <s v="34"/>
    <s v="34300"/>
    <s v="0465556543"/>
    <s v=""/>
    <d v="2017-09-27T00:00:00"/>
    <n v="0"/>
    <s v="1996068-03"/>
    <x v="36"/>
    <d v="2023-03-04T00:00:00"/>
    <s v="Néant               "/>
    <m/>
    <n v="1"/>
    <d v="2023-03-25T00:00:00"/>
    <s v="1996068-03"/>
    <s v="002"/>
    <s v="PHYSIQUE"/>
    <s v="0301"/>
    <s v="0100"/>
    <s v="0100"/>
    <s v="Aspirine - 100 mg"/>
    <n v="1"/>
    <s v="0301"/>
    <s v="Examen respiratoire"/>
    <n v="375"/>
    <n v="1"/>
    <s v="Carte Bancaire"/>
    <n v="376"/>
    <n v="413.6"/>
    <s v="Avec détail"/>
    <n v="653"/>
    <n v="21.8"/>
    <s v="impayé"/>
    <x v="0"/>
  </r>
  <r>
    <s v="WI001-01"/>
    <s v="WI001"/>
    <s v="Fleur"/>
    <s v="CHAT"/>
    <s v="Egyptien"/>
    <d v="2014-03-27T00:00:00"/>
    <s v="F"/>
    <s v="Brun"/>
    <b v="1"/>
    <n v="58.1"/>
    <n v="3.4"/>
    <b v="0"/>
    <s v=""/>
    <s v="WI001"/>
    <n v="1"/>
    <s v="Sandrine Willenberg"/>
    <s v="221 Grand'Rue"/>
    <s v="La Montagne"/>
    <s v="34"/>
    <s v="34300"/>
    <s v="0465556543"/>
    <s v=""/>
    <d v="2017-09-27T00:00:00"/>
    <n v="0"/>
    <s v="1996153-01"/>
    <x v="36"/>
    <d v="2023-05-29T00:00:00"/>
    <s v="Néant               "/>
    <m/>
    <n v="3"/>
    <d v="2023-06-10T00:00:00"/>
    <s v="1996153-01"/>
    <s v="001"/>
    <s v="PHYSIQUE"/>
    <s v="0300"/>
    <s v="0000"/>
    <s v="0000"/>
    <s v="Aucun traitement"/>
    <n v="0"/>
    <s v="0300"/>
    <s v="Examen général"/>
    <n v="250"/>
    <n v="3"/>
    <s v="Chèque"/>
    <n v="250"/>
    <n v="275"/>
    <s v="Avec détail"/>
    <n v="576"/>
    <n v="19.2"/>
    <s v="impayé"/>
    <x v="0"/>
  </r>
  <r>
    <s v="WI001-01"/>
    <s v="WI001"/>
    <s v="Fleur"/>
    <s v="CHAT"/>
    <s v="Egyptien"/>
    <d v="2014-03-27T00:00:00"/>
    <s v="F"/>
    <s v="Brun"/>
    <b v="1"/>
    <n v="58.1"/>
    <n v="3.4"/>
    <b v="0"/>
    <s v=""/>
    <s v="WI001"/>
    <n v="1"/>
    <s v="Sandrine Willenberg"/>
    <s v="221 Grand'Rue"/>
    <s v="La Montagne"/>
    <s v="34"/>
    <s v="34300"/>
    <s v="0465556543"/>
    <s v=""/>
    <d v="2017-09-27T00:00:00"/>
    <n v="0"/>
    <s v="1998068-03"/>
    <x v="36"/>
    <d v="2024-08-30T00:00:00"/>
    <s v="Néant               "/>
    <m/>
    <n v="2"/>
    <d v="2024-09-03T00:00:00"/>
    <s v=""/>
    <s v=""/>
    <s v=""/>
    <s v=""/>
    <s v=""/>
    <s v=""/>
    <s v=""/>
    <m/>
    <s v=""/>
    <s v=""/>
    <m/>
    <n v="2"/>
    <s v="Espèces"/>
    <n v="0"/>
    <n v="0"/>
    <s v="Sans détail"/>
    <n v="125"/>
    <n v="4.2"/>
    <s v="impayé"/>
    <x v="0"/>
  </r>
  <r>
    <s v="WI001-01"/>
    <s v="WI001"/>
    <s v="Fleur"/>
    <s v="CHAT"/>
    <s v="Egyptien"/>
    <d v="2014-03-27T00:00:00"/>
    <s v="F"/>
    <s v="Brun"/>
    <b v="1"/>
    <n v="58.1"/>
    <n v="3.4"/>
    <b v="0"/>
    <s v=""/>
    <s v="WI001"/>
    <n v="1"/>
    <s v="Sandrine Willenberg"/>
    <s v="221 Grand'Rue"/>
    <s v="La Montagne"/>
    <s v="34"/>
    <s v="34300"/>
    <s v="0465556543"/>
    <s v=""/>
    <d v="2017-09-27T00:00:00"/>
    <n v="0"/>
    <s v="2020068-03"/>
    <x v="36"/>
    <d v="2024-04-02T00:00:00"/>
    <s v="Néant               "/>
    <m/>
    <n v="3"/>
    <d v="2024-04-10T00:00:00"/>
    <s v="2020068-03"/>
    <s v="001"/>
    <s v="ROUTINE"/>
    <s v="0400"/>
    <s v="0505"/>
    <s v="0505"/>
    <s v="Dual Antibiotic - 200 g"/>
    <n v="4"/>
    <s v="0400"/>
    <s v="Stérilisation"/>
    <n v="1225"/>
    <n v="3"/>
    <s v="Chèque"/>
    <n v="1229"/>
    <n v="1351.9"/>
    <s v="Avec détail"/>
    <n v="271"/>
    <n v="9"/>
    <s v="impayé"/>
    <x v="0"/>
  </r>
  <r>
    <s v="WI001-01"/>
    <s v="WI001"/>
    <s v="Fleur"/>
    <s v="CHAT"/>
    <s v="Egyptien"/>
    <d v="2014-03-27T00:00:00"/>
    <s v="F"/>
    <s v="Brun"/>
    <b v="1"/>
    <n v="58.1"/>
    <n v="3.4"/>
    <b v="0"/>
    <s v=""/>
    <s v="WI001"/>
    <n v="1"/>
    <s v="Sandrine Willenberg"/>
    <s v="221 Grand'Rue"/>
    <s v="La Montagne"/>
    <s v="34"/>
    <s v="34300"/>
    <s v="0465556543"/>
    <s v=""/>
    <d v="2017-09-27T00:00:00"/>
    <n v="0"/>
    <s v="2020068-03"/>
    <x v="36"/>
    <d v="2024-04-02T00:00:00"/>
    <s v="Néant               "/>
    <m/>
    <n v="3"/>
    <d v="2024-04-10T00:00:00"/>
    <s v="2020068-03"/>
    <s v="002"/>
    <s v="PHYSIQUE"/>
    <s v="0301"/>
    <s v="0100"/>
    <s v="0100"/>
    <s v="Aspirine - 100 mg"/>
    <n v="1"/>
    <s v="0301"/>
    <s v="Examen respiratoire"/>
    <n v="375"/>
    <n v="3"/>
    <s v="Chèque"/>
    <n v="376"/>
    <n v="413.6"/>
    <s v="Avec détail"/>
    <n v="271"/>
    <n v="9"/>
    <s v="impayé"/>
    <x v="0"/>
  </r>
  <r>
    <s v="WI001-01"/>
    <s v="WI001"/>
    <s v="Fleur"/>
    <s v="CHAT"/>
    <s v="Egyptien"/>
    <d v="2014-03-27T00:00:00"/>
    <s v="F"/>
    <s v="Brun"/>
    <b v="1"/>
    <n v="58.1"/>
    <n v="3.4"/>
    <b v="0"/>
    <s v=""/>
    <s v="WI001"/>
    <n v="1"/>
    <s v="Sandrine Willenberg"/>
    <s v="221 Grand'Rue"/>
    <s v="La Montagne"/>
    <s v="34"/>
    <s v="34300"/>
    <s v="0465556543"/>
    <s v=""/>
    <d v="2017-09-27T00:00:00"/>
    <n v="0"/>
    <s v="2020153-01"/>
    <x v="36"/>
    <d v="2024-06-27T00:00:00"/>
    <s v="Néant               "/>
    <m/>
    <n v="3"/>
    <d v="2024-07-13T00:00:00"/>
    <s v="2020153-01"/>
    <s v="001"/>
    <s v="PHYSIQUE"/>
    <s v="0300"/>
    <s v="0000"/>
    <s v="0000"/>
    <s v="Aucun traitement"/>
    <n v="0"/>
    <s v="0300"/>
    <s v="Examen général"/>
    <n v="250"/>
    <n v="3"/>
    <s v="Chèque"/>
    <n v="250"/>
    <n v="275"/>
    <s v="Avec détail"/>
    <n v="177"/>
    <n v="5.9"/>
    <s v="impayé"/>
    <x v="0"/>
  </r>
  <r>
    <s v="WI001-02"/>
    <s v="WI001"/>
    <s v="Ombre"/>
    <s v="CHAT"/>
    <s v="Domestique"/>
    <d v="2012-04-25T00:00:00"/>
    <s v="F"/>
    <s v="Noir"/>
    <b v="1"/>
    <n v="64.8"/>
    <n v="3.4"/>
    <b v="0"/>
    <s v=""/>
    <s v="WI001"/>
    <n v="1"/>
    <s v="Sandrine Willenberg"/>
    <s v="221 Grand'Rue"/>
    <s v="La Montagne"/>
    <s v="34"/>
    <s v="34300"/>
    <s v="0465556543"/>
    <s v=""/>
    <d v="2017-09-27T00:00:00"/>
    <n v="0"/>
    <s v="1996153-02"/>
    <x v="37"/>
    <d v="2023-05-29T00:00:00"/>
    <s v="Néant               "/>
    <m/>
    <n v="1"/>
    <d v="2023-05-30T00:00:00"/>
    <s v="1996153-02"/>
    <s v="001"/>
    <s v="ROUTINE"/>
    <s v="0400"/>
    <s v="0505"/>
    <s v="0505"/>
    <s v="Dual Antibiotic - 200 g"/>
    <n v="4"/>
    <s v="0400"/>
    <s v="Stérilisation"/>
    <n v="1225"/>
    <n v="1"/>
    <s v="Carte Bancaire"/>
    <n v="1229"/>
    <n v="1351.9"/>
    <s v="Avec détail"/>
    <n v="587"/>
    <n v="19.600000000000001"/>
    <s v="impayé"/>
    <x v="0"/>
  </r>
  <r>
    <s v="WI001-02"/>
    <s v="WI001"/>
    <s v="Ombre"/>
    <s v="CHAT"/>
    <s v="Domestique"/>
    <d v="2012-04-25T00:00:00"/>
    <s v="F"/>
    <s v="Noir"/>
    <b v="1"/>
    <n v="64.8"/>
    <n v="3.4"/>
    <b v="0"/>
    <s v=""/>
    <s v="WI001"/>
    <n v="1"/>
    <s v="Sandrine Willenberg"/>
    <s v="221 Grand'Rue"/>
    <s v="La Montagne"/>
    <s v="34"/>
    <s v="34300"/>
    <s v="0465556543"/>
    <s v=""/>
    <d v="2017-09-27T00:00:00"/>
    <n v="0"/>
    <s v="1996170-02"/>
    <x v="37"/>
    <d v="2023-06-15T00:00:00"/>
    <s v="Néant               "/>
    <m/>
    <n v="3"/>
    <d v="2023-06-27T00:00:00"/>
    <s v="1996170-02"/>
    <s v="001"/>
    <s v="PHYSIQUE"/>
    <s v="0300"/>
    <s v="0000"/>
    <s v="0000"/>
    <s v="Aucun traitement"/>
    <n v="0"/>
    <s v="0300"/>
    <s v="Examen général"/>
    <n v="250"/>
    <n v="3"/>
    <s v="Chèque"/>
    <n v="250"/>
    <n v="275"/>
    <s v="Avec détail"/>
    <n v="559"/>
    <n v="18.600000000000001"/>
    <s v="impayé"/>
    <x v="0"/>
  </r>
  <r>
    <s v="WI001-02"/>
    <s v="WI001"/>
    <s v="Ombre"/>
    <s v="CHAT"/>
    <s v="Domestique"/>
    <d v="2012-04-25T00:00:00"/>
    <s v="F"/>
    <s v="Noir"/>
    <b v="1"/>
    <n v="64.8"/>
    <n v="3.4"/>
    <b v="0"/>
    <s v=""/>
    <s v="WI001"/>
    <n v="1"/>
    <s v="Sandrine Willenberg"/>
    <s v="221 Grand'Rue"/>
    <s v="La Montagne"/>
    <s v="34"/>
    <s v="34300"/>
    <s v="0465556543"/>
    <s v=""/>
    <d v="2017-09-27T00:00:00"/>
    <n v="0"/>
    <s v="2020153-02"/>
    <x v="37"/>
    <d v="2024-06-27T00:00:00"/>
    <s v="Néant               "/>
    <m/>
    <n v="1"/>
    <d v="2024-07-24T00:00:00"/>
    <s v="2020153-02"/>
    <s v="001"/>
    <s v="ROUTINE"/>
    <s v="0400"/>
    <s v="0505"/>
    <s v="0505"/>
    <s v="Dual Antibiotic - 200 g"/>
    <n v="4"/>
    <s v="0400"/>
    <s v="Stérilisation"/>
    <n v="1225"/>
    <n v="1"/>
    <s v="Carte Bancaire"/>
    <n v="1229"/>
    <n v="1351.9"/>
    <s v="Avec détail"/>
    <n v="166"/>
    <n v="5.5"/>
    <s v="impayé"/>
    <x v="0"/>
  </r>
  <r>
    <s v="WI001-02"/>
    <s v="WI001"/>
    <s v="Ombre"/>
    <s v="CHAT"/>
    <s v="Domestique"/>
    <d v="2012-04-25T00:00:00"/>
    <s v="F"/>
    <s v="Noir"/>
    <b v="1"/>
    <n v="64.8"/>
    <n v="3.4"/>
    <b v="0"/>
    <s v=""/>
    <s v="WI001"/>
    <n v="1"/>
    <s v="Sandrine Willenberg"/>
    <s v="221 Grand'Rue"/>
    <s v="La Montagne"/>
    <s v="34"/>
    <s v="34300"/>
    <s v="0465556543"/>
    <s v=""/>
    <d v="2017-09-27T00:00:00"/>
    <n v="0"/>
    <s v="2020170-02"/>
    <x v="37"/>
    <d v="2024-07-14T00:00:00"/>
    <s v="Néant               "/>
    <m/>
    <n v="2"/>
    <d v="2024-08-07T00:00:00"/>
    <s v="2020170-02"/>
    <s v="001"/>
    <s v="PHYSIQUE"/>
    <s v="0300"/>
    <s v="0000"/>
    <s v="0000"/>
    <s v="Aucun traitement"/>
    <n v="0"/>
    <s v="0300"/>
    <s v="Examen général"/>
    <n v="250"/>
    <n v="2"/>
    <s v="Espèces"/>
    <n v="250"/>
    <n v="275"/>
    <s v="Avec détail"/>
    <n v="152"/>
    <n v="5.0999999999999996"/>
    <s v="impayé"/>
    <x v="0"/>
  </r>
  <r>
    <s v="WI002-01"/>
    <s v="WI002"/>
    <s v="Hop"/>
    <s v="GRENOUILLE"/>
    <s v="Rousse"/>
    <d v="2017-02-23T00:00:00"/>
    <s v="M"/>
    <s v="Rousse"/>
    <b v="0"/>
    <n v="6.5"/>
    <n v="0"/>
    <b v="0"/>
    <s v=""/>
    <s v="WI002"/>
    <n v="1"/>
    <s v="Barbara Willenberg"/>
    <s v="6 Avenue Lepar-Ayeur"/>
    <s v="Le Lac"/>
    <s v="30"/>
    <s v="30250"/>
    <s v="0435553212"/>
    <s v=""/>
    <d v="2018-04-16T00:00:00"/>
    <n v="0"/>
    <s v="1996153-03"/>
    <x v="38"/>
    <d v="2023-05-29T00:00:00"/>
    <s v="Néant               "/>
    <m/>
    <n v="1"/>
    <d v="2023-06-23T00:00:00"/>
    <s v="1996153-03"/>
    <s v="001"/>
    <s v="PHYSIQUE"/>
    <s v="0300"/>
    <s v="0000"/>
    <s v="0000"/>
    <s v="Aucun traitement"/>
    <n v="0"/>
    <s v="0300"/>
    <s v="Examen général"/>
    <n v="250"/>
    <n v="1"/>
    <s v="Carte Bancaire"/>
    <n v="250"/>
    <n v="275"/>
    <s v="Avec détail"/>
    <n v="563"/>
    <n v="18.8"/>
    <s v="impayé"/>
    <x v="0"/>
  </r>
  <r>
    <s v="WI002-01"/>
    <s v="WI002"/>
    <s v="Hop"/>
    <s v="GRENOUILLE"/>
    <s v="Rousse"/>
    <d v="2017-02-23T00:00:00"/>
    <s v="M"/>
    <s v="Rousse"/>
    <b v="0"/>
    <n v="6.5"/>
    <n v="0"/>
    <b v="0"/>
    <s v=""/>
    <s v="WI002"/>
    <n v="1"/>
    <s v="Barbara Willenberg"/>
    <s v="6 Avenue Lepar-Ayeur"/>
    <s v="Le Lac"/>
    <s v="30"/>
    <s v="30250"/>
    <s v="0435553212"/>
    <s v=""/>
    <d v="2018-04-16T00:00:00"/>
    <n v="0"/>
    <s v="2020153-03"/>
    <x v="38"/>
    <d v="2024-06-27T00:00:00"/>
    <s v="Néant               "/>
    <m/>
    <n v="2"/>
    <d v="2024-07-01T00:00:00"/>
    <s v="2020153-03"/>
    <s v="001"/>
    <s v="PHYSIQUE"/>
    <s v="0300"/>
    <s v="0000"/>
    <s v="0000"/>
    <s v="Aucun traitement"/>
    <n v="0"/>
    <s v="0300"/>
    <s v="Examen général"/>
    <n v="250"/>
    <n v="2"/>
    <s v="Espèces"/>
    <n v="250"/>
    <n v="275"/>
    <s v="Avec détail"/>
    <n v="189"/>
    <n v="6.3"/>
    <s v="impayé"/>
    <x v="0"/>
  </r>
  <r>
    <s v="WI002-02"/>
    <s v="WI002"/>
    <s v="Benjamin"/>
    <s v="GRENOUILLE"/>
    <s v="Rainette"/>
    <d v="2017-02-23T00:00:00"/>
    <s v="M"/>
    <s v="Vert"/>
    <b v="0"/>
    <n v="8.5"/>
    <n v="0"/>
    <b v="0"/>
    <s v=""/>
    <s v="WI002"/>
    <n v="1"/>
    <s v="Barbara Willenberg"/>
    <s v="6 Avenue Lepar-Ayeur"/>
    <s v="Le Lac"/>
    <s v="30"/>
    <s v="30250"/>
    <s v="0435553212"/>
    <s v=""/>
    <d v="2018-04-16T00:00:00"/>
    <n v="0"/>
    <s v="1996153-04"/>
    <x v="39"/>
    <d v="2023-05-29T00:00:00"/>
    <s v="Néant               "/>
    <m/>
    <m/>
    <m/>
    <s v="1996153-04"/>
    <s v="001"/>
    <s v="PHYSIQUE"/>
    <s v="0300"/>
    <s v="0000"/>
    <s v="0000"/>
    <s v="Aucun traitement"/>
    <n v="0"/>
    <s v="0300"/>
    <s v="Examen général"/>
    <n v="250"/>
    <m/>
    <s v=""/>
    <n v="250"/>
    <n v="275"/>
    <s v="Avec détail"/>
    <n v="0"/>
    <n v="0"/>
    <s v="payé"/>
    <x v="0"/>
  </r>
  <r>
    <s v="WI002-02"/>
    <s v="WI002"/>
    <s v="Benjamin"/>
    <s v="GRENOUILLE"/>
    <s v="Rainette"/>
    <d v="2017-02-23T00:00:00"/>
    <s v="M"/>
    <s v="Vert"/>
    <b v="0"/>
    <n v="8.5"/>
    <n v="0"/>
    <b v="0"/>
    <s v=""/>
    <s v="WI002"/>
    <n v="1"/>
    <s v="Barbara Willenberg"/>
    <s v="6 Avenue Lepar-Ayeur"/>
    <s v="Le Lac"/>
    <s v="30"/>
    <s v="30250"/>
    <s v="0435553212"/>
    <s v=""/>
    <d v="2018-04-16T00:00:00"/>
    <n v="0"/>
    <s v="2020153-04"/>
    <x v="39"/>
    <d v="2024-06-27T00:00:00"/>
    <s v="Néant               "/>
    <m/>
    <n v="2"/>
    <d v="2024-07-02T00:00:00"/>
    <s v="2020153-04"/>
    <s v="001"/>
    <s v="PHYSIQUE"/>
    <s v="0300"/>
    <s v="0000"/>
    <s v="0000"/>
    <s v="Aucun traitement"/>
    <n v="0"/>
    <s v="0300"/>
    <s v="Examen général"/>
    <n v="250"/>
    <n v="2"/>
    <s v="Espèces"/>
    <n v="250"/>
    <n v="275"/>
    <s v="Avec détail"/>
    <n v="188"/>
    <n v="6.3"/>
    <s v="impayé"/>
    <x v="0"/>
  </r>
  <r>
    <s v="WI003-01"/>
    <s v="WI003"/>
    <s v="Barney"/>
    <s v="CHIEN"/>
    <s v="St. Bernard"/>
    <d v="2013-01-26T00:00:00"/>
    <s v="M"/>
    <s v="Brun/Blanc"/>
    <b v="1"/>
    <n v="49.5"/>
    <n v="42"/>
    <b v="0"/>
    <s v=""/>
    <s v="WI003"/>
    <n v="1"/>
    <s v="Jean Willenberg"/>
    <s v="56 Rue Marji-Naal"/>
    <s v="Millau"/>
    <s v="12"/>
    <s v="12000"/>
    <s v="0465551298"/>
    <s v=""/>
    <d v="2017-03-03T00:00:00"/>
    <n v="0"/>
    <s v=""/>
    <x v="0"/>
    <m/>
    <s v=""/>
    <m/>
    <m/>
    <m/>
    <s v=""/>
    <s v=""/>
    <s v=""/>
    <s v=""/>
    <s v=""/>
    <s v=""/>
    <s v=""/>
    <m/>
    <s v=""/>
    <s v=""/>
    <m/>
    <m/>
    <s v=""/>
    <n v="0"/>
    <n v="0"/>
    <s v="Sans détail"/>
    <n v="0"/>
    <n v="0"/>
    <s v="payé"/>
    <x v="0"/>
  </r>
  <r>
    <s v="YO001-01"/>
    <s v="YO001"/>
    <s v="Benjamin"/>
    <s v="RAT"/>
    <s v="Laboratoire"/>
    <d v="2016-04-25T00:00:00"/>
    <s v="M"/>
    <s v="Gris"/>
    <b v="0"/>
    <n v="25"/>
    <n v="2.1"/>
    <b v="0"/>
    <s v=""/>
    <s v="YO001"/>
    <n v="1"/>
    <s v="Sandra Young"/>
    <s v="91 Rue de la Bibliothèque"/>
    <s v="Millau"/>
    <s v="12"/>
    <s v="12000"/>
    <s v="0465558888"/>
    <s v=""/>
    <d v="2017-11-28T00:00:00"/>
    <n v="0"/>
    <s v="1996068-04"/>
    <x v="40"/>
    <d v="2023-03-04T00:00:00"/>
    <s v="Néant               "/>
    <m/>
    <n v="1"/>
    <d v="2023-04-02T00:00:00"/>
    <s v="1996068-04"/>
    <s v="001"/>
    <s v="MALADIE"/>
    <s v="0302"/>
    <s v="0501"/>
    <s v="0501"/>
    <s v="Nyostatine - 50 g"/>
    <n v="10"/>
    <s v="0302"/>
    <s v="Exploration interne"/>
    <n v="275"/>
    <n v="1"/>
    <s v="Carte Bancaire"/>
    <n v="285"/>
    <n v="313.5"/>
    <s v="Avec détail"/>
    <n v="645"/>
    <n v="21.5"/>
    <s v="impayé"/>
    <x v="0"/>
  </r>
  <r>
    <s v="YO001-01"/>
    <s v="YO001"/>
    <s v="Benjamin"/>
    <s v="RAT"/>
    <s v="Laboratoire"/>
    <d v="2016-04-25T00:00:00"/>
    <s v="M"/>
    <s v="Gris"/>
    <b v="0"/>
    <n v="25"/>
    <n v="2.1"/>
    <b v="0"/>
    <s v=""/>
    <s v="YO001"/>
    <n v="1"/>
    <s v="Sandra Young"/>
    <s v="91 Rue de la Bibliothèque"/>
    <s v="Millau"/>
    <s v="12"/>
    <s v="12000"/>
    <s v="0465558888"/>
    <s v=""/>
    <d v="2017-11-28T00:00:00"/>
    <n v="0"/>
    <s v="1996068-04"/>
    <x v="40"/>
    <d v="2023-03-04T00:00:00"/>
    <s v="Néant               "/>
    <m/>
    <n v="1"/>
    <d v="2023-04-02T00:00:00"/>
    <s v="1996068-04"/>
    <s v="002"/>
    <s v="MALADIE"/>
    <s v="1000"/>
    <s v="0000"/>
    <s v="0000"/>
    <s v="Aucun traitement"/>
    <n v="0"/>
    <s v="1000"/>
    <s v="Labo : Analyse de sang"/>
    <n v="250"/>
    <n v="1"/>
    <s v="Carte Bancaire"/>
    <n v="250"/>
    <n v="275"/>
    <s v="Avec détail"/>
    <n v="645"/>
    <n v="21.5"/>
    <s v="impayé"/>
    <x v="0"/>
  </r>
  <r>
    <s v="YO001-01"/>
    <s v="YO001"/>
    <s v="Benjamin"/>
    <s v="RAT"/>
    <s v="Laboratoire"/>
    <d v="2016-04-25T00:00:00"/>
    <s v="M"/>
    <s v="Gris"/>
    <b v="0"/>
    <n v="25"/>
    <n v="2.1"/>
    <b v="0"/>
    <s v=""/>
    <s v="YO001"/>
    <n v="1"/>
    <s v="Sandra Young"/>
    <s v="91 Rue de la Bibliothèque"/>
    <s v="Millau"/>
    <s v="12"/>
    <s v="12000"/>
    <s v="0465558888"/>
    <s v=""/>
    <d v="2017-11-28T00:00:00"/>
    <n v="0"/>
    <s v="1998068-04"/>
    <x v="40"/>
    <d v="2024-08-30T00:00:00"/>
    <s v="Néant               "/>
    <m/>
    <n v="2"/>
    <d v="2024-09-06T00:00:00"/>
    <s v=""/>
    <s v=""/>
    <s v=""/>
    <s v=""/>
    <s v=""/>
    <s v=""/>
    <s v=""/>
    <m/>
    <s v=""/>
    <s v=""/>
    <m/>
    <n v="2"/>
    <s v="Espèces"/>
    <n v="0"/>
    <n v="0"/>
    <s v="Sans détail"/>
    <n v="122"/>
    <n v="4.0999999999999996"/>
    <s v="impayé"/>
    <x v="0"/>
  </r>
  <r>
    <s v="YO001-01"/>
    <s v="YO001"/>
    <s v="Benjamin"/>
    <s v="RAT"/>
    <s v="Laboratoire"/>
    <d v="2016-04-25T00:00:00"/>
    <s v="M"/>
    <s v="Gris"/>
    <b v="0"/>
    <n v="25"/>
    <n v="2.1"/>
    <b v="0"/>
    <s v=""/>
    <s v="YO001"/>
    <n v="1"/>
    <s v="Sandra Young"/>
    <s v="91 Rue de la Bibliothèque"/>
    <s v="Millau"/>
    <s v="12"/>
    <s v="12000"/>
    <s v="0465558888"/>
    <s v=""/>
    <d v="2017-11-28T00:00:00"/>
    <n v="0"/>
    <s v="2020068-04"/>
    <x v="40"/>
    <d v="2024-04-02T00:00:00"/>
    <s v="Néant               "/>
    <m/>
    <n v="3"/>
    <d v="2024-04-21T00:00:00"/>
    <s v="2020068-04"/>
    <s v="001"/>
    <s v="MALADIE"/>
    <s v="0302"/>
    <s v="0501"/>
    <s v="0501"/>
    <s v="Nyostatine - 50 g"/>
    <n v="10"/>
    <s v="0302"/>
    <s v="Exploration interne"/>
    <n v="275"/>
    <n v="3"/>
    <s v="Chèque"/>
    <n v="285"/>
    <n v="313.5"/>
    <s v="Avec détail"/>
    <n v="260"/>
    <n v="8.6999999999999993"/>
    <s v="impayé"/>
    <x v="0"/>
  </r>
  <r>
    <s v="YO001-01"/>
    <s v="YO001"/>
    <s v="Benjamin"/>
    <s v="RAT"/>
    <s v="Laboratoire"/>
    <d v="2016-04-25T00:00:00"/>
    <s v="M"/>
    <s v="Gris"/>
    <b v="0"/>
    <n v="25"/>
    <n v="2.1"/>
    <b v="0"/>
    <s v=""/>
    <s v="YO001"/>
    <n v="1"/>
    <s v="Sandra Young"/>
    <s v="91 Rue de la Bibliothèque"/>
    <s v="Millau"/>
    <s v="12"/>
    <s v="12000"/>
    <s v="0465558888"/>
    <s v=""/>
    <d v="2017-11-28T00:00:00"/>
    <n v="0"/>
    <s v="2020068-04"/>
    <x v="40"/>
    <d v="2024-04-02T00:00:00"/>
    <s v="Néant               "/>
    <m/>
    <n v="3"/>
    <d v="2024-04-21T00:00:00"/>
    <s v="2020068-04"/>
    <s v="002"/>
    <s v="MALADIE"/>
    <s v="1000"/>
    <s v="0000"/>
    <s v="0000"/>
    <s v="Aucun traitement"/>
    <n v="0"/>
    <s v="1000"/>
    <s v="Labo : Analyse de sang"/>
    <n v="250"/>
    <n v="3"/>
    <s v="Chèque"/>
    <n v="250"/>
    <n v="275"/>
    <s v="Avec détail"/>
    <n v="260"/>
    <n v="8.6999999999999993"/>
    <s v="impayé"/>
    <x v="0"/>
  </r>
  <r>
    <s v="YO001-02"/>
    <s v="YO001"/>
    <s v="Frileuse"/>
    <s v="GERBOISE"/>
    <s v=""/>
    <d v="2017-05-26T00:00:00"/>
    <s v="M"/>
    <s v="Brun/Noir"/>
    <b v="0"/>
    <n v="6.2"/>
    <n v="0.1"/>
    <b v="0"/>
    <s v=""/>
    <s v="YO001"/>
    <n v="1"/>
    <s v="Sandra Young"/>
    <s v="91 Rue de la Bibliothèque"/>
    <s v="Millau"/>
    <s v="12"/>
    <s v="12000"/>
    <s v="0465558888"/>
    <s v=""/>
    <d v="2017-11-28T00:00:00"/>
    <n v="0"/>
    <s v="1996068-05"/>
    <x v="41"/>
    <d v="2023-03-04T00:00:00"/>
    <s v="Néant               "/>
    <m/>
    <n v="2"/>
    <d v="2023-03-17T00:00:00"/>
    <s v="1996068-05"/>
    <s v="001"/>
    <s v="PHYSIQUE"/>
    <s v="0300"/>
    <s v="0000"/>
    <s v="0000"/>
    <s v="Aucun traitement"/>
    <n v="0"/>
    <s v="0300"/>
    <s v="Examen général"/>
    <n v="250"/>
    <n v="2"/>
    <s v="Espèces"/>
    <n v="250"/>
    <n v="275"/>
    <s v="Avec détail"/>
    <n v="661"/>
    <n v="22"/>
    <s v="impayé"/>
    <x v="0"/>
  </r>
  <r>
    <s v="YO001-02"/>
    <s v="YO001"/>
    <s v="Frileuse"/>
    <s v="GERBOISE"/>
    <s v=""/>
    <d v="2017-05-26T00:00:00"/>
    <s v="M"/>
    <s v="Brun/Noir"/>
    <b v="0"/>
    <n v="6.2"/>
    <n v="0.1"/>
    <b v="0"/>
    <s v=""/>
    <s v="YO001"/>
    <n v="1"/>
    <s v="Sandra Young"/>
    <s v="91 Rue de la Bibliothèque"/>
    <s v="Millau"/>
    <s v="12"/>
    <s v="12000"/>
    <s v="0465558888"/>
    <s v=""/>
    <d v="2017-11-28T00:00:00"/>
    <n v="0"/>
    <s v="1998068-05"/>
    <x v="41"/>
    <d v="2024-08-30T00:00:00"/>
    <s v="Néant               "/>
    <m/>
    <n v="2"/>
    <d v="2024-09-18T00:00:00"/>
    <s v=""/>
    <s v=""/>
    <s v=""/>
    <s v=""/>
    <s v=""/>
    <s v=""/>
    <s v=""/>
    <m/>
    <s v=""/>
    <s v=""/>
    <m/>
    <n v="2"/>
    <s v="Espèces"/>
    <n v="0"/>
    <n v="0"/>
    <s v="Sans détail"/>
    <n v="110"/>
    <n v="3.7"/>
    <s v="impayé"/>
    <x v="0"/>
  </r>
  <r>
    <s v="YO001-02"/>
    <s v="YO001"/>
    <s v="Frileuse"/>
    <s v="GERBOISE"/>
    <s v=""/>
    <d v="2017-05-26T00:00:00"/>
    <s v="M"/>
    <s v="Brun/Noir"/>
    <b v="0"/>
    <n v="6.2"/>
    <n v="0.1"/>
    <b v="0"/>
    <s v=""/>
    <s v="YO001"/>
    <n v="1"/>
    <s v="Sandra Young"/>
    <s v="91 Rue de la Bibliothèque"/>
    <s v="Millau"/>
    <s v="12"/>
    <s v="12000"/>
    <s v="0465558888"/>
    <s v=""/>
    <d v="2017-11-28T00:00:00"/>
    <n v="0"/>
    <s v="2020068-05"/>
    <x v="41"/>
    <d v="2024-04-02T00:00:00"/>
    <s v="Néant               "/>
    <m/>
    <n v="3"/>
    <d v="2024-04-25T00:00:00"/>
    <s v="2020068-05"/>
    <s v="001"/>
    <s v="PHYSIQUE"/>
    <s v="0300"/>
    <s v="0000"/>
    <s v="0000"/>
    <s v="Aucun traitement"/>
    <n v="0"/>
    <s v="0300"/>
    <s v="Examen général"/>
    <n v="250"/>
    <n v="3"/>
    <s v="Chèque"/>
    <n v="250"/>
    <n v="275"/>
    <s v="Avec détail"/>
    <n v="256"/>
    <n v="8.5"/>
    <s v="impayé"/>
    <x v="0"/>
  </r>
  <r>
    <s v="YO001-03"/>
    <s v="YO001"/>
    <s v="Princesse"/>
    <s v="GERBOISE"/>
    <s v=""/>
    <d v="2017-05-26T00:00:00"/>
    <s v="F"/>
    <s v="Brun"/>
    <b v="0"/>
    <n v="4.3"/>
    <n v="0.1"/>
    <b v="0"/>
    <s v=""/>
    <s v="YO001"/>
    <n v="1"/>
    <s v="Sandra Young"/>
    <s v="91 Rue de la Bibliothèque"/>
    <s v="Millau"/>
    <s v="12"/>
    <s v="12000"/>
    <s v="0465558888"/>
    <s v=""/>
    <d v="2017-11-28T00:00:00"/>
    <n v="0"/>
    <s v="1996068-06"/>
    <x v="42"/>
    <d v="2023-03-04T00:00:00"/>
    <s v="Néant               "/>
    <m/>
    <m/>
    <m/>
    <s v="1996068-06"/>
    <s v="001"/>
    <s v="MALADIE"/>
    <s v="0300"/>
    <s v="0601"/>
    <s v="0601"/>
    <s v="Hydrocortine glycol - 100 g"/>
    <n v="4.5"/>
    <s v="0300"/>
    <s v="Examen général"/>
    <n v="250"/>
    <m/>
    <s v=""/>
    <n v="254.5"/>
    <n v="279.95000000000005"/>
    <s v="Avec détail"/>
    <n v="0"/>
    <n v="0"/>
    <s v="payé"/>
    <x v="0"/>
  </r>
  <r>
    <s v="YO001-03"/>
    <s v="YO001"/>
    <s v="Princesse"/>
    <s v="GERBOISE"/>
    <s v=""/>
    <d v="2017-05-26T00:00:00"/>
    <s v="F"/>
    <s v="Brun"/>
    <b v="0"/>
    <n v="4.3"/>
    <n v="0.1"/>
    <b v="0"/>
    <s v=""/>
    <s v="YO001"/>
    <n v="1"/>
    <s v="Sandra Young"/>
    <s v="91 Rue de la Bibliothèque"/>
    <s v="Millau"/>
    <s v="12"/>
    <s v="12000"/>
    <s v="0465558888"/>
    <s v=""/>
    <d v="2017-11-28T00:00:00"/>
    <n v="0"/>
    <s v="1998068-06"/>
    <x v="42"/>
    <d v="2024-08-30T00:00:00"/>
    <s v="Néant               "/>
    <m/>
    <n v="3"/>
    <d v="2024-09-09T00:00:00"/>
    <s v=""/>
    <s v=""/>
    <s v=""/>
    <s v=""/>
    <s v=""/>
    <s v=""/>
    <s v=""/>
    <m/>
    <s v=""/>
    <s v=""/>
    <m/>
    <n v="3"/>
    <s v="Chèque"/>
    <n v="0"/>
    <n v="0"/>
    <s v="Sans détail"/>
    <n v="119"/>
    <n v="4"/>
    <s v="impayé"/>
    <x v="0"/>
  </r>
  <r>
    <s v="YO001-03"/>
    <s v="YO001"/>
    <s v="Princesse"/>
    <s v="GERBOISE"/>
    <s v=""/>
    <d v="2017-05-26T00:00:00"/>
    <s v="F"/>
    <s v="Brun"/>
    <b v="0"/>
    <n v="4.3"/>
    <n v="0.1"/>
    <b v="0"/>
    <s v=""/>
    <s v="YO001"/>
    <n v="1"/>
    <s v="Sandra Young"/>
    <s v="91 Rue de la Bibliothèque"/>
    <s v="Millau"/>
    <s v="12"/>
    <s v="12000"/>
    <s v="0465558888"/>
    <s v=""/>
    <d v="2017-11-28T00:00:00"/>
    <n v="0"/>
    <s v="2020068-06"/>
    <x v="42"/>
    <d v="2024-04-02T00:00:00"/>
    <s v="Néant               "/>
    <m/>
    <n v="3"/>
    <d v="2024-04-07T00:00:00"/>
    <s v="2020068-06"/>
    <s v="001"/>
    <s v="MALADIE"/>
    <s v="0300"/>
    <s v="0601"/>
    <s v="0601"/>
    <s v="Hydrocortine glycol - 100 g"/>
    <n v="4.5"/>
    <s v="0300"/>
    <s v="Examen général"/>
    <n v="250"/>
    <n v="3"/>
    <s v="Chèque"/>
    <n v="254.5"/>
    <n v="279.95000000000005"/>
    <s v="Avec détail"/>
    <n v="274"/>
    <n v="9.1"/>
    <s v="impayé"/>
    <x v="0"/>
  </r>
  <r>
    <s v="ZI001-01"/>
    <s v="ZI001"/>
    <s v="Minuit"/>
    <s v="CHEVAL"/>
    <s v="Pinto"/>
    <d v="2015-04-26T00:00:00"/>
    <s v="M"/>
    <s v="Noir/Brun/Blanc"/>
    <b v="0"/>
    <n v="120"/>
    <n v="322"/>
    <b v="0"/>
    <s v=""/>
    <s v="ZI001"/>
    <n v="1"/>
    <s v="Anita Zimmerman"/>
    <s v="24 Grand'Rue"/>
    <s v="La Montagne"/>
    <s v="34"/>
    <s v="34300"/>
    <s v="0465559930"/>
    <s v=""/>
    <d v="2018-02-16T00:00:00"/>
    <n v="0"/>
    <s v="1996125-06"/>
    <x v="43"/>
    <d v="2023-05-02T00:00:00"/>
    <s v="Néant               "/>
    <m/>
    <n v="2"/>
    <d v="2023-05-14T00:00:00"/>
    <s v="1996125-06"/>
    <s v="001"/>
    <s v="PHYSIQUE"/>
    <s v="0300"/>
    <s v="0000"/>
    <s v="0000"/>
    <s v="Aucun traitement"/>
    <n v="0"/>
    <s v="0300"/>
    <s v="Examen général"/>
    <n v="250"/>
    <n v="2"/>
    <s v="Espèces"/>
    <n v="250"/>
    <n v="275"/>
    <s v="Avec détail"/>
    <n v="603"/>
    <n v="20.100000000000001"/>
    <s v="impayé"/>
    <x v="0"/>
  </r>
  <r>
    <s v="ZI001-01"/>
    <s v="ZI001"/>
    <s v="Minuit"/>
    <s v="CHEVAL"/>
    <s v="Pinto"/>
    <d v="2015-04-26T00:00:00"/>
    <s v="M"/>
    <s v="Noir/Brun/Blanc"/>
    <b v="0"/>
    <n v="120"/>
    <n v="322"/>
    <b v="0"/>
    <s v=""/>
    <s v="ZI001"/>
    <n v="1"/>
    <s v="Anita Zimmerman"/>
    <s v="24 Grand'Rue"/>
    <s v="La Montagne"/>
    <s v="34"/>
    <s v="34300"/>
    <s v="0465559930"/>
    <s v=""/>
    <d v="2018-02-16T00:00:00"/>
    <n v="0"/>
    <s v="1998125-06"/>
    <x v="43"/>
    <d v="2024-10-28T00:00:00"/>
    <s v="Néant               "/>
    <m/>
    <n v="2"/>
    <m/>
    <s v=""/>
    <s v=""/>
    <s v=""/>
    <s v=""/>
    <s v=""/>
    <s v=""/>
    <s v=""/>
    <m/>
    <s v=""/>
    <s v=""/>
    <m/>
    <n v="2"/>
    <s v="Espèces"/>
    <n v="0"/>
    <n v="0"/>
    <s v="Sans détail"/>
    <n v="0"/>
    <n v="0"/>
    <s v="payé"/>
    <x v="0"/>
  </r>
  <r>
    <s v="ZI001-01"/>
    <s v="ZI001"/>
    <s v="Minuit"/>
    <s v="CHEVAL"/>
    <s v="Pinto"/>
    <d v="2015-04-26T00:00:00"/>
    <s v="M"/>
    <s v="Noir/Brun/Blanc"/>
    <b v="0"/>
    <n v="120"/>
    <n v="322"/>
    <b v="0"/>
    <s v=""/>
    <s v="ZI001"/>
    <n v="1"/>
    <s v="Anita Zimmerman"/>
    <s v="24 Grand'Rue"/>
    <s v="La Montagne"/>
    <s v="34"/>
    <s v="34300"/>
    <s v="0465559930"/>
    <s v=""/>
    <d v="2018-02-16T00:00:00"/>
    <n v="0"/>
    <s v="2020125-06"/>
    <x v="43"/>
    <d v="2024-05-31T00:00:00"/>
    <s v="Néant               "/>
    <m/>
    <m/>
    <m/>
    <s v="2020125-06"/>
    <s v="001"/>
    <s v="PHYSIQUE"/>
    <s v="0300"/>
    <s v="0000"/>
    <s v="0000"/>
    <s v="Aucun traitement"/>
    <n v="0"/>
    <s v="0300"/>
    <s v="Examen général"/>
    <n v="250"/>
    <m/>
    <s v=""/>
    <n v="250"/>
    <n v="275"/>
    <s v="Avec détail"/>
    <n v="0"/>
    <n v="0"/>
    <s v="payé"/>
    <x v="0"/>
  </r>
  <r>
    <m/>
    <m/>
    <m/>
    <m/>
    <m/>
    <m/>
    <m/>
    <m/>
    <m/>
    <m/>
    <m/>
    <m/>
    <m/>
    <m/>
    <m/>
    <m/>
    <m/>
    <m/>
    <m/>
    <m/>
    <m/>
    <m/>
    <m/>
    <m/>
    <m/>
    <x v="44"/>
    <m/>
    <m/>
    <m/>
    <m/>
    <m/>
    <m/>
    <m/>
    <m/>
    <m/>
    <m/>
    <m/>
    <m/>
    <m/>
    <m/>
    <m/>
    <m/>
    <m/>
    <m/>
    <m/>
    <m/>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2CD73E-B4EA-4264-B99C-45AE507DCD88}" name="PLANNIFICATION" cacheId="7" applyNumberFormats="0" applyBorderFormats="0" applyFontFormats="0" applyPatternFormats="0" applyAlignmentFormats="0" applyWidthHeightFormats="1" dataCaption="Valeurs" updatedVersion="8" minRefreshableVersion="5" useAutoFormatting="1" subtotalHiddenItems="1" itemPrintTitles="1" createdVersion="8" indent="0" outline="1" outlineData="1" multipleFieldFilters="0" chartFormat="11">
  <location ref="A424:C523" firstHeaderRow="0" firstDataRow="1" firstDataCol="1"/>
  <pivotFields count="4">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s>
  <rowFields count="2">
    <field x="0"/>
    <field x="1"/>
  </rowFields>
  <rowItems count="99">
    <i>
      <x/>
    </i>
    <i r="1">
      <x/>
    </i>
    <i r="1">
      <x v="1"/>
    </i>
    <i r="1">
      <x v="2"/>
    </i>
    <i r="1">
      <x v="3"/>
    </i>
    <i r="1">
      <x v="4"/>
    </i>
    <i r="1">
      <x v="5"/>
    </i>
    <i r="1">
      <x v="6"/>
    </i>
    <i r="1">
      <x v="7"/>
    </i>
    <i r="1">
      <x v="8"/>
    </i>
    <i r="1">
      <x v="9"/>
    </i>
    <i r="1">
      <x v="10"/>
    </i>
    <i r="1">
      <x v="11"/>
    </i>
    <i r="1">
      <x v="12"/>
    </i>
    <i r="1">
      <x v="13"/>
    </i>
    <i r="1">
      <x v="14"/>
    </i>
    <i r="1">
      <x v="15"/>
    </i>
    <i r="1">
      <x v="16"/>
    </i>
    <i r="1">
      <x v="17"/>
    </i>
    <i>
      <x v="1"/>
    </i>
    <i r="1">
      <x/>
    </i>
    <i r="1">
      <x v="1"/>
    </i>
    <i r="1">
      <x v="2"/>
    </i>
    <i r="1">
      <x v="18"/>
    </i>
    <i r="1">
      <x v="19"/>
    </i>
    <i r="1">
      <x v="20"/>
    </i>
    <i r="1">
      <x v="3"/>
    </i>
    <i r="1">
      <x v="4"/>
    </i>
    <i r="1">
      <x v="5"/>
    </i>
    <i r="1">
      <x v="21"/>
    </i>
    <i r="1">
      <x v="22"/>
    </i>
    <i r="1">
      <x v="6"/>
    </i>
    <i r="1">
      <x v="7"/>
    </i>
    <i r="1">
      <x v="8"/>
    </i>
    <i r="1">
      <x v="9"/>
    </i>
    <i r="1">
      <x v="10"/>
    </i>
    <i r="1">
      <x v="11"/>
    </i>
    <i r="1">
      <x v="12"/>
    </i>
    <i r="1">
      <x v="23"/>
    </i>
    <i r="1">
      <x v="13"/>
    </i>
    <i r="1">
      <x v="24"/>
    </i>
    <i r="1">
      <x v="14"/>
    </i>
    <i r="1">
      <x v="15"/>
    </i>
    <i r="1">
      <x v="25"/>
    </i>
    <i r="1">
      <x v="16"/>
    </i>
    <i r="1">
      <x v="17"/>
    </i>
    <i r="1">
      <x v="26"/>
    </i>
    <i>
      <x v="2"/>
    </i>
    <i r="1">
      <x/>
    </i>
    <i r="1">
      <x v="27"/>
    </i>
    <i r="1">
      <x v="1"/>
    </i>
    <i r="1">
      <x v="2"/>
    </i>
    <i r="1">
      <x v="19"/>
    </i>
    <i r="1">
      <x v="20"/>
    </i>
    <i r="1">
      <x v="5"/>
    </i>
    <i r="1">
      <x v="22"/>
    </i>
    <i r="1">
      <x v="6"/>
    </i>
    <i r="1">
      <x v="7"/>
    </i>
    <i r="1">
      <x v="8"/>
    </i>
    <i r="1">
      <x v="10"/>
    </i>
    <i r="1">
      <x v="11"/>
    </i>
    <i r="1">
      <x v="13"/>
    </i>
    <i r="1">
      <x v="24"/>
    </i>
    <i r="1">
      <x v="14"/>
    </i>
    <i r="1">
      <x v="15"/>
    </i>
    <i r="1">
      <x v="28"/>
    </i>
    <i r="1">
      <x v="25"/>
    </i>
    <i r="1">
      <x v="16"/>
    </i>
    <i r="1">
      <x v="17"/>
    </i>
    <i r="1">
      <x v="26"/>
    </i>
    <i r="1">
      <x v="29"/>
    </i>
    <i>
      <x v="3"/>
    </i>
    <i r="1">
      <x/>
    </i>
    <i r="1">
      <x v="1"/>
    </i>
    <i r="1">
      <x v="2"/>
    </i>
    <i r="1">
      <x v="18"/>
    </i>
    <i r="1">
      <x v="3"/>
    </i>
    <i r="1">
      <x v="4"/>
    </i>
    <i r="1">
      <x v="6"/>
    </i>
    <i r="1">
      <x v="7"/>
    </i>
    <i r="1">
      <x v="28"/>
    </i>
    <i r="1">
      <x v="16"/>
    </i>
    <i r="1">
      <x v="29"/>
    </i>
    <i>
      <x v="4"/>
    </i>
    <i r="1">
      <x/>
    </i>
    <i r="1">
      <x v="2"/>
    </i>
    <i r="1">
      <x v="3"/>
    </i>
    <i r="1">
      <x v="4"/>
    </i>
    <i r="1">
      <x v="30"/>
    </i>
    <i r="1">
      <x v="5"/>
    </i>
    <i r="1">
      <x v="22"/>
    </i>
    <i r="1">
      <x v="6"/>
    </i>
    <i r="1">
      <x v="8"/>
    </i>
    <i r="1">
      <x v="15"/>
    </i>
    <i r="1">
      <x v="16"/>
    </i>
    <i r="1">
      <x v="17"/>
    </i>
    <i r="1">
      <x v="26"/>
    </i>
    <i r="1">
      <x v="29"/>
    </i>
    <i t="grand">
      <x/>
    </i>
  </rowItems>
  <colFields count="1">
    <field x="-2"/>
  </colFields>
  <colItems count="2">
    <i>
      <x/>
    </i>
    <i i="1">
      <x v="1"/>
    </i>
  </colItems>
  <dataFields count="2">
    <dataField name="Somme de nouveau ca" fld="2" baseField="0" baseItem="0"/>
    <dataField name="Nombre de DetailVisite.VisNum" fld="3" subtotal="count" baseField="0" baseItem="0"/>
  </dataFields>
  <chartFormats count="5">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pivotArea type="data" outline="0" fieldPosition="0">
        <references count="3">
          <reference field="4294967294" count="1" selected="0">
            <x v="0"/>
          </reference>
          <reference field="0" count="1" selected="0">
            <x v="2"/>
          </reference>
          <reference field="1" count="1" selected="0">
            <x v="20"/>
          </reference>
        </references>
      </pivotArea>
    </chartFormat>
  </chartFormats>
  <pivotHierarchies count="28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1"/>
    <rowHierarchyUsage hierarchyUsage="19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C20433-93AC-4E0E-ABBC-435D38CC8A17}" name="nombre de facture impayés par client" cacheId="6" applyNumberFormats="0" applyBorderFormats="0" applyFontFormats="0" applyPatternFormats="0" applyAlignmentFormats="0" applyWidthHeightFormats="1" dataCaption="Valeurs" updatedVersion="8" minRefreshableVersion="5" useAutoFormatting="1" subtotalHiddenItems="1" rowGrandTotals="0" colGrandTotals="0" itemPrintTitles="1" createdVersion="8" indent="0" outline="1" outlineData="1" multipleFieldFilters="0" chartFormat="5" rowHeaderCaption="numclient" colHeaderCaption="impayé ou payé">
  <location ref="B197:D219" firstHeaderRow="1" firstDataRow="3" firstDataCol="1"/>
  <pivotFields count="5">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Col" allDrilled="1" subtotalTop="0" showAll="0" dataSourceSort="1" defaultSubtotal="0" defaultAttributeDrillState="1">
      <items count="2">
        <item s="1"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x v="19"/>
    </i>
  </rowItems>
  <colFields count="2">
    <field x="1"/>
    <field x="-2"/>
  </colFields>
  <colItems count="2">
    <i>
      <x/>
      <x/>
    </i>
    <i r="1" i="1">
      <x v="1"/>
    </i>
  </colItems>
  <dataFields count="2">
    <dataField name="Nombre de payé ou pas" fld="3" subtotal="count" baseField="0" baseItem="0"/>
    <dataField name="Somme de CA" fld="2" baseField="0" baseItem="0"/>
  </dataFields>
  <formats count="1">
    <format dxfId="7">
      <pivotArea outline="0" collapsedLevelsAreSubtotals="1" fieldPosition="0">
        <references count="2">
          <reference field="4294967294" count="1" selected="0">
            <x v="1"/>
          </reference>
          <reference field="1" count="1" selected="0">
            <x v="0"/>
          </reference>
        </references>
      </pivotArea>
    </format>
  </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1"/>
          </reference>
          <reference field="1" count="1" selected="0">
            <x v="0"/>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1"/>
          </reference>
          <reference field="1" count="1" selected="0">
            <x v="0"/>
          </reference>
        </references>
      </pivotArea>
    </chartFormat>
    <chartFormat chart="2" format="6" series="1">
      <pivotArea type="data" outline="0" fieldPosition="0">
        <references count="2">
          <reference field="4294967294" count="1" selected="0">
            <x v="0"/>
          </reference>
          <reference field="1" count="1" selected="0">
            <x v="1"/>
          </reference>
        </references>
      </pivotArea>
    </chartFormat>
    <chartFormat chart="2" format="7" series="1">
      <pivotArea type="data" outline="0" fieldPosition="0">
        <references count="2">
          <reference field="4294967294" count="1" selected="0">
            <x v="1"/>
          </reference>
          <reference field="1" count="1" selected="0">
            <x v="1"/>
          </reference>
        </references>
      </pivotArea>
    </chartFormat>
  </chartFormats>
  <pivotHierarchies count="28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Nombre de payé ou pas"/>
    <pivotHierarchy dragToData="1" caption="Total distinct de payé ou pa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colHierarchiesUsage count="2">
    <colHierarchyUsage hierarchyUsage="9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AW">
        <x15:activeTabTopLevelEntity name="[Pla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7B79D5-65A5-4142-8235-D05BE3533FF8}" name="Tableau croisé dynamique12" cacheId="14"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8" rowHeaderCaption="Clinom">
  <location ref="A679:C700" firstHeaderRow="0" firstDataRow="1" firstDataCol="1"/>
  <pivotFields count="4">
    <pivotField showAll="0"/>
    <pivotField axis="axisRow" showAll="0">
      <items count="21">
        <item x="4"/>
        <item x="0"/>
        <item x="7"/>
        <item x="6"/>
        <item x="9"/>
        <item x="15"/>
        <item x="11"/>
        <item x="8"/>
        <item x="10"/>
        <item x="16"/>
        <item x="13"/>
        <item x="3"/>
        <item x="12"/>
        <item x="14"/>
        <item x="2"/>
        <item x="19"/>
        <item x="18"/>
        <item x="17"/>
        <item x="1"/>
        <item x="5"/>
        <item t="default"/>
      </items>
    </pivotField>
    <pivotField dataField="1" showAll="0"/>
    <pivotField dataField="1"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 ancienete" fld="3" baseField="0" baseItem="0"/>
    <dataField name=" nombre_visite" fld="2"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B3AB31-23CC-4D0E-9A76-F8C3EBEE58AE}" name="Tableau croisé dynamique13" cacheId="15"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F679:G683" firstHeaderRow="1" firstDataRow="1" firstDataCol="1"/>
  <pivotFields count="4">
    <pivotField showAll="0"/>
    <pivotField showAll="0"/>
    <pivotField axis="axisRow" numFmtId="10" showAll="0">
      <items count="4">
        <item x="1"/>
        <item x="2"/>
        <item x="0"/>
        <item t="default"/>
      </items>
    </pivotField>
    <pivotField dataField="1" numFmtId="164" showAll="0"/>
  </pivotFields>
  <rowFields count="1">
    <field x="2"/>
  </rowFields>
  <rowItems count="4">
    <i>
      <x/>
    </i>
    <i>
      <x v="1"/>
    </i>
    <i>
      <x v="2"/>
    </i>
    <i t="grand">
      <x/>
    </i>
  </rowItems>
  <colItems count="1">
    <i/>
  </colItems>
  <dataFields count="1">
    <dataField name="Nombre de cout_total" fld="3"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AB37CA-0205-4A5D-BA33-1C8531B418B7}" name="Tableau croisé dynamique8" cacheId="12"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1">
  <location ref="A617:B638" firstHeaderRow="1" firstDataRow="1" firstDataCol="1"/>
  <pivotFields count="2">
    <pivotField axis="axisRow" showAll="0">
      <items count="21">
        <item x="0"/>
        <item x="1"/>
        <item x="2"/>
        <item x="3"/>
        <item x="4"/>
        <item x="5"/>
        <item x="6"/>
        <item x="7"/>
        <item x="8"/>
        <item x="9"/>
        <item x="10"/>
        <item x="11"/>
        <item x="12"/>
        <item x="13"/>
        <item x="14"/>
        <item x="15"/>
        <item x="16"/>
        <item x="17"/>
        <item x="18"/>
        <item x="19"/>
        <item t="default"/>
      </items>
    </pivotField>
    <pivotField dataField="1"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omme de CA_tmedicament" fld="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1D4A3E-BB68-4087-B05A-235E2365FC51}" name="nombre de visite du mois glissant parr animaux" cacheId="16"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6" rowHeaderCaption="numani">
  <location ref="B222:D227" firstHeaderRow="1" firstDataRow="2" firstDataCol="1"/>
  <pivotFields count="5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h="1" x="0"/>
        <item x="1"/>
        <item h="1" x="2"/>
        <item t="default"/>
      </items>
    </pivotField>
  </pivotFields>
  <rowFields count="1">
    <field x="25"/>
  </rowFields>
  <rowItems count="4">
    <i>
      <x v="1"/>
    </i>
    <i>
      <x v="2"/>
    </i>
    <i>
      <x v="32"/>
    </i>
    <i t="grand">
      <x/>
    </i>
  </rowItems>
  <colFields count="1">
    <field x="50"/>
  </colFields>
  <colItems count="2">
    <i>
      <x v="1"/>
    </i>
    <i t="grand">
      <x/>
    </i>
  </colItems>
  <dataFields count="1">
    <dataField name="Nombre de test si la date est dans la periode du mois glissant" fld="50" subtotal="count" baseField="0" baseItem="0"/>
  </dataFields>
  <chartFormats count="11">
    <chartFormat chart="0" format="0" series="1">
      <pivotArea type="data" outline="0" fieldPosition="0">
        <references count="2">
          <reference field="4294967294" count="1" selected="0">
            <x v="0"/>
          </reference>
          <reference field="50" count="1" selected="0">
            <x v="0"/>
          </reference>
        </references>
      </pivotArea>
    </chartFormat>
    <chartFormat chart="0" format="1" series="1">
      <pivotArea type="data" outline="0" fieldPosition="0">
        <references count="2">
          <reference field="4294967294" count="1" selected="0">
            <x v="0"/>
          </reference>
          <reference field="50" count="1" selected="0">
            <x v="1"/>
          </reference>
        </references>
      </pivotArea>
    </chartFormat>
    <chartFormat chart="0" format="2" series="1">
      <pivotArea type="data" outline="0" fieldPosition="0">
        <references count="2">
          <reference field="4294967294" count="1" selected="0">
            <x v="0"/>
          </reference>
          <reference field="50" count="1" selected="0">
            <x v="2"/>
          </reference>
        </references>
      </pivotArea>
    </chartFormat>
    <chartFormat chart="1" format="0" series="1">
      <pivotArea type="data" outline="0" fieldPosition="0">
        <references count="2">
          <reference field="4294967294" count="1" selected="0">
            <x v="0"/>
          </reference>
          <reference field="50" count="1" selected="0">
            <x v="1"/>
          </reference>
        </references>
      </pivotArea>
    </chartFormat>
    <chartFormat chart="2" format="1" series="1">
      <pivotArea type="data" outline="0" fieldPosition="0">
        <references count="2">
          <reference field="4294967294" count="1" selected="0">
            <x v="0"/>
          </reference>
          <reference field="50" count="1" selected="0">
            <x v="1"/>
          </reference>
        </references>
      </pivotArea>
    </chartFormat>
    <chartFormat chart="2" format="2">
      <pivotArea type="data" outline="0" fieldPosition="0">
        <references count="3">
          <reference field="4294967294" count="1" selected="0">
            <x v="0"/>
          </reference>
          <reference field="25" count="1" selected="0">
            <x v="1"/>
          </reference>
          <reference field="50" count="1" selected="0">
            <x v="1"/>
          </reference>
        </references>
      </pivotArea>
    </chartFormat>
    <chartFormat chart="2" format="3">
      <pivotArea type="data" outline="0" fieldPosition="0">
        <references count="3">
          <reference field="4294967294" count="1" selected="0">
            <x v="0"/>
          </reference>
          <reference field="25" count="1" selected="0">
            <x v="2"/>
          </reference>
          <reference field="50" count="1" selected="0">
            <x v="1"/>
          </reference>
        </references>
      </pivotArea>
    </chartFormat>
    <chartFormat chart="3" format="4" series="1">
      <pivotArea type="data" outline="0" fieldPosition="0">
        <references count="2">
          <reference field="4294967294" count="1" selected="0">
            <x v="0"/>
          </reference>
          <reference field="50" count="1" selected="0">
            <x v="1"/>
          </reference>
        </references>
      </pivotArea>
    </chartFormat>
    <chartFormat chart="3" format="5">
      <pivotArea type="data" outline="0" fieldPosition="0">
        <references count="3">
          <reference field="4294967294" count="1" selected="0">
            <x v="0"/>
          </reference>
          <reference field="25" count="1" selected="0">
            <x v="1"/>
          </reference>
          <reference field="50" count="1" selected="0">
            <x v="1"/>
          </reference>
        </references>
      </pivotArea>
    </chartFormat>
    <chartFormat chart="3" format="6">
      <pivotArea type="data" outline="0" fieldPosition="0">
        <references count="3">
          <reference field="4294967294" count="1" selected="0">
            <x v="0"/>
          </reference>
          <reference field="25" count="1" selected="0">
            <x v="2"/>
          </reference>
          <reference field="50" count="1" selected="0">
            <x v="1"/>
          </reference>
        </references>
      </pivotArea>
    </chartFormat>
    <chartFormat chart="3" format="7">
      <pivotArea type="data" outline="0" fieldPosition="0">
        <references count="3">
          <reference field="4294967294" count="1" selected="0">
            <x v="0"/>
          </reference>
          <reference field="25" count="1" selected="0">
            <x v="32"/>
          </reference>
          <reference field="5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E94F5F-DF10-4720-BCF2-FFF951381BC8}" name="Tableau croisé dynamique11" cacheId="8"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8">
  <location ref="A660:B673" firstHeaderRow="1" firstDataRow="1" firstDataCol="1"/>
  <pivotFields count="2">
    <pivotField axis="axisRow" showAll="0">
      <items count="13">
        <item x="0"/>
        <item x="1"/>
        <item x="2"/>
        <item x="3"/>
        <item x="4"/>
        <item x="5"/>
        <item x="6"/>
        <item x="7"/>
        <item x="8"/>
        <item x="9"/>
        <item x="10"/>
        <item x="11"/>
        <item t="default"/>
      </items>
    </pivotField>
    <pivotField dataField="1" showAll="0"/>
  </pivotFields>
  <rowFields count="1">
    <field x="0"/>
  </rowFields>
  <rowItems count="13">
    <i>
      <x/>
    </i>
    <i>
      <x v="1"/>
    </i>
    <i>
      <x v="2"/>
    </i>
    <i>
      <x v="3"/>
    </i>
    <i>
      <x v="4"/>
    </i>
    <i>
      <x v="5"/>
    </i>
    <i>
      <x v="6"/>
    </i>
    <i>
      <x v="7"/>
    </i>
    <i>
      <x v="8"/>
    </i>
    <i>
      <x v="9"/>
    </i>
    <i>
      <x v="10"/>
    </i>
    <i>
      <x v="11"/>
    </i>
    <i t="grand">
      <x/>
    </i>
  </rowItems>
  <colItems count="1">
    <i/>
  </colItems>
  <dataFields count="1">
    <dataField name="Somme de nb_animaux" fld="1"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E4E7AF-18B9-4852-9D4B-BD9272E76663}" name="Tableau croisé dynamique10" cacheId="13"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7">
  <location ref="A642:B655" firstHeaderRow="1" firstDataRow="1" firstDataCol="1"/>
  <pivotFields count="2">
    <pivotField axis="axisRow" showAll="0">
      <items count="13">
        <item x="0"/>
        <item x="1"/>
        <item x="2"/>
        <item x="3"/>
        <item x="4"/>
        <item x="5"/>
        <item x="6"/>
        <item x="7"/>
        <item x="8"/>
        <item x="9"/>
        <item x="10"/>
        <item x="11"/>
        <item t="default"/>
      </items>
    </pivotField>
    <pivotField dataField="1" numFmtId="164" showAll="0"/>
  </pivotFields>
  <rowFields count="1">
    <field x="0"/>
  </rowFields>
  <rowItems count="13">
    <i>
      <x/>
    </i>
    <i>
      <x v="1"/>
    </i>
    <i>
      <x v="2"/>
    </i>
    <i>
      <x v="3"/>
    </i>
    <i>
      <x v="4"/>
    </i>
    <i>
      <x v="5"/>
    </i>
    <i>
      <x v="6"/>
    </i>
    <i>
      <x v="7"/>
    </i>
    <i>
      <x v="8"/>
    </i>
    <i>
      <x v="9"/>
    </i>
    <i>
      <x v="10"/>
    </i>
    <i>
      <x v="11"/>
    </i>
    <i t="grand">
      <x/>
    </i>
  </rowItems>
  <colItems count="1">
    <i/>
  </colItems>
  <dataFields count="1">
    <dataField name="Somme de cout_moyen" fld="1" baseField="0" baseItem="0" numFmtId="164"/>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603F62-D889-4B6E-8935-D5C3D4BAB5BA}" name="Tableau croisé dynamique4" cacheId="9"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6">
  <location ref="A530:B536" firstHeaderRow="1" firstDataRow="1" firstDataCol="1"/>
  <pivotFields count="2">
    <pivotField axis="axisRow" showAll="0">
      <items count="6">
        <item x="3"/>
        <item x="0"/>
        <item x="2"/>
        <item x="1"/>
        <item x="4"/>
        <item t="default"/>
      </items>
    </pivotField>
    <pivotField dataField="1" showAll="0"/>
  </pivotFields>
  <rowFields count="1">
    <field x="0"/>
  </rowFields>
  <rowItems count="6">
    <i>
      <x/>
    </i>
    <i>
      <x v="1"/>
    </i>
    <i>
      <x v="2"/>
    </i>
    <i>
      <x v="3"/>
    </i>
    <i>
      <x v="4"/>
    </i>
    <i t="grand">
      <x/>
    </i>
  </rowItems>
  <colItems count="1">
    <i/>
  </colItems>
  <dataFields count="1">
    <dataField name="Somme de nombre_medicament" fld="1" baseField="0" baseItem="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FBA9FC-AED6-403C-BD94-85CFBD3F4D3F}" name="CA er nbvisite par typeani" cacheId="0" applyNumberFormats="0" applyBorderFormats="0" applyFontFormats="0" applyPatternFormats="0" applyAlignmentFormats="0" applyWidthHeightFormats="1" dataCaption="Valeurs" updatedVersion="8" minRefreshableVersion="5" useAutoFormatting="1" subtotalHiddenItems="1" itemPrintTitles="1" createdVersion="8" indent="0" outline="1" outlineData="1" multipleFieldFilters="0" chartFormat="10">
  <location ref="A3:C36" firstHeaderRow="0" firstDataRow="1"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2">
    <i>
      <x/>
    </i>
    <i i="1">
      <x v="1"/>
    </i>
  </colItems>
  <dataFields count="2">
    <dataField name="Chiffre d'affaire" fld="1" baseField="0" baseItem="0" numFmtId="165"/>
    <dataField name="Nombre de visite" fld="2" subtotal="count" baseField="0" baseItem="5">
      <extLst>
        <ext xmlns:x15="http://schemas.microsoft.com/office/spreadsheetml/2010/11/main" uri="{FABC7310-3BB5-11E1-824E-6D434824019B}">
          <x15:dataField isCountDistinct="1"/>
        </ext>
      </extLst>
    </dataField>
  </dataFields>
  <formats count="1">
    <format dxfId="8">
      <pivotArea outline="0" collapsedLevelsAreSubtotals="1" fieldPosition="0">
        <references count="1">
          <reference field="4294967294" count="1" selected="0">
            <x v="0"/>
          </reference>
        </references>
      </pivotArea>
    </format>
  </format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Hierarchies count="28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hiffre d'affaire"/>
    <pivotHierarchy dragToData="1" caption="Total distinct de AniType"/>
    <pivotHierarchy dragToData="1"/>
    <pivotHierarchy dragToData="1" caption="Nombre de visi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euil1!$A:$AS">
        <x15:activeTabTopLevelEntity name="[Pl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FA565D-7CE6-47A9-8877-4AD0FF4CF7E0}" name="Tableau croisé dynamique7" cacheId="1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8">
  <location ref="A578:B609" firstHeaderRow="1" firstDataRow="1" firstDataCol="1"/>
  <pivotFields count="2">
    <pivotField axis="axisRow"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numFmtId="164"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omme de CA_traitement" fld="1" baseField="0" baseItem="0" numFmtId="164"/>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7FF3AE-BC5C-45BB-A25C-C6B67EC60110}" name="ca et nbvisite pas type de visite" cacheId="1" applyNumberFormats="0" applyBorderFormats="0" applyFontFormats="0" applyPatternFormats="0" applyAlignmentFormats="0" applyWidthHeightFormats="1" dataCaption="Valeurs" updatedVersion="8" minRefreshableVersion="5" useAutoFormatting="1" subtotalHiddenItems="1" itemPrintTitles="1" createdVersion="8" indent="0" outline="1" outlineData="1" multipleFieldFilters="0" chartFormat="5">
  <location ref="A49:C59" firstHeaderRow="0"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name="Chiffre d'affaire " fld="1" baseField="0" baseItem="0"/>
    <dataField name="Nombre de visite" fld="2" subtotal="count" baseField="0" baseItem="0">
      <extLst>
        <ext xmlns:x15="http://schemas.microsoft.com/office/spreadsheetml/2010/11/main" uri="{FABC7310-3BB5-11E1-824E-6D434824019B}">
          <x15:dataField isCountDistinct="1"/>
        </ext>
      </extLst>
    </dataField>
  </dataFields>
  <formats count="2">
    <format dxfId="10">
      <pivotArea collapsedLevelsAreSubtotals="1" fieldPosition="0">
        <references count="2">
          <reference field="4294967294" count="1" selected="0">
            <x v="0"/>
          </reference>
          <reference field="0" count="8">
            <x v="1"/>
            <x v="2"/>
            <x v="3"/>
            <x v="4"/>
            <x v="5"/>
            <x v="6"/>
            <x v="7"/>
            <x v="8"/>
          </reference>
        </references>
      </pivotArea>
    </format>
    <format dxfId="9">
      <pivotArea field="0" grandRow="1" outline="0" collapsedLevelsAreSubtotals="1" axis="axisRow" fieldPosition="0">
        <references count="1">
          <reference field="4294967294" count="1" selected="0">
            <x v="0"/>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28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hiffre d'affaire "/>
    <pivotHierarchy dragToData="1"/>
    <pivotHierarchy dragToData="1"/>
    <pivotHierarchy dragToData="1" caption="Nombre de visi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euil1!$A:$AS">
        <x15:activeTabTopLevelEntity name="[Pl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6191EB6-EB1B-4E93-8C5B-F904938253D7}" name="nbvisite par cliet sans detailvisite" cacheId="5" applyNumberFormats="0" applyBorderFormats="0" applyFontFormats="0" applyPatternFormats="0" applyAlignmentFormats="0" applyWidthHeightFormats="1" dataCaption="Valeurs" updatedVersion="8" minRefreshableVersion="5" useAutoFormatting="1" subtotalHiddenItems="1" rowGrandTotals="0" colGrandTotals="0" itemPrintTitles="1" createdVersion="8" indent="0" outline="1" outlineData="1" multipleFieldFilters="0" chartFormat="5" rowHeaderCaption="numclient" colHeaderCaption="visite sans ou avec detail">
  <location ref="B147:C193" firstHeaderRow="1" firstDataRow="2" firstDataCol="1"/>
  <pivotFields count="4">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axis="axisCol" allDrilled="1" subtotalTop="0" showAll="0" dataSourceSort="1" defaultSubtotal="0" defaultAttributeDrillState="1">
      <items count="1">
        <item s="1" x="0"/>
      </items>
    </pivotField>
    <pivotField allDrilled="1" subtotalTop="0" showAll="0" dataSourceSort="1" defaultSubtotal="0" defaultAttributeDrillState="1"/>
  </pivotFields>
  <rowFields count="1">
    <field x="0"/>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rowItems>
  <colFields count="1">
    <field x="2"/>
  </colFields>
  <colItems count="1">
    <i>
      <x/>
    </i>
  </colItems>
  <dataFields count="1">
    <dataField name="Nombre de VisAni"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28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6"/>
  </rowHierarchiesUsage>
  <colHierarchiesUsage count="1">
    <colHierarchyUsage hierarchyUsage="25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e excell.xlsx!Tableau1">
        <x15:activeTabTopLevelEntity name="[Tableau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6132FB1-6C46-489A-9EFB-D84C80729710}" name="ca et nb visite par client" cacheId="2" applyNumberFormats="0" applyBorderFormats="0" applyFontFormats="0" applyPatternFormats="0" applyAlignmentFormats="0" applyWidthHeightFormats="1" dataCaption="Valeurs" updatedVersion="8" minRefreshableVersion="5" useAutoFormatting="1" subtotalHiddenItems="1" itemPrintTitles="1" createdVersion="8" indent="0" outline="1" outlineData="1" multipleFieldFilters="0" chartFormat="5">
  <location ref="C70:E122" firstHeaderRow="0" firstDataRow="1" firstDataCol="1"/>
  <pivotFields count="4">
    <pivotField axis="axisRow" allDrilled="1" subtotalTop="0" showAll="0" dataSourceSort="1" defaultSubtotal="0"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2">
    <i>
      <x/>
    </i>
    <i i="1">
      <x v="1"/>
    </i>
  </colItems>
  <dataFields count="2">
    <dataField name="Chiffre d'affaire " fld="1" baseField="0" baseItem="0" numFmtId="165"/>
    <dataField name="Nombre de visite" fld="2" subtotal="count" baseField="0" baseItem="0">
      <extLst>
        <ext xmlns:x15="http://schemas.microsoft.com/office/spreadsheetml/2010/11/main" uri="{FABC7310-3BB5-11E1-824E-6D434824019B}">
          <x15:dataField isCountDistinct="1"/>
        </ext>
      </extLst>
    </dataField>
  </dataFields>
  <formats count="1">
    <format dxfId="11">
      <pivotArea outline="0" collapsedLevelsAreSubtotals="1" fieldPosition="0">
        <references count="1">
          <reference field="4294967294" count="1" selected="0">
            <x v="0"/>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28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hiffre d'affaire "/>
    <pivotHierarchy dragToData="1"/>
    <pivotHierarchy dragToData="1"/>
    <pivotHierarchy dragToData="1" caption="Nombre de visi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euil1!$A:$AS">
        <x15:activeTabTopLevelEntity name="[Pl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4DA3AF1-9204-4260-B461-05D08B6CCC9E}" name="ca et nbvisite par niveau de remise" cacheId="3" applyNumberFormats="0" applyBorderFormats="0" applyFontFormats="0" applyPatternFormats="0" applyAlignmentFormats="0" applyWidthHeightFormats="1" dataCaption="Valeurs" updatedVersion="8" minRefreshableVersion="5" useAutoFormatting="1" subtotalHiddenItems="1" itemPrintTitles="1" createdVersion="8" indent="0" outline="1" outlineData="1" multipleFieldFilters="0" chartFormat="3">
  <location ref="C135:E142"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2">
    <i>
      <x/>
    </i>
    <i i="1">
      <x v="1"/>
    </i>
  </colItems>
  <dataFields count="2">
    <dataField name="Nombre de visite" fld="2" subtotal="count" baseField="0" baseItem="0">
      <extLst>
        <ext xmlns:x15="http://schemas.microsoft.com/office/spreadsheetml/2010/11/main" uri="{FABC7310-3BB5-11E1-824E-6D434824019B}">
          <x15:dataField isCountDistinct="1"/>
        </ext>
      </extLst>
    </dataField>
    <dataField name="Chiffre d'affaire" fld="1" baseField="0" baseItem="0"/>
  </dataFields>
  <formats count="2">
    <format dxfId="13">
      <pivotArea collapsedLevelsAreSubtotals="1" fieldPosition="0">
        <references count="2">
          <reference field="4294967294" count="1" selected="0">
            <x v="1"/>
          </reference>
          <reference field="0" count="5">
            <x v="1"/>
            <x v="2"/>
            <x v="3"/>
            <x v="4"/>
            <x v="5"/>
          </reference>
        </references>
      </pivotArea>
    </format>
    <format dxfId="12">
      <pivotArea field="0" grandRow="1" outline="0" collapsedLevelsAreSubtotals="1" axis="axisRow" fieldPosition="0">
        <references count="1">
          <reference field="4294967294" count="1" selected="0">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28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hiffre d'affaire"/>
    <pivotHierarchy dragToData="1"/>
    <pivotHierarchy dragToData="1"/>
    <pivotHierarchy dragToData="1" caption="Nombre de visi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euil1!$A:$AS">
        <x15:activeTabTopLevelEntity name="[Pl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2C32DF7-0F50-4C0D-861E-2A9CB3D0C960}" name="Tableau croisé dynamique6" cacheId="8"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4">
  <location ref="A556:B569" firstHeaderRow="1" firstDataRow="1" firstDataCol="1"/>
  <pivotFields count="2">
    <pivotField axis="axisRow" showAll="0">
      <items count="13">
        <item x="0"/>
        <item x="1"/>
        <item x="2"/>
        <item x="3"/>
        <item x="4"/>
        <item x="5"/>
        <item x="6"/>
        <item x="7"/>
        <item x="8"/>
        <item x="9"/>
        <item x="10"/>
        <item x="11"/>
        <item t="default"/>
      </items>
    </pivotField>
    <pivotField dataField="1" showAll="0"/>
  </pivotFields>
  <rowFields count="1">
    <field x="0"/>
  </rowFields>
  <rowItems count="13">
    <i>
      <x/>
    </i>
    <i>
      <x v="1"/>
    </i>
    <i>
      <x v="2"/>
    </i>
    <i>
      <x v="3"/>
    </i>
    <i>
      <x v="4"/>
    </i>
    <i>
      <x v="5"/>
    </i>
    <i>
      <x v="6"/>
    </i>
    <i>
      <x v="7"/>
    </i>
    <i>
      <x v="8"/>
    </i>
    <i>
      <x v="9"/>
    </i>
    <i>
      <x v="10"/>
    </i>
    <i>
      <x v="11"/>
    </i>
    <i t="grand">
      <x/>
    </i>
  </rowItems>
  <colItems count="1">
    <i/>
  </colItems>
  <dataFields count="1">
    <dataField name="Somme de nb_animaux" fld="1"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3AAD00C-CF66-4691-82A7-6E4212549A4E}" name="Tableau croisé dynamique5" cacheId="1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chartFormat="7">
  <location ref="A541:B548" firstHeaderRow="1" firstDataRow="1" firstDataCol="1"/>
  <pivotFields count="2">
    <pivotField axis="axisRow" showAll="0">
      <items count="7">
        <item x="4"/>
        <item x="0"/>
        <item x="5"/>
        <item x="2"/>
        <item x="3"/>
        <item x="1"/>
        <item t="default"/>
      </items>
    </pivotField>
    <pivotField dataField="1" showAll="0"/>
  </pivotFields>
  <rowFields count="1">
    <field x="0"/>
  </rowFields>
  <rowItems count="7">
    <i>
      <x/>
    </i>
    <i>
      <x v="1"/>
    </i>
    <i>
      <x v="2"/>
    </i>
    <i>
      <x v="3"/>
    </i>
    <i>
      <x v="4"/>
    </i>
    <i>
      <x v="5"/>
    </i>
    <i t="grand">
      <x/>
    </i>
  </rowItems>
  <colItems count="1">
    <i/>
  </colItems>
  <dataFields count="1">
    <dataField name="Somme de nombre_traitement" fld="1" baseField="0" baseItem="0"/>
  </dataFields>
  <chartFormats count="7">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 chart="4" format="12">
      <pivotArea type="data" outline="0" fieldPosition="0">
        <references count="2">
          <reference field="4294967294" count="1" selected="0">
            <x v="0"/>
          </reference>
          <reference field="0" count="1" selected="0">
            <x v="3"/>
          </reference>
        </references>
      </pivotArea>
    </chartFormat>
    <chartFormat chart="4" format="13">
      <pivotArea type="data" outline="0" fieldPosition="0">
        <references count="2">
          <reference field="4294967294" count="1" selected="0">
            <x v="0"/>
          </reference>
          <reference field="0" count="1" selected="0">
            <x v="4"/>
          </reference>
        </references>
      </pivotArea>
    </chartFormat>
    <chartFormat chart="4" format="14">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4A5E7AA-FDD7-431D-86CD-43D16D029706}" name="année N-1 et ajout de 10%" cacheId="4" applyNumberFormats="0" applyBorderFormats="0" applyFontFormats="0" applyPatternFormats="0" applyAlignmentFormats="0" applyWidthHeightFormats="1" dataCaption="Valeurs" updatedVersion="8" minRefreshableVersion="5" useAutoFormatting="1" subtotalHiddenItems="1" itemPrintTitles="1" createdVersion="8" indent="0" outline="1" outlineData="1" multipleFieldFilters="0">
  <location ref="C235:E415" firstHeaderRow="0" firstDataRow="1" firstDataCol="1"/>
  <pivotFields count="5">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2">
    <field x="1"/>
    <field x="3"/>
  </rowFields>
  <rowItems count="180">
    <i>
      <x/>
    </i>
    <i r="1">
      <x/>
    </i>
    <i r="1">
      <x v="1"/>
    </i>
    <i r="1">
      <x v="2"/>
    </i>
    <i r="1">
      <x v="3"/>
    </i>
    <i r="1">
      <x v="4"/>
    </i>
    <i r="1">
      <x v="5"/>
    </i>
    <i r="1">
      <x v="6"/>
    </i>
    <i>
      <x v="1"/>
    </i>
    <i r="1">
      <x v="7"/>
    </i>
    <i r="1">
      <x v="8"/>
    </i>
    <i>
      <x v="2"/>
    </i>
    <i r="1">
      <x v="1"/>
    </i>
    <i r="1">
      <x v="2"/>
    </i>
    <i r="1">
      <x v="5"/>
    </i>
    <i r="1">
      <x v="9"/>
    </i>
    <i>
      <x v="3"/>
    </i>
    <i r="1">
      <x v="1"/>
    </i>
    <i r="1">
      <x v="2"/>
    </i>
    <i r="1">
      <x v="7"/>
    </i>
    <i r="1">
      <x v="8"/>
    </i>
    <i r="1">
      <x v="4"/>
    </i>
    <i r="1">
      <x v="5"/>
    </i>
    <i r="1">
      <x v="9"/>
    </i>
    <i>
      <x v="4"/>
    </i>
    <i r="1">
      <x v="1"/>
    </i>
    <i r="1">
      <x v="2"/>
    </i>
    <i r="1">
      <x v="7"/>
    </i>
    <i>
      <x v="5"/>
    </i>
    <i r="1">
      <x v="1"/>
    </i>
    <i r="1">
      <x v="8"/>
    </i>
    <i r="1">
      <x v="10"/>
    </i>
    <i r="1">
      <x v="5"/>
    </i>
    <i>
      <x v="6"/>
    </i>
    <i r="1">
      <x v="11"/>
    </i>
    <i r="1">
      <x v="12"/>
    </i>
    <i>
      <x v="7"/>
    </i>
    <i r="1">
      <x v="7"/>
    </i>
    <i r="1">
      <x v="8"/>
    </i>
    <i r="1">
      <x v="10"/>
    </i>
    <i r="1">
      <x v="11"/>
    </i>
    <i r="1">
      <x v="5"/>
    </i>
    <i>
      <x v="8"/>
    </i>
    <i r="1">
      <x v="10"/>
    </i>
    <i r="1">
      <x v="11"/>
    </i>
    <i r="1">
      <x v="12"/>
    </i>
    <i r="1">
      <x v="3"/>
    </i>
    <i r="1">
      <x v="4"/>
    </i>
    <i r="1">
      <x v="5"/>
    </i>
    <i>
      <x v="9"/>
    </i>
    <i r="1">
      <x v="8"/>
    </i>
    <i r="1">
      <x v="10"/>
    </i>
    <i>
      <x v="10"/>
    </i>
    <i r="1">
      <x v="1"/>
    </i>
    <i r="1">
      <x v="2"/>
    </i>
    <i r="1">
      <x v="7"/>
    </i>
    <i r="1">
      <x v="8"/>
    </i>
    <i r="1">
      <x v="10"/>
    </i>
    <i r="1">
      <x v="11"/>
    </i>
    <i r="1">
      <x v="12"/>
    </i>
    <i r="1">
      <x v="3"/>
    </i>
    <i>
      <x v="11"/>
    </i>
    <i r="1">
      <x v="1"/>
    </i>
    <i r="1">
      <x v="2"/>
    </i>
    <i>
      <x v="12"/>
    </i>
    <i r="1">
      <x v="1"/>
    </i>
    <i r="1">
      <x v="2"/>
    </i>
    <i r="1">
      <x v="7"/>
    </i>
    <i r="1">
      <x v="4"/>
    </i>
    <i>
      <x v="13"/>
    </i>
    <i r="1">
      <x v="1"/>
    </i>
    <i r="1">
      <x v="2"/>
    </i>
    <i r="1">
      <x v="7"/>
    </i>
    <i r="1">
      <x v="8"/>
    </i>
    <i r="1">
      <x v="10"/>
    </i>
    <i r="1">
      <x v="11"/>
    </i>
    <i r="1">
      <x v="12"/>
    </i>
    <i r="1">
      <x v="5"/>
    </i>
    <i r="1">
      <x v="6"/>
    </i>
    <i>
      <x v="14"/>
    </i>
    <i r="1">
      <x v="1"/>
    </i>
    <i r="1">
      <x v="2"/>
    </i>
    <i r="1">
      <x v="7"/>
    </i>
    <i r="1">
      <x v="8"/>
    </i>
    <i r="1">
      <x v="10"/>
    </i>
    <i r="1">
      <x v="11"/>
    </i>
    <i r="1">
      <x v="12"/>
    </i>
    <i r="1">
      <x v="5"/>
    </i>
    <i>
      <x v="15"/>
    </i>
    <i r="1">
      <x v="2"/>
    </i>
    <i r="1">
      <x v="7"/>
    </i>
    <i r="1">
      <x v="8"/>
    </i>
    <i r="1">
      <x v="10"/>
    </i>
    <i r="1">
      <x v="11"/>
    </i>
    <i r="1">
      <x v="12"/>
    </i>
    <i r="1">
      <x v="3"/>
    </i>
    <i r="1">
      <x v="4"/>
    </i>
    <i>
      <x v="16"/>
    </i>
    <i r="1">
      <x v="1"/>
    </i>
    <i r="1">
      <x v="2"/>
    </i>
    <i r="1">
      <x v="7"/>
    </i>
    <i r="1">
      <x v="8"/>
    </i>
    <i>
      <x v="17"/>
    </i>
    <i r="1">
      <x v="10"/>
    </i>
    <i r="1">
      <x v="11"/>
    </i>
    <i r="1">
      <x v="5"/>
    </i>
    <i r="1">
      <x v="6"/>
    </i>
    <i>
      <x v="18"/>
    </i>
    <i r="1">
      <x v="1"/>
    </i>
    <i r="1">
      <x v="2"/>
    </i>
    <i r="1">
      <x v="7"/>
    </i>
    <i r="1">
      <x v="8"/>
    </i>
    <i r="1">
      <x v="12"/>
    </i>
    <i r="1">
      <x v="3"/>
    </i>
    <i r="1">
      <x v="5"/>
    </i>
    <i r="1">
      <x v="6"/>
    </i>
    <i>
      <x v="19"/>
    </i>
    <i r="1">
      <x v="1"/>
    </i>
    <i r="1">
      <x v="2"/>
    </i>
    <i r="1">
      <x v="7"/>
    </i>
    <i r="1">
      <x v="8"/>
    </i>
    <i>
      <x v="20"/>
    </i>
    <i r="1">
      <x v="1"/>
    </i>
    <i r="1">
      <x v="2"/>
    </i>
    <i>
      <x v="21"/>
    </i>
    <i r="1">
      <x v="1"/>
    </i>
    <i r="1">
      <x v="2"/>
    </i>
    <i r="1">
      <x v="7"/>
    </i>
    <i r="1">
      <x v="8"/>
    </i>
    <i r="1">
      <x v="12"/>
    </i>
    <i r="1">
      <x v="3"/>
    </i>
    <i>
      <x v="22"/>
    </i>
    <i r="1">
      <x v="11"/>
    </i>
    <i r="1">
      <x v="12"/>
    </i>
    <i>
      <x v="23"/>
    </i>
    <i r="1">
      <x v="5"/>
    </i>
    <i r="1">
      <x v="9"/>
    </i>
    <i>
      <x v="24"/>
    </i>
    <i r="1">
      <x v="1"/>
    </i>
    <i r="1">
      <x v="2"/>
    </i>
    <i r="1">
      <x v="7"/>
    </i>
    <i r="1">
      <x v="8"/>
    </i>
    <i r="1">
      <x v="10"/>
    </i>
    <i>
      <x v="25"/>
    </i>
    <i r="1">
      <x v="1"/>
    </i>
    <i r="1">
      <x v="2"/>
    </i>
    <i r="1">
      <x v="8"/>
    </i>
    <i r="1">
      <x v="10"/>
    </i>
    <i>
      <x v="26"/>
    </i>
    <i r="1">
      <x v="1"/>
    </i>
    <i r="1">
      <x v="2"/>
    </i>
    <i r="1">
      <x v="7"/>
    </i>
    <i>
      <x v="27"/>
    </i>
    <i r="1">
      <x v="1"/>
    </i>
    <i r="1">
      <x v="2"/>
    </i>
    <i r="1">
      <x v="7"/>
    </i>
    <i r="1">
      <x v="8"/>
    </i>
    <i r="1">
      <x v="10"/>
    </i>
    <i r="1">
      <x v="11"/>
    </i>
    <i r="1">
      <x v="12"/>
    </i>
    <i>
      <x v="28"/>
    </i>
    <i r="1">
      <x v="1"/>
    </i>
    <i r="1">
      <x v="2"/>
    </i>
    <i r="1">
      <x v="7"/>
    </i>
    <i r="1">
      <x v="8"/>
    </i>
    <i r="1">
      <x v="10"/>
    </i>
    <i>
      <x v="29"/>
    </i>
    <i r="1">
      <x v="1"/>
    </i>
    <i r="1">
      <x v="2"/>
    </i>
    <i r="1">
      <x v="7"/>
    </i>
    <i r="1">
      <x v="11"/>
    </i>
    <i r="1">
      <x v="12"/>
    </i>
    <i r="1">
      <x v="4"/>
    </i>
    <i r="1">
      <x v="5"/>
    </i>
    <i>
      <x v="30"/>
    </i>
    <i r="1">
      <x v="2"/>
    </i>
    <i r="1">
      <x v="7"/>
    </i>
    <i r="1">
      <x v="12"/>
    </i>
    <i r="1">
      <x v="3"/>
    </i>
    <i t="grand">
      <x/>
    </i>
  </rowItems>
  <colFields count="1">
    <field x="-2"/>
  </colFields>
  <colItems count="2">
    <i>
      <x/>
    </i>
    <i i="1">
      <x v="1"/>
    </i>
  </colItems>
  <dataFields count="2">
    <dataField name="Somme de nouveau ca" fld="0" baseField="0" baseItem="0"/>
    <dataField name="Nombre de DetailVisite.VisNum" fld="2" subtotal="count" baseField="0" baseItem="0"/>
  </dataFields>
  <pivotHierarchies count="28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6"/>
    <rowHierarchyUsage hierarchyUsage="1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AY">
        <x15:activeTabTopLevelEntity name="[Plage 2]"/>
        <x15:activeTabTopLevelEntity name="[Pla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niType" xr10:uid="{404EA43C-C8C9-4F6A-B244-B33E553C06DC}" sourceName="[Plage].[AniType]">
  <pivotTables>
    <pivotTable tabId="3" name="CA er nbvisite par typeani"/>
    <pivotTable tabId="3" name="ca et nbvisite pas type de visite"/>
    <pivotTable tabId="3" name="ca et nb visite par client"/>
    <pivotTable tabId="3" name="ca et nbvisite par niveau de remise"/>
    <pivotTable tabId="3" name="année N-1 et ajout de 10%"/>
    <pivotTable tabId="3" name="nbvisite par cliet sans detailvisite"/>
    <pivotTable tabId="3" name="nombre de facture impayés par client"/>
    <pivotTable tabId="3" name="PLANNIFICATION"/>
  </pivotTables>
  <data>
    <olap pivotCacheId="701787016">
      <levels count="2">
        <level uniqueName="[Plage].[AniType].[(All)]" sourceCaption="(All)" count="0"/>
        <level uniqueName="[Plage].[AniType].[AniType]" sourceCaption="AniType" count="32">
          <ranges>
            <range startItem="0">
              <i n="[Plage].[AniType].&amp;" c="(vide)"/>
              <i n="[Plage].[AniType].&amp;[]" c=""/>
              <i n="[Plage].[AniType].&amp;[AGNEAU]" c="AGNEAU"/>
              <i n="[Plage].[AniType].&amp;[AUTRUCHE]" c="AUTRUCHE"/>
              <i n="[Plage].[AniType].&amp;[BALEINE]" c="BALEINE"/>
              <i n="[Plage].[AniType].&amp;[CANARD]" c="CANARD"/>
              <i n="[Plage].[AniType].&amp;[CHAT]" c="CHAT"/>
              <i n="[Plage].[AniType].&amp;[CHEVAL]" c="CHEVAL"/>
              <i n="[Plage].[AniType].&amp;[CHEVRE]" c="CHEVRE"/>
              <i n="[Plage].[AniType].&amp;[CHIEN]" c="CHIEN"/>
              <i n="[Plage].[AniType].&amp;[COCHON]" c="COCHON"/>
              <i n="[Plage].[AniType].&amp;[COCHON D'INDE]" c="COCHON D'INDE"/>
              <i n="[Plage].[AniType].&amp;[DAIM]" c="DAIM"/>
              <i n="[Plage].[AniType].&amp;[DAUPHIN]" c="DAUPHIN"/>
              <i n="[Plage].[AniType].&amp;[DINDE]" c="DINDE"/>
              <i n="[Plage].[AniType].&amp;[DINOSAURE]" c="DINOSAURE"/>
              <i n="[Plage].[AniType].&amp;[ECUREUIL]" c="ECUREUIL"/>
              <i n="[Plage].[AniType].&amp;[FURET]" c="FURET"/>
              <i n="[Plage].[AniType].&amp;[GERBOISE]" c="GERBOISE"/>
              <i n="[Plage].[AniType].&amp;[GRENOUILLE]" c="GRENOUILLE"/>
              <i n="[Plage].[AniType].&amp;[LAPIN]" c="LAPIN"/>
              <i n="[Plage].[AniType].&amp;[LEZARD]" c="LEZARD"/>
              <i n="[Plage].[AniType].&amp;[LOUP]" c="LOUP"/>
              <i n="[Plage].[AniType].&amp;[MOUFETTE]" c="MOUFETTE"/>
              <i n="[Plage].[AniType].&amp;[MOUTON]" c="MOUTON"/>
              <i n="[Plage].[AniType].&amp;[OISEAU]" c="OISEAU"/>
              <i n="[Plage].[AniType].&amp;[OURS]" c="OURS"/>
              <i n="[Plage].[AniType].&amp;[POISSON]" c="POISSON"/>
              <i n="[Plage].[AniType].&amp;[RAT]" c="RAT"/>
              <i n="[Plage].[AniType].&amp;[SERPENT]" c="SERPENT"/>
              <i n="[Plage].[AniType].&amp;[SINGE]" c="SINGE"/>
              <i n="[Plage].[AniType].&amp;[TORTUE]" c="TORTUE"/>
            </range>
          </ranges>
        </level>
      </levels>
      <selections count="1">
        <selection n="[Plage].[Ani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CliRemise" xr10:uid="{6F06F910-6300-4A0B-8C09-666802F3C628}" sourceName="[Plage].[CliRemise]">
  <pivotTables>
    <pivotTable tabId="3" name="CA er nbvisite par typeani"/>
    <pivotTable tabId="3" name="ca et nbvisite pas type de visite"/>
    <pivotTable tabId="3" name="ca et nb visite par client"/>
    <pivotTable tabId="3" name="ca et nbvisite par niveau de remise"/>
    <pivotTable tabId="3" name="année N-1 et ajout de 10%"/>
    <pivotTable tabId="3" name="nbvisite par cliet sans detailvisite"/>
    <pivotTable tabId="3" name="nombre de facture impayés par client"/>
    <pivotTable tabId="3" name="PLANNIFICATION"/>
  </pivotTables>
  <data>
    <olap pivotCacheId="701787016">
      <levels count="2">
        <level uniqueName="[Plage].[CliRemise].[(All)]" sourceCaption="(All)" count="0"/>
        <level uniqueName="[Plage].[CliRemise].[CliRemise]" sourceCaption="CliRemise" count="6">
          <ranges>
            <range startItem="0">
              <i n="[Plage].[CliRemise].&amp;" c="(vide)"/>
              <i n="[Plage].[CliRemise].&amp;[0]" c="0"/>
              <i n="[Plage].[CliRemise].&amp;[5.E-2]" c="0,05"/>
              <i n="[Plage].[CliRemise].&amp;[1.E-1]" c="0,1"/>
              <i n="[Plage].[CliRemise].&amp;[2.E-1]" c="0,2"/>
              <i n="[Plage].[CliRemise].&amp;[5.E-1]" c="0,5"/>
            </range>
          </ranges>
        </level>
      </levels>
      <selections count="1">
        <selection n="[Plage].[CliRemis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VisType" xr10:uid="{4A697183-F2ED-4D62-A507-6FA88BC72254}" sourceName="[Plage].[VisType]">
  <pivotTables>
    <pivotTable tabId="3" name="CA er nbvisite par typeani"/>
    <pivotTable tabId="3" name="ca et nbvisite pas type de visite"/>
    <pivotTable tabId="3" name="ca et nb visite par client"/>
    <pivotTable tabId="3" name="ca et nbvisite par niveau de remise"/>
    <pivotTable tabId="3" name="année N-1 et ajout de 10%"/>
    <pivotTable tabId="3" name="nbvisite par cliet sans detailvisite"/>
    <pivotTable tabId="3" name="nombre de facture impayés par client"/>
    <pivotTable tabId="3" name="PLANNIFICATION"/>
  </pivotTables>
  <data>
    <olap pivotCacheId="701787016">
      <levels count="2">
        <level uniqueName="[Plage].[VisType].[(All)]" sourceCaption="(All)" count="0"/>
        <level uniqueName="[Plage].[VisType].[VisType]" sourceCaption="VisType" count="9">
          <ranges>
            <range startItem="0">
              <i n="[Plage].[VisType].&amp;" c="(vide)"/>
              <i n="[Plage].[VisType].&amp;[]" c=""/>
              <i n="[Plage].[VisType].&amp;[AUTRE]" c="AUTRE"/>
              <i n="[Plage].[VisType].&amp;[BLESSURE]" c="BLESSURE"/>
              <i n="[Plage].[VisType].&amp;[HOSPITALISATION]" c="HOSPITALISATION"/>
              <i n="[Plage].[VisType].&amp;[MALADIE]" c="MALADIE"/>
              <i n="[Plage].[VisType].&amp;[PHYSIQUE]" c="PHYSIQUE"/>
              <i n="[Plage].[VisType].&amp;[ROUTINE]" c="ROUTINE"/>
              <i n="[Plage].[VisType].&amp;[TOILETTAGE]" c="TOILETTAGE"/>
            </range>
          </ranges>
        </level>
      </levels>
      <selections count="1">
        <selection n="[Plage].[Vis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CliNom" xr10:uid="{F3EB1E54-7A7A-4816-8831-BA75829EF793}" sourceName="[Plage].[CliNom]">
  <pivotTables>
    <pivotTable tabId="3" name="CA er nbvisite par typeani"/>
    <pivotTable tabId="3" name="ca et nbvisite pas type de visite"/>
    <pivotTable tabId="3" name="ca et nb visite par client"/>
    <pivotTable tabId="3" name="ca et nbvisite par niveau de remise"/>
    <pivotTable tabId="3" name="année N-1 et ajout de 10%"/>
    <pivotTable tabId="3" name="nbvisite par cliet sans detailvisite"/>
    <pivotTable tabId="3" name="nombre de facture impayés par client"/>
    <pivotTable tabId="3" name="PLANNIFICATION"/>
  </pivotTables>
  <data>
    <olap pivotCacheId="701787016">
      <levels count="2">
        <level uniqueName="[Plage].[CliNom].[(All)]" sourceCaption="(All)" count="0"/>
        <level uniqueName="[Plage].[CliNom].[CliNom]" sourceCaption="CliNom" count="51">
          <ranges>
            <range startItem="0">
              <i n="[Plage].[CliNom].&amp;" c="(vide)"/>
              <i n="[Plage].[CliNom].&amp;[Albert Joineau]" c="Albert Joineau"/>
              <i n="[Plage].[CliNom].&amp;[Animaux Câlins]" c="Animaux Câlins"/>
              <i n="[Plage].[CliNom].&amp;[Animaux exotiques S.A.]" c="Animaux exotiques S.A."/>
              <i n="[Plage].[CliNom].&amp;[Animaux Familiers]" c="Animaux Familiers"/>
              <i n="[Plage].[CliNom].&amp;[Anita Zimmerman]" c="Anita Zimmerman"/>
              <i n="[Plage].[CliNom].&amp;[Aquarium de Baillargues]" c="Aquarium de Baillargues"/>
              <i n="[Plage].[CliNom].&amp;[Au Chat Malin]" c="Au Chat Malin"/>
              <i n="[Plage].[CliNom].&amp;[Barbara Willenberg]" c="Barbara Willenberg"/>
              <i n="[Plage].[CliNom].&amp;[Bow Wow House]" c="Bow Wow House"/>
              <i n="[Plage].[CliNom].&amp;[Bruce Adams]" c="Bruce Adams"/>
              <i n="[Plage].[CliNom].&amp;[Charlotte Jobert]" c="Charlotte Jobert"/>
              <i n="[Plage].[CliNom].&amp;[Châtons Calins]" c="Châtons Calins"/>
              <i n="[Plage].[CliNom].&amp;[Christian Praduit]" c="Christian Praduit"/>
              <i n="[Plage].[CliNom].&amp;[Des Oiseaux et des Hommes]" c="Des Oiseaux et des Hommes"/>
              <i n="[Plage].[CliNom].&amp;[George Grandjean]" c="George Grandjean"/>
              <i n="[Plage].[CliNom].&amp;[Haute Protection]" c="Haute Protection"/>
              <i n="[Plage].[CliNom].&amp;[Jean Adams]" c="Jean Adams"/>
              <i n="[Plage].[CliNom].&amp;[Jean Bruneteau]" c="Jean Bruneteau"/>
              <i n="[Plage].[CliNom].&amp;[Jean Willenberg]" c="Jean Willenberg"/>
              <i n="[Plage].[CliNom].&amp;[Karen Rhodes]" c="Karen Rhodes"/>
              <i n="[Plage].[CliNom].&amp;[Koalas et Perruches]" c="Koalas et Perruches"/>
              <i n="[Plage].[CliNom].&amp;[La Cuve à Poissons SARL]" c="La Cuve à Poissons SARL"/>
              <i n="[Plage].[CliNom].&amp;[La Grange au Poil]" c="La Grange au Poil"/>
              <i n="[Plage].[CliNom].&amp;[La Maison de l'Animal]" c="La Maison de l'Animal"/>
              <i n="[Plage].[CliNom].&amp;[Le Monde des Oiseaux]" c="Le Monde des Oiseaux"/>
              <i n="[Plage].[CliNom].&amp;[L'Ile aux Serpents]" c="L'Ile aux Serpents"/>
              <i n="[Plage].[CliNom].&amp;[Malins Petits]" c="Malins Petits"/>
              <i n="[Plage].[CliNom].&amp;[Marguerite McKinley]" c="Marguerite McKinley"/>
              <i n="[Plage].[CliNom].&amp;[Michel Joineau]" c="Michel Joineau"/>
              <i n="[Plage].[CliNom].&amp;[Office Naturel de l'Hérault]" c="Office Naturel de l'Hérault"/>
              <i n="[Plage].[CliNom].&amp;[Patricia Irribarado]" c="Patricia Irribarado"/>
              <i n="[Plage].[CliNom].&amp;[Paul-Elie Fruet]" c="Paul-Elie Fruet"/>
              <i n="[Plage].[CliNom].&amp;[Pépiements]" c="Pépiements"/>
              <i n="[Plage].[CliNom].&amp;[Philippe Primenat]" c="Philippe Primenat"/>
              <i n="[Plage].[CliNom].&amp;[Pierrette Grandon]" c="Pierrette Grandon"/>
              <i n="[Plage].[CliNom].&amp;[Plein d'Amour]" c="Plein d'Amour"/>
              <i n="[Plage].[CliNom].&amp;[Pour les Chiens]" c="Pour les Chiens"/>
              <i n="[Plage].[CliNom].&amp;[Refuge aviaire George Brun]" c="Refuge aviaire George Brun"/>
              <i n="[Plage].[CliNom].&amp;[Réserve Naturelle de Nîmes]" c="Réserve Naturelle de Nîmes"/>
              <i n="[Plage].[CliNom].&amp;[Royaume des Animaux (le)]" c="Royaume des Animaux (le)"/>
              <i n="[Plage].[CliNom].&amp;[Sandra Young]" c="Sandra Young"/>
              <i n="[Plage].[CliNom].&amp;[Sandrine Willenberg]" c="Sandrine Willenberg"/>
              <i n="[Plage].[CliNom].&amp;[Stéphane Brun]" c="Stéphane Brun"/>
              <i n="[Plage].[CliNom].&amp;[Thierry Pottier]" c="Thierry Pottier"/>
              <i n="[Plage].[CliNom].&amp;[Trois Petits Cochons]" c="Trois Petits Cochons"/>
              <i n="[Plage].[CliNom].&amp;[UFR Sciences de la Vie]" c="UFR Sciences de la Vie"/>
              <i n="[Plage].[CliNom].&amp;[World Fauna]" c="World Fauna"/>
              <i n="[Plage].[CliNom].&amp;[Zoo du Mont Pilote]" c="Zoo du Mont Pilote"/>
              <i n="[Plage].[CliNom].&amp;[Zoo Municipal d'Angliers]" c="Zoo Municipal d'Angliers"/>
              <i n="[Plage].[CliNom].&amp;[Zoo Municipal de Ranier]" c="Zoo Municipal de Ranier"/>
            </range>
          </ranges>
        </level>
      </levels>
      <selections count="1">
        <selection n="[Plage].[CliNo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iType" xr10:uid="{E4EA3C37-7205-4296-B5B1-E50C889E97C1}" cache="Segment_AniType" caption="AniType" startItem="1" level="1" style="SlicerStyleDark2" rowHeight="234950"/>
  <slicer name="CliRemise" xr10:uid="{344FACE0-4510-45F2-B7CA-9E75E7DEF139}" cache="Segment_CliRemise" caption="CliRemise" level="1" style="SlicerStyleLight2" rowHeight="234950"/>
  <slicer name="VisType" xr10:uid="{06308B02-7AE4-465B-8FE3-D0B3C37D6C2E}" cache="Segment_VisType" caption="VisType" startItem="1" level="1" style="SlicerStyleDark2" rowHeight="234950"/>
  <slicer name="CliNom" xr10:uid="{C6AE8C74-B6F7-4A69-B464-19DDA7CC5C8D}" cache="Segment_CliNom" caption="CliNom" level="1"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DD7FF6-3045-4BB0-9DFC-BDA5D04C84B6}" name="Tableau1" displayName="Tableau1" ref="A1:BC411" totalsRowShown="0" headerRowDxfId="71" dataDxfId="69" headerRowBorderDxfId="70" tableBorderDxfId="68">
  <autoFilter ref="A1:BC411" xr:uid="{FADD7FF6-3045-4BB0-9DFC-BDA5D04C84B6}"/>
  <tableColumns count="55">
    <tableColumn id="1" xr3:uid="{CFA6D585-7337-4D1D-9031-EACA9368395F}" name="Aniid" dataDxfId="67"/>
    <tableColumn id="2" xr3:uid="{90EA1990-E84D-48BD-B9AF-1662A7E56EF7}" name="AniCli" dataDxfId="66"/>
    <tableColumn id="3" xr3:uid="{3CB99833-AB1E-4E75-A17A-DF629D3FE5B2}" name="AniNom" dataDxfId="65"/>
    <tableColumn id="4" xr3:uid="{D60E9ED3-3718-4D82-A273-93CE72053873}" name="AniType" dataDxfId="64"/>
    <tableColumn id="5" xr3:uid="{DABFEB7F-C6A0-4BB5-9962-1D8346DE0B01}" name="AniRace" dataDxfId="63"/>
    <tableColumn id="6" xr3:uid="{DBBF0513-B618-4234-9E4E-BD2160412598}" name="AniDN" dataDxfId="62"/>
    <tableColumn id="7" xr3:uid="{0F7EBC1D-2231-40C0-9C12-83BFE1AC823F}" name="AniSexe" dataDxfId="61"/>
    <tableColumn id="8" xr3:uid="{3DC1DD49-D3B9-4F94-98D0-53F791FCFCA6}" name="AniCouleur" dataDxfId="60"/>
    <tableColumn id="9" xr3:uid="{D8E91946-9D82-4D88-9EB2-836485AE6D43}" name="AniSteril" dataDxfId="59"/>
    <tableColumn id="10" xr3:uid="{A0A64A76-A1BB-4F90-8D92-27154071F1C2}" name="AniTaille" dataDxfId="58"/>
    <tableColumn id="11" xr3:uid="{84E4E12C-79C7-48E9-B661-253F8633AE1D}" name="AniPoids" dataDxfId="57"/>
    <tableColumn id="12" xr3:uid="{CE905275-7A44-4920-8252-4875D11DBDBD}" name="AniDecede" dataDxfId="56"/>
    <tableColumn id="13" xr3:uid="{076BF6CE-1924-44DB-857A-E76F5E31FA94}" name="AniCommentaires" dataDxfId="55"/>
    <tableColumn id="14" xr3:uid="{FF65BF88-DA91-425E-9AB2-5D907D2D7F8C}" name="CliNum" dataDxfId="54"/>
    <tableColumn id="15" xr3:uid="{4074D59E-8BAE-4842-BCEC-733BD5779684}" name="CliType" dataDxfId="53"/>
    <tableColumn id="16" xr3:uid="{42E95DFE-F158-43A9-9C4E-672673E4C4F2}" name="CliNom" dataDxfId="52"/>
    <tableColumn id="17" xr3:uid="{EFCFE92C-DFCB-4E23-96DB-3B5A34CE0ADB}" name="CliRue" dataDxfId="51"/>
    <tableColumn id="18" xr3:uid="{E13E162B-612D-4E70-ADB8-3123B4F651CB}" name="CliLocalite" dataDxfId="50"/>
    <tableColumn id="19" xr3:uid="{7C15909E-3FE1-49D2-817A-B0B69CECB62C}" name="CliDep" dataDxfId="49"/>
    <tableColumn id="20" xr3:uid="{9D464426-B5BB-4EFB-82A8-3436AC201F9C}" name="CliCP" dataDxfId="48"/>
    <tableColumn id="21" xr3:uid="{BC6607B4-2ACC-4BEA-9F68-8D2CC089F0CF}" name="CliTel" dataDxfId="47"/>
    <tableColumn id="22" xr3:uid="{B7036562-F455-46A3-AAEC-FE879DFA4CD8}" name="CliSiteWeb" dataDxfId="46"/>
    <tableColumn id="23" xr3:uid="{97AE06AC-FECC-47E9-9654-91EF7E3062FB}" name="Clidepuis" dataDxfId="45"/>
    <tableColumn id="24" xr3:uid="{9DACCF60-4965-42F3-8DFA-314EE2FB0B8C}" name="CliRemise" dataDxfId="44"/>
    <tableColumn id="25" xr3:uid="{80437B6A-B5F4-4071-94A0-16B4BAA5E057}" name="Visite.VisNum" dataDxfId="43"/>
    <tableColumn id="26" xr3:uid="{BDB26F8A-DFA5-490B-A9AB-DAC2EC8524BD}" name="VisAni" dataDxfId="42"/>
    <tableColumn id="27" xr3:uid="{628F003E-FBF6-46BD-8CF1-C86BF006C22F}" name="VisDate_2024" dataDxfId="41"/>
    <tableColumn id="28" xr3:uid="{33F84AC1-48CD-4A82-8AA4-ADDC62984F2A}" name="VisSuivi" dataDxfId="40"/>
    <tableColumn id="29" xr3:uid="{30871D55-4056-4840-8881-A45FE13C438C}" name="VisDatesuivi_2024"/>
    <tableColumn id="30" xr3:uid="{672B088B-C0AD-4685-BC93-F812ABA004D2}" name="VisTypepaie" dataDxfId="39"/>
    <tableColumn id="31" xr3:uid="{85C0F65B-3A14-4756-BA4A-948ED4C5318A}" name="VisDatePaiement_2024" dataDxfId="38"/>
    <tableColumn id="32" xr3:uid="{627B2477-AA8C-49A7-8DC9-2D843D047FC7}" name="DetailVisite.VisNum" dataDxfId="37"/>
    <tableColumn id="33" xr3:uid="{E69ED09B-6FE2-4D27-AD74-6D7A16D99669}" name="VisLig" dataDxfId="36"/>
    <tableColumn id="34" xr3:uid="{158DEC0F-9A27-4444-A412-C6C7737EA8E6}" name="VisType" dataDxfId="35"/>
    <tableColumn id="35" xr3:uid="{BB2C0D01-B3E0-48CD-9DA0-BCB501631C0B}" name="VisTrait" dataDxfId="34"/>
    <tableColumn id="36" xr3:uid="{94DBF072-5D91-4992-B9AB-C1A11B3AC636}" name="VisMed" dataDxfId="33"/>
    <tableColumn id="37" xr3:uid="{B04AFDF8-ACF2-4FA4-892B-737090614445}" name="MedCode" dataDxfId="32"/>
    <tableColumn id="38" xr3:uid="{CFDAFD69-A759-43BB-8E55-A5C0A970D6A5}" name="MedNom" dataDxfId="31"/>
    <tableColumn id="39" xr3:uid="{A56FC5F8-D503-49CF-997C-25C3A118C5C0}" name="MedPrix" dataDxfId="30"/>
    <tableColumn id="40" xr3:uid="{0D977240-B687-418A-B8C0-6CD27A022D42}" name="CodeTrai" dataDxfId="29"/>
    <tableColumn id="41" xr3:uid="{DFE86DB3-B540-466D-BE44-31E99164538B}" name="NomTrai" dataDxfId="28"/>
    <tableColumn id="42" xr3:uid="{A7A13426-308C-42A0-93DE-9E593E2C2884}" name="PrixTrai" dataDxfId="27"/>
    <tableColumn id="43" xr3:uid="{2ACD5C20-4722-4DE1-9712-C888F680220B}" name="PaiTypeCode" dataDxfId="26"/>
    <tableColumn id="44" xr3:uid="{31AAFE60-0C52-4288-8D23-0C92654B8C49}" name="PaiTypeLib" dataDxfId="25"/>
    <tableColumn id="45" xr3:uid="{5B0D795B-0175-43B6-A3EE-93F5496166E9}" name="CA" dataDxfId="24">
      <calculatedColumnFormula>(Tableau1[[#This Row],[MedPrix]]+Tableau1[[#This Row],[PrixTrai]])*(1-Tableau1[[#This Row],[CliRemise]])</calculatedColumnFormula>
    </tableColumn>
    <tableColumn id="52" xr3:uid="{2594A217-3A31-4054-ACA0-2211F3F2D3AC}" name="nouveau ca" dataDxfId="23">
      <calculatedColumnFormula>Tableau1[[#This Row],[CA]]*1.1</calculatedColumnFormula>
    </tableColumn>
    <tableColumn id="46" xr3:uid="{698860EA-30C4-4424-8FD2-E370F4E28B0B}" name="avec ou sans detail de visite" dataDxfId="22">
      <calculatedColumnFormula>IF( Tableau1[[#This Row],[DetailVisite.VisNum]]="", "Sans détail", "Avec détail")</calculatedColumnFormula>
    </tableColumn>
    <tableColumn id="47" xr3:uid="{14C6C8C8-BFBF-42C6-A578-1C02ED212C17}" name="nombre de jour d'impayés" dataDxfId="21">
      <calculatedColumnFormula>IF(Tableau1[[#This Row],[VisDatePaiement_2024]]="",0,(TODAY()-Tableau1[[#This Row],[VisDatePaiement_2024]]))</calculatedColumnFormula>
    </tableColumn>
    <tableColumn id="48" xr3:uid="{DA60B882-1FC4-41A0-9A30-8C9AA9C3A1FA}" name="nombre de mois" dataDxfId="20">
      <calculatedColumnFormula>ROUND(Tableau1[[#This Row],[nombre de jour d''impayés]]/30,1)</calculatedColumnFormula>
    </tableColumn>
    <tableColumn id="49" xr3:uid="{17B95981-AF46-40FC-9DD9-49D68E6EEA4C}" name="payé ou pas" dataDxfId="19">
      <calculatedColumnFormula>IF(Tableau1[[#This Row],[nombre de mois]]&gt;1,"impayé","payé")</calculatedColumnFormula>
    </tableColumn>
    <tableColumn id="50" xr3:uid="{30D3A4A5-80DE-494A-9849-2CAD7071E3EE}" name="test si la date est dans la periode du mois glissant" dataDxfId="18">
      <calculatedColumnFormula>AND(Tableau1[[#This Row],[VisDatesuivi_2024]]&gt;=TODAY()-30,Tableau1[[#This Row],[VisDatesuivi_2024]]&lt;=TODAY())</calculatedColumnFormula>
    </tableColumn>
    <tableColumn id="53" xr3:uid="{97597F99-E98F-4620-94C8-755D502D62BA}" name="numéro de la semaine de visite " dataDxfId="17">
      <calculatedColumnFormula>ROUNDDOWN(DAY(Tableau1[[#This Row],[VisDate_2024]])/7,0)</calculatedColumnFormula>
    </tableColumn>
    <tableColumn id="54" xr3:uid="{5C677945-106B-48A2-BC7D-46883F3FD471}" name="visite" dataDxfId="16">
      <calculatedColumnFormula>_xlfn.MAXIFS(AA:AA,AH:AH, "TOILETTAGE",AA:AA, "&lt;"&amp;AA2,A:A,A2)</calculatedColumnFormula>
    </tableColumn>
    <tableColumn id="51" xr3:uid="{56670BD3-E39C-4152-877D-DD6159FAE71D}" name="Colonne1" dataDxfId="15">
      <calculatedColumnFormula>Tableau1[[#This Row],[VisDate_2024]]-Tableau1[[#This Row],[visite]]</calculatedColumnFormula>
    </tableColumn>
    <tableColumn id="55" xr3:uid="{F6B4AADC-27DC-4895-B5D4-013EF31D898E}" name="Colonne2" dataDxfId="14">
      <calculatedColumnFormula>IF(Tableau1[[#This Row],[visite]]&gt;0,Tableau1[[#This Row],[Colonne1]],"")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86256E0-57C7-4170-8B28-9FFE9671C176}" name="Tableau2" displayName="Tableau2" ref="A1:F409" totalsRowShown="0">
  <autoFilter ref="A1:F409" xr:uid="{286256E0-57C7-4170-8B28-9FFE9671C176}"/>
  <tableColumns count="6">
    <tableColumn id="1" xr3:uid="{9B6727AA-8CC0-4CB8-9B27-3B9481A8138E}" name="VisDatePaiement_2024" dataDxfId="6"/>
    <tableColumn id="2" xr3:uid="{3CCDA7DA-FB49-4A17-BFFA-061E7589B741}" name="nombre de jour d'impayés" dataDxfId="5">
      <calculatedColumnFormula>IF(A2=$A$2,0,(TODAY()-A2))</calculatedColumnFormula>
    </tableColumn>
    <tableColumn id="3" xr3:uid="{866A8894-B43F-4F83-A230-0A37DBA48C0B}" name="nombre de mois d'impayés" dataDxfId="4">
      <calculatedColumnFormula>ROUND(B2/30,1)</calculatedColumnFormula>
    </tableColumn>
    <tableColumn id="4" xr3:uid="{26696C92-BFA9-4E4E-B5A3-69C50D3A19D1}" name="payés/impayés" dataDxfId="3">
      <calculatedColumnFormula>IF(OR(C2=$C$2,C2&gt;1),"impayé","payé")</calculatedColumnFormula>
    </tableColumn>
    <tableColumn id="5" xr3:uid="{BAF9A63F-D546-4488-8ED4-EA77CE99406B}" name="nombre d'impayés"/>
    <tableColumn id="6" xr3:uid="{A06AE3B0-80B4-4A12-A88F-A9376C7A86DB}" name="nombre de payé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1B36F4A-5707-4602-8CC8-C126EAC665EC}" name="Tableau5" displayName="Tableau5" ref="A1:C2" totalsRowShown="0">
  <autoFilter ref="A1:C2" xr:uid="{A1B36F4A-5707-4602-8CC8-C126EAC665EC}"/>
  <tableColumns count="3">
    <tableColumn id="1" xr3:uid="{8D7A65A8-5770-459E-B3C7-12A88DC36A15}" name="VisDatesuivi_2024" dataDxfId="2"/>
    <tableColumn id="2" xr3:uid="{2F840EE8-BC7E-49FF-8A2B-C58696084F9B}" name="test si la date est dans la periode du mois glissant" dataDxfId="1">
      <calculatedColumnFormula>AND(A2&gt;=TODAY()-30,A2&lt;=TODAY())</calculatedColumnFormula>
    </tableColumn>
    <tableColumn id="3" xr3:uid="{3FCF4F67-8AE0-414C-84EF-31F607A0E8D1}" name="nombre de visite pour le mois glissant" dataDxfId="0"/>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Chronologie_VisDate_2024" xr10:uid="{ECDD22F6-A7BD-402D-ACE5-B528C664DE59}" sourceName="[Plage].[VisDate_2024]">
  <pivotTables>
    <pivotTable tabId="3" name="CA er nbvisite par typeani"/>
    <pivotTable tabId="3" name="ca et nbvisite pas type de visite"/>
    <pivotTable tabId="3" name="ca et nb visite par client"/>
    <pivotTable tabId="3" name="ca et nbvisite par niveau de remise"/>
    <pivotTable tabId="3" name="année N-1 et ajout de 10%"/>
    <pivotTable tabId="3" name="nbvisite par cliet sans detailvisite"/>
    <pivotTable tabId="3" name="nombre de facture impayés par client"/>
    <pivotTable tabId="3" name="PLANNIFICATION"/>
  </pivotTables>
  <state minimalRefreshVersion="6" lastRefreshVersion="6" pivotCacheId="1820472457"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VisDate_2024" xr10:uid="{043A67A1-27A6-483C-8A80-C54491E0F747}" cache="Chronologie_VisDate_2024" caption="VisDate_2024" level="2" selectionLevel="2" scrollPosition="2024-06-30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8E926-00FD-4772-9756-53BAE6F8E45E}">
  <dimension ref="A1:BC411"/>
  <sheetViews>
    <sheetView workbookViewId="0">
      <pane xSplit="1" topLeftCell="AR1" activePane="topRight" state="frozen"/>
      <selection activeCell="A6" sqref="A6"/>
      <selection pane="topRight" activeCell="AX3" sqref="AX3"/>
    </sheetView>
  </sheetViews>
  <sheetFormatPr baseColWidth="10" defaultRowHeight="14.4" x14ac:dyDescent="0.3"/>
  <cols>
    <col min="8" max="8" width="12.21875" customWidth="1"/>
    <col min="12" max="12" width="11.88671875" customWidth="1"/>
    <col min="13" max="13" width="17.88671875" customWidth="1"/>
    <col min="19" max="19" width="11.5546875" style="13"/>
    <col min="22" max="22" width="11.88671875" customWidth="1"/>
    <col min="25" max="25" width="14.5546875" customWidth="1"/>
    <col min="27" max="27" width="14.21875" customWidth="1"/>
    <col min="29" max="29" width="18" customWidth="1"/>
    <col min="30" max="30" width="13" customWidth="1"/>
    <col min="31" max="31" width="22.21875" customWidth="1"/>
    <col min="32" max="32" width="19.33203125" customWidth="1"/>
    <col min="43" max="43" width="13.88671875" customWidth="1"/>
    <col min="44" max="44" width="12" customWidth="1"/>
    <col min="46" max="46" width="18.21875" customWidth="1"/>
    <col min="47" max="47" width="28.21875" customWidth="1"/>
    <col min="52" max="52" width="25.77734375" customWidth="1"/>
    <col min="53" max="53" width="14.77734375" style="13" bestFit="1" customWidth="1"/>
  </cols>
  <sheetData>
    <row r="1" spans="1:55" x14ac:dyDescent="0.3">
      <c r="A1" s="6" t="s">
        <v>1005</v>
      </c>
      <c r="B1" s="6" t="s">
        <v>0</v>
      </c>
      <c r="C1" s="6" t="s">
        <v>1</v>
      </c>
      <c r="D1" s="6" t="s">
        <v>2</v>
      </c>
      <c r="E1" s="6" t="s">
        <v>3</v>
      </c>
      <c r="F1" s="6" t="s">
        <v>4</v>
      </c>
      <c r="G1" s="6" t="s">
        <v>5</v>
      </c>
      <c r="H1" s="6" t="s">
        <v>6</v>
      </c>
      <c r="I1" s="6" t="s">
        <v>7</v>
      </c>
      <c r="J1" s="6" t="s">
        <v>8</v>
      </c>
      <c r="K1" s="6" t="s">
        <v>9</v>
      </c>
      <c r="L1" s="6" t="s">
        <v>10</v>
      </c>
      <c r="M1" s="6" t="s">
        <v>11</v>
      </c>
      <c r="N1" s="6" t="s">
        <v>12</v>
      </c>
      <c r="O1" s="6" t="s">
        <v>13</v>
      </c>
      <c r="P1" s="6" t="s">
        <v>14</v>
      </c>
      <c r="Q1" s="6" t="s">
        <v>15</v>
      </c>
      <c r="R1" s="6" t="s">
        <v>16</v>
      </c>
      <c r="S1" s="19" t="s">
        <v>17</v>
      </c>
      <c r="T1" s="6" t="s">
        <v>18</v>
      </c>
      <c r="U1" s="6" t="s">
        <v>19</v>
      </c>
      <c r="V1" s="6" t="s">
        <v>20</v>
      </c>
      <c r="W1" s="6" t="s">
        <v>21</v>
      </c>
      <c r="X1" s="6" t="s">
        <v>22</v>
      </c>
      <c r="Y1" s="6" t="s">
        <v>23</v>
      </c>
      <c r="Z1" s="6" t="s">
        <v>24</v>
      </c>
      <c r="AA1" s="6" t="s">
        <v>25</v>
      </c>
      <c r="AB1" s="6" t="s">
        <v>26</v>
      </c>
      <c r="AC1" s="6" t="s">
        <v>27</v>
      </c>
      <c r="AD1" s="6" t="s">
        <v>28</v>
      </c>
      <c r="AE1" s="6" t="s">
        <v>29</v>
      </c>
      <c r="AF1" s="6" t="s">
        <v>30</v>
      </c>
      <c r="AG1" s="6" t="s">
        <v>31</v>
      </c>
      <c r="AH1" s="18" t="s">
        <v>32</v>
      </c>
      <c r="AI1" s="6" t="s">
        <v>33</v>
      </c>
      <c r="AJ1" s="6" t="s">
        <v>34</v>
      </c>
      <c r="AK1" s="6" t="s">
        <v>35</v>
      </c>
      <c r="AL1" s="6" t="s">
        <v>36</v>
      </c>
      <c r="AM1" s="6" t="s">
        <v>37</v>
      </c>
      <c r="AN1" s="6" t="s">
        <v>38</v>
      </c>
      <c r="AO1" s="6" t="s">
        <v>39</v>
      </c>
      <c r="AP1" s="6" t="s">
        <v>40</v>
      </c>
      <c r="AQ1" s="6" t="s">
        <v>41</v>
      </c>
      <c r="AR1" s="6" t="s">
        <v>42</v>
      </c>
      <c r="AS1" s="6" t="s">
        <v>978</v>
      </c>
      <c r="AT1" s="18" t="s">
        <v>1017</v>
      </c>
      <c r="AU1" s="6" t="s">
        <v>1009</v>
      </c>
      <c r="AV1" s="6" t="s">
        <v>992</v>
      </c>
      <c r="AW1" s="6" t="s">
        <v>1011</v>
      </c>
      <c r="AX1" s="6" t="s">
        <v>1012</v>
      </c>
      <c r="AY1" s="18" t="s">
        <v>999</v>
      </c>
      <c r="AZ1" s="18" t="s">
        <v>1032</v>
      </c>
      <c r="BA1" s="58" t="s">
        <v>1033</v>
      </c>
      <c r="BB1" s="57" t="s">
        <v>1085</v>
      </c>
      <c r="BC1" s="57" t="s">
        <v>1086</v>
      </c>
    </row>
    <row r="2" spans="1:55" ht="43.2" x14ac:dyDescent="0.3">
      <c r="A2" s="1" t="s">
        <v>43</v>
      </c>
      <c r="B2" s="1" t="s">
        <v>43</v>
      </c>
      <c r="C2" s="1" t="s">
        <v>43</v>
      </c>
      <c r="D2" s="1" t="s">
        <v>43</v>
      </c>
      <c r="E2" s="1" t="s">
        <v>43</v>
      </c>
      <c r="F2" s="2"/>
      <c r="G2" s="1" t="s">
        <v>43</v>
      </c>
      <c r="H2" s="1" t="s">
        <v>43</v>
      </c>
      <c r="I2" s="3" t="b">
        <v>0</v>
      </c>
      <c r="J2" s="2"/>
      <c r="K2" s="2"/>
      <c r="L2" s="3" t="b">
        <v>0</v>
      </c>
      <c r="M2" s="1" t="s">
        <v>43</v>
      </c>
      <c r="N2" s="1" t="s">
        <v>44</v>
      </c>
      <c r="O2" s="3">
        <v>1</v>
      </c>
      <c r="P2" s="1" t="s">
        <v>45</v>
      </c>
      <c r="Q2" s="1" t="s">
        <v>46</v>
      </c>
      <c r="R2" s="1" t="s">
        <v>47</v>
      </c>
      <c r="S2" s="21" t="s">
        <v>48</v>
      </c>
      <c r="T2" s="1" t="s">
        <v>49</v>
      </c>
      <c r="U2" s="1" t="s">
        <v>50</v>
      </c>
      <c r="V2" s="1" t="s">
        <v>43</v>
      </c>
      <c r="W2" s="4">
        <v>43110</v>
      </c>
      <c r="X2" s="3">
        <v>0</v>
      </c>
      <c r="Y2" s="1" t="s">
        <v>43</v>
      </c>
      <c r="Z2" s="1" t="s">
        <v>43</v>
      </c>
      <c r="AA2" s="2"/>
      <c r="AB2" s="1" t="s">
        <v>43</v>
      </c>
      <c r="AC2" s="2"/>
      <c r="AD2" s="2"/>
      <c r="AE2" s="2"/>
      <c r="AF2" s="1" t="s">
        <v>43</v>
      </c>
      <c r="AG2" s="1" t="s">
        <v>43</v>
      </c>
      <c r="AH2" s="1" t="s">
        <v>43</v>
      </c>
      <c r="AI2" s="1" t="s">
        <v>43</v>
      </c>
      <c r="AJ2" s="1" t="s">
        <v>43</v>
      </c>
      <c r="AK2" s="1" t="s">
        <v>43</v>
      </c>
      <c r="AL2" s="1" t="s">
        <v>43</v>
      </c>
      <c r="AM2" s="2"/>
      <c r="AN2" s="1" t="s">
        <v>43</v>
      </c>
      <c r="AO2" s="1" t="s">
        <v>43</v>
      </c>
      <c r="AP2" s="2"/>
      <c r="AQ2" s="2"/>
      <c r="AR2" s="1" t="s">
        <v>43</v>
      </c>
      <c r="AS2" s="7">
        <f>(Tableau1[[#This Row],[MedPrix]]+Tableau1[[#This Row],[PrixTrai]])*(1-Tableau1[[#This Row],[CliRemise]])</f>
        <v>0</v>
      </c>
      <c r="AT2" s="33">
        <f>Tableau1[[#This Row],[CA]]*1.1</f>
        <v>0</v>
      </c>
      <c r="AU2" s="22" t="str">
        <f>IF( Tableau1[[#This Row],[DetailVisite.VisNum]]="", "Sans détail", "Avec détail")</f>
        <v>Sans détail</v>
      </c>
      <c r="AV2" s="22">
        <f ca="1">IF(Tableau1[[#This Row],[VisDatePaiement_2024]]="",0,(TODAY()-Tableau1[[#This Row],[VisDatePaiement_2024]]))</f>
        <v>0</v>
      </c>
      <c r="AW2" s="22">
        <f ca="1">ROUND(Tableau1[[#This Row],[nombre de jour d''impayés]]/30,1)</f>
        <v>0</v>
      </c>
      <c r="AX2" s="22" t="str">
        <f ca="1">IF(Tableau1[[#This Row],[nombre de mois]]&gt;1,"impayé","payé")</f>
        <v>payé</v>
      </c>
      <c r="AY2" s="23" t="b">
        <f ca="1">AND(Tableau1[[#This Row],[VisDatesuivi_2024]]&gt;=TODAY()-30,Tableau1[[#This Row],[VisDatesuivi_2024]]&lt;=TODAY())</f>
        <v>0</v>
      </c>
      <c r="AZ2" s="23">
        <f>ROUNDDOWN(DAY(Tableau1[[#This Row],[VisDate_2024]])/7,0)</f>
        <v>0</v>
      </c>
      <c r="BA2" s="59">
        <f t="shared" ref="BA2:BA65" si="0">_xlfn.MAXIFS(AA:AA,AH:AH, "TOILETTAGE",AA:AA, "&lt;"&amp;AA2,A:A,A2)</f>
        <v>0</v>
      </c>
      <c r="BB2" s="60">
        <f>Tableau1[[#This Row],[VisDate_2024]]-Tableau1[[#This Row],[visite]]</f>
        <v>0</v>
      </c>
      <c r="BC2" s="56" t="str">
        <f>IF(Tableau1[[#This Row],[visite]]&gt;0,Tableau1[[#This Row],[Colonne1]],"")</f>
        <v/>
      </c>
    </row>
    <row r="3" spans="1:55" ht="172.8" x14ac:dyDescent="0.3">
      <c r="A3" s="1" t="s">
        <v>51</v>
      </c>
      <c r="B3" s="1" t="s">
        <v>52</v>
      </c>
      <c r="C3" s="1" t="s">
        <v>53</v>
      </c>
      <c r="D3" s="1" t="s">
        <v>54</v>
      </c>
      <c r="E3" s="1" t="s">
        <v>55</v>
      </c>
      <c r="F3" s="4">
        <v>42820</v>
      </c>
      <c r="G3" s="1" t="s">
        <v>56</v>
      </c>
      <c r="H3" s="1" t="s">
        <v>57</v>
      </c>
      <c r="I3" s="3" t="b">
        <v>0</v>
      </c>
      <c r="J3" s="3">
        <v>45</v>
      </c>
      <c r="K3" s="3">
        <v>3.1</v>
      </c>
      <c r="L3" s="3" t="b">
        <v>0</v>
      </c>
      <c r="M3" s="1" t="s">
        <v>58</v>
      </c>
      <c r="N3" s="1" t="s">
        <v>52</v>
      </c>
      <c r="O3" s="3">
        <v>2</v>
      </c>
      <c r="P3" s="1" t="s">
        <v>59</v>
      </c>
      <c r="Q3" s="1" t="s">
        <v>60</v>
      </c>
      <c r="R3" s="1" t="s">
        <v>61</v>
      </c>
      <c r="S3" s="20" t="s">
        <v>62</v>
      </c>
      <c r="T3" s="1" t="s">
        <v>63</v>
      </c>
      <c r="U3" s="1" t="s">
        <v>64</v>
      </c>
      <c r="V3" s="1" t="s">
        <v>43</v>
      </c>
      <c r="W3" s="4">
        <v>43902</v>
      </c>
      <c r="X3" s="3">
        <v>0.2</v>
      </c>
      <c r="Y3" s="1" t="s">
        <v>65</v>
      </c>
      <c r="Z3" s="1" t="s">
        <v>51</v>
      </c>
      <c r="AA3" s="4">
        <v>45014</v>
      </c>
      <c r="AB3" s="1" t="s">
        <v>66</v>
      </c>
      <c r="AC3" s="4">
        <v>45228</v>
      </c>
      <c r="AD3" s="3">
        <v>2</v>
      </c>
      <c r="AE3" s="4">
        <v>45028</v>
      </c>
      <c r="AF3" s="1" t="s">
        <v>65</v>
      </c>
      <c r="AG3" s="1" t="s">
        <v>67</v>
      </c>
      <c r="AH3" s="1" t="s">
        <v>68</v>
      </c>
      <c r="AI3" s="1" t="s">
        <v>69</v>
      </c>
      <c r="AJ3" s="1" t="s">
        <v>70</v>
      </c>
      <c r="AK3" s="1" t="s">
        <v>70</v>
      </c>
      <c r="AL3" s="1" t="s">
        <v>71</v>
      </c>
      <c r="AM3" s="5">
        <v>0</v>
      </c>
      <c r="AN3" s="1" t="s">
        <v>69</v>
      </c>
      <c r="AO3" s="1" t="s">
        <v>72</v>
      </c>
      <c r="AP3" s="5">
        <v>250</v>
      </c>
      <c r="AQ3" s="3">
        <v>2</v>
      </c>
      <c r="AR3" s="1" t="s">
        <v>73</v>
      </c>
      <c r="AS3" s="8">
        <f>(Tableau1[[#This Row],[MedPrix]]+Tableau1[[#This Row],[PrixTrai]])*(1-Tableau1[[#This Row],[CliRemise]])</f>
        <v>200</v>
      </c>
      <c r="AT3" s="33">
        <f>Tableau1[[#This Row],[CA]]*1.1</f>
        <v>220.00000000000003</v>
      </c>
      <c r="AU3" s="22" t="str">
        <f>IF( Tableau1[[#This Row],[DetailVisite.VisNum]]="", "Sans détail", "Avec détail")</f>
        <v>Avec détail</v>
      </c>
      <c r="AV3" s="22">
        <f ca="1">IF(Tableau1[[#This Row],[VisDatePaiement_2024]]="",0,(TODAY()-Tableau1[[#This Row],[VisDatePaiement_2024]]))</f>
        <v>641</v>
      </c>
      <c r="AW3" s="22">
        <f ca="1">ROUND(Tableau1[[#This Row],[nombre de jour d''impayés]]/30,1)</f>
        <v>21.4</v>
      </c>
      <c r="AX3" s="22" t="str">
        <f ca="1">IF(Tableau1[[#This Row],[nombre de mois]]&gt;1,"impayé","payé")</f>
        <v>impayé</v>
      </c>
      <c r="AY3" s="23" t="b">
        <f ca="1">AND(Tableau1[[#This Row],[VisDatesuivi_2024]]&gt;=TODAY()-30,Tableau1[[#This Row],[VisDatesuivi_2024]]&lt;=TODAY())</f>
        <v>0</v>
      </c>
      <c r="AZ3" s="23">
        <f>ROUNDDOWN(DAY(Tableau1[[#This Row],[VisDate_2024]])/7,0)</f>
        <v>4</v>
      </c>
      <c r="BA3" s="59">
        <f t="shared" si="0"/>
        <v>44974</v>
      </c>
      <c r="BB3" s="60">
        <f>Tableau1[[#This Row],[VisDate_2024]]-Tableau1[[#This Row],[visite]]</f>
        <v>40</v>
      </c>
      <c r="BC3" s="56">
        <f>IF(Tableau1[[#This Row],[visite]]&gt;0,Tableau1[[#This Row],[Colonne1]],"")</f>
        <v>40</v>
      </c>
    </row>
    <row r="4" spans="1:55" ht="172.8" x14ac:dyDescent="0.3">
      <c r="A4" s="1" t="s">
        <v>51</v>
      </c>
      <c r="B4" s="1" t="s">
        <v>52</v>
      </c>
      <c r="C4" s="1" t="s">
        <v>53</v>
      </c>
      <c r="D4" s="1" t="s">
        <v>54</v>
      </c>
      <c r="E4" s="1" t="s">
        <v>55</v>
      </c>
      <c r="F4" s="4">
        <v>42820</v>
      </c>
      <c r="G4" s="1" t="s">
        <v>56</v>
      </c>
      <c r="H4" s="1" t="s">
        <v>57</v>
      </c>
      <c r="I4" s="3" t="b">
        <v>0</v>
      </c>
      <c r="J4" s="3">
        <v>45</v>
      </c>
      <c r="K4" s="3">
        <v>3.1</v>
      </c>
      <c r="L4" s="3" t="b">
        <v>0</v>
      </c>
      <c r="M4" s="1" t="s">
        <v>58</v>
      </c>
      <c r="N4" s="1" t="s">
        <v>52</v>
      </c>
      <c r="O4" s="3">
        <v>2</v>
      </c>
      <c r="P4" s="1" t="s">
        <v>59</v>
      </c>
      <c r="Q4" s="1" t="s">
        <v>60</v>
      </c>
      <c r="R4" s="1" t="s">
        <v>61</v>
      </c>
      <c r="S4" s="20" t="s">
        <v>62</v>
      </c>
      <c r="T4" s="1" t="s">
        <v>63</v>
      </c>
      <c r="U4" s="1" t="s">
        <v>64</v>
      </c>
      <c r="V4" s="1" t="s">
        <v>43</v>
      </c>
      <c r="W4" s="4">
        <v>43902</v>
      </c>
      <c r="X4" s="3">
        <v>0.2</v>
      </c>
      <c r="Y4" s="1" t="s">
        <v>74</v>
      </c>
      <c r="Z4" s="1" t="s">
        <v>51</v>
      </c>
      <c r="AA4" s="4">
        <v>45574</v>
      </c>
      <c r="AB4" s="1" t="s">
        <v>75</v>
      </c>
      <c r="AC4" s="4">
        <v>45653</v>
      </c>
      <c r="AD4" s="3">
        <v>2</v>
      </c>
      <c r="AE4" s="4">
        <v>45596</v>
      </c>
      <c r="AF4" s="1" t="s">
        <v>74</v>
      </c>
      <c r="AG4" s="1" t="s">
        <v>67</v>
      </c>
      <c r="AH4" s="1" t="s">
        <v>68</v>
      </c>
      <c r="AI4" s="1" t="s">
        <v>69</v>
      </c>
      <c r="AJ4" s="1" t="s">
        <v>70</v>
      </c>
      <c r="AK4" s="1" t="s">
        <v>70</v>
      </c>
      <c r="AL4" s="1" t="s">
        <v>71</v>
      </c>
      <c r="AM4" s="5">
        <v>0</v>
      </c>
      <c r="AN4" s="1" t="s">
        <v>69</v>
      </c>
      <c r="AO4" s="1" t="s">
        <v>72</v>
      </c>
      <c r="AP4" s="5">
        <v>250</v>
      </c>
      <c r="AQ4" s="3">
        <v>2</v>
      </c>
      <c r="AR4" s="1" t="s">
        <v>73</v>
      </c>
      <c r="AS4" s="8">
        <f>(Tableau1[[#This Row],[MedPrix]]+Tableau1[[#This Row],[PrixTrai]])*(1-Tableau1[[#This Row],[CliRemise]])</f>
        <v>200</v>
      </c>
      <c r="AT4" s="33">
        <f>Tableau1[[#This Row],[CA]]*1.1</f>
        <v>220.00000000000003</v>
      </c>
      <c r="AU4" s="22" t="str">
        <f>IF( Tableau1[[#This Row],[DetailVisite.VisNum]]="", "Sans détail", "Avec détail")</f>
        <v>Avec détail</v>
      </c>
      <c r="AV4" s="22">
        <f ca="1">IF(Tableau1[[#This Row],[VisDatePaiement_2024]]="",0,(TODAY()-Tableau1[[#This Row],[VisDatePaiement_2024]]))</f>
        <v>73</v>
      </c>
      <c r="AW4" s="22">
        <f ca="1">ROUND(Tableau1[[#This Row],[nombre de jour d''impayés]]/30,1)</f>
        <v>2.4</v>
      </c>
      <c r="AX4" s="22" t="str">
        <f ca="1">IF(Tableau1[[#This Row],[nombre de mois]]&gt;1,"impayé","payé")</f>
        <v>impayé</v>
      </c>
      <c r="AY4" s="23" t="b">
        <f ca="1">AND(Tableau1[[#This Row],[VisDatesuivi_2024]]&gt;=TODAY()-30,Tableau1[[#This Row],[VisDatesuivi_2024]]&lt;=TODAY())</f>
        <v>1</v>
      </c>
      <c r="AZ4" s="23">
        <f>ROUNDDOWN(DAY(Tableau1[[#This Row],[VisDate_2024]])/7,0)</f>
        <v>1</v>
      </c>
      <c r="BA4" s="59">
        <f t="shared" si="0"/>
        <v>45369</v>
      </c>
      <c r="BB4" s="60">
        <f>Tableau1[[#This Row],[VisDate_2024]]-Tableau1[[#This Row],[visite]]</f>
        <v>205</v>
      </c>
      <c r="BC4" s="56">
        <f>IF(Tableau1[[#This Row],[visite]]&gt;0,Tableau1[[#This Row],[Colonne1]],"")</f>
        <v>205</v>
      </c>
    </row>
    <row r="5" spans="1:55" ht="172.8" x14ac:dyDescent="0.3">
      <c r="A5" s="1" t="s">
        <v>51</v>
      </c>
      <c r="B5" s="1" t="s">
        <v>52</v>
      </c>
      <c r="C5" s="1" t="s">
        <v>53</v>
      </c>
      <c r="D5" s="1" t="s">
        <v>54</v>
      </c>
      <c r="E5" s="1" t="s">
        <v>55</v>
      </c>
      <c r="F5" s="4">
        <v>42820</v>
      </c>
      <c r="G5" s="1" t="s">
        <v>56</v>
      </c>
      <c r="H5" s="1" t="s">
        <v>57</v>
      </c>
      <c r="I5" s="3" t="b">
        <v>0</v>
      </c>
      <c r="J5" s="3">
        <v>45</v>
      </c>
      <c r="K5" s="3">
        <v>3.1</v>
      </c>
      <c r="L5" s="3" t="b">
        <v>0</v>
      </c>
      <c r="M5" s="1" t="s">
        <v>58</v>
      </c>
      <c r="N5" s="1" t="s">
        <v>52</v>
      </c>
      <c r="O5" s="3">
        <v>2</v>
      </c>
      <c r="P5" s="1" t="s">
        <v>59</v>
      </c>
      <c r="Q5" s="1" t="s">
        <v>60</v>
      </c>
      <c r="R5" s="1" t="s">
        <v>61</v>
      </c>
      <c r="S5" s="20" t="s">
        <v>62</v>
      </c>
      <c r="T5" s="1" t="s">
        <v>63</v>
      </c>
      <c r="U5" s="1" t="s">
        <v>64</v>
      </c>
      <c r="V5" s="1" t="s">
        <v>43</v>
      </c>
      <c r="W5" s="4">
        <v>43902</v>
      </c>
      <c r="X5" s="3">
        <v>0.2</v>
      </c>
      <c r="Y5" s="1" t="s">
        <v>76</v>
      </c>
      <c r="Z5" s="1" t="s">
        <v>51</v>
      </c>
      <c r="AA5" s="4">
        <v>45409</v>
      </c>
      <c r="AB5" s="1" t="s">
        <v>66</v>
      </c>
      <c r="AC5" s="4">
        <v>45623</v>
      </c>
      <c r="AD5" s="3">
        <v>2</v>
      </c>
      <c r="AE5" s="4">
        <v>45425</v>
      </c>
      <c r="AF5" s="1" t="s">
        <v>76</v>
      </c>
      <c r="AG5" s="1" t="s">
        <v>67</v>
      </c>
      <c r="AH5" s="1" t="s">
        <v>68</v>
      </c>
      <c r="AI5" s="1" t="s">
        <v>69</v>
      </c>
      <c r="AJ5" s="1" t="s">
        <v>70</v>
      </c>
      <c r="AK5" s="1" t="s">
        <v>70</v>
      </c>
      <c r="AL5" s="1" t="s">
        <v>71</v>
      </c>
      <c r="AM5" s="5">
        <v>0</v>
      </c>
      <c r="AN5" s="1" t="s">
        <v>69</v>
      </c>
      <c r="AO5" s="1" t="s">
        <v>72</v>
      </c>
      <c r="AP5" s="5">
        <v>250</v>
      </c>
      <c r="AQ5" s="3">
        <v>2</v>
      </c>
      <c r="AR5" s="1" t="s">
        <v>73</v>
      </c>
      <c r="AS5" s="8">
        <f>(Tableau1[[#This Row],[MedPrix]]+Tableau1[[#This Row],[PrixTrai]])*(1-Tableau1[[#This Row],[CliRemise]])</f>
        <v>200</v>
      </c>
      <c r="AT5" s="33">
        <f>Tableau1[[#This Row],[CA]]*1.1</f>
        <v>220.00000000000003</v>
      </c>
      <c r="AU5" s="22" t="str">
        <f>IF( Tableau1[[#This Row],[DetailVisite.VisNum]]="", "Sans détail", "Avec détail")</f>
        <v>Avec détail</v>
      </c>
      <c r="AV5" s="22">
        <f ca="1">IF(Tableau1[[#This Row],[VisDatePaiement_2024]]="",0,(TODAY()-Tableau1[[#This Row],[VisDatePaiement_2024]]))</f>
        <v>244</v>
      </c>
      <c r="AW5" s="22">
        <f ca="1">ROUND(Tableau1[[#This Row],[nombre de jour d''impayés]]/30,1)</f>
        <v>8.1</v>
      </c>
      <c r="AX5" s="22" t="str">
        <f ca="1">IF(Tableau1[[#This Row],[nombre de mois]]&gt;1,"impayé","payé")</f>
        <v>impayé</v>
      </c>
      <c r="AY5" s="23" t="b">
        <f ca="1">AND(Tableau1[[#This Row],[VisDatesuivi_2024]]&gt;=TODAY()-30,Tableau1[[#This Row],[VisDatesuivi_2024]]&lt;=TODAY())</f>
        <v>0</v>
      </c>
      <c r="AZ5" s="23">
        <f>ROUNDDOWN(DAY(Tableau1[[#This Row],[VisDate_2024]])/7,0)</f>
        <v>3</v>
      </c>
      <c r="BA5" s="59">
        <f t="shared" si="0"/>
        <v>45369</v>
      </c>
      <c r="BB5" s="60">
        <f>Tableau1[[#This Row],[VisDate_2024]]-Tableau1[[#This Row],[visite]]</f>
        <v>40</v>
      </c>
      <c r="BC5" s="56">
        <f>IF(Tableau1[[#This Row],[visite]]&gt;0,Tableau1[[#This Row],[Colonne1]],"")</f>
        <v>40</v>
      </c>
    </row>
    <row r="6" spans="1:55" ht="172.8" x14ac:dyDescent="0.3">
      <c r="A6" s="1" t="s">
        <v>51</v>
      </c>
      <c r="B6" s="1" t="s">
        <v>52</v>
      </c>
      <c r="C6" s="1" t="s">
        <v>53</v>
      </c>
      <c r="D6" s="1" t="s">
        <v>54</v>
      </c>
      <c r="E6" s="1" t="s">
        <v>55</v>
      </c>
      <c r="F6" s="4">
        <v>42820</v>
      </c>
      <c r="G6" s="1" t="s">
        <v>56</v>
      </c>
      <c r="H6" s="1" t="s">
        <v>57</v>
      </c>
      <c r="I6" s="3" t="b">
        <v>0</v>
      </c>
      <c r="J6" s="3">
        <v>45</v>
      </c>
      <c r="K6" s="3">
        <v>3.1</v>
      </c>
      <c r="L6" s="3" t="b">
        <v>0</v>
      </c>
      <c r="M6" s="1" t="s">
        <v>58</v>
      </c>
      <c r="N6" s="1" t="s">
        <v>52</v>
      </c>
      <c r="O6" s="3">
        <v>2</v>
      </c>
      <c r="P6" s="1" t="s">
        <v>59</v>
      </c>
      <c r="Q6" s="1" t="s">
        <v>60</v>
      </c>
      <c r="R6" s="1" t="s">
        <v>61</v>
      </c>
      <c r="S6" s="20" t="s">
        <v>62</v>
      </c>
      <c r="T6" s="1" t="s">
        <v>63</v>
      </c>
      <c r="U6" s="1" t="s">
        <v>64</v>
      </c>
      <c r="V6" s="1" t="s">
        <v>43</v>
      </c>
      <c r="W6" s="4">
        <v>43902</v>
      </c>
      <c r="X6" s="3">
        <v>0.2</v>
      </c>
      <c r="Y6" s="1" t="s">
        <v>77</v>
      </c>
      <c r="Z6" s="1" t="s">
        <v>51</v>
      </c>
      <c r="AA6" s="4">
        <v>44974</v>
      </c>
      <c r="AB6" s="1" t="s">
        <v>75</v>
      </c>
      <c r="AC6" s="4">
        <v>45014</v>
      </c>
      <c r="AD6" s="3">
        <v>3</v>
      </c>
      <c r="AE6" s="4">
        <v>44984</v>
      </c>
      <c r="AF6" s="1" t="s">
        <v>77</v>
      </c>
      <c r="AG6" s="1" t="s">
        <v>78</v>
      </c>
      <c r="AH6" s="1" t="s">
        <v>79</v>
      </c>
      <c r="AI6" s="1" t="s">
        <v>80</v>
      </c>
      <c r="AJ6" s="1" t="s">
        <v>70</v>
      </c>
      <c r="AK6" s="1" t="s">
        <v>70</v>
      </c>
      <c r="AL6" s="1" t="s">
        <v>71</v>
      </c>
      <c r="AM6" s="5">
        <v>0</v>
      </c>
      <c r="AN6" s="1" t="s">
        <v>80</v>
      </c>
      <c r="AO6" s="1" t="s">
        <v>81</v>
      </c>
      <c r="AP6" s="5">
        <v>120</v>
      </c>
      <c r="AQ6" s="3">
        <v>3</v>
      </c>
      <c r="AR6" s="1" t="s">
        <v>82</v>
      </c>
      <c r="AS6" s="8">
        <f>(Tableau1[[#This Row],[MedPrix]]+Tableau1[[#This Row],[PrixTrai]])*(1-Tableau1[[#This Row],[CliRemise]])</f>
        <v>96</v>
      </c>
      <c r="AT6" s="33">
        <f>Tableau1[[#This Row],[CA]]*1.1</f>
        <v>105.60000000000001</v>
      </c>
      <c r="AU6" s="22" t="str">
        <f>IF( Tableau1[[#This Row],[DetailVisite.VisNum]]="", "Sans détail", "Avec détail")</f>
        <v>Avec détail</v>
      </c>
      <c r="AV6" s="22">
        <f ca="1">IF(Tableau1[[#This Row],[VisDatePaiement_2024]]="",0,(TODAY()-Tableau1[[#This Row],[VisDatePaiement_2024]]))</f>
        <v>685</v>
      </c>
      <c r="AW6" s="22">
        <f ca="1">ROUND(Tableau1[[#This Row],[nombre de jour d''impayés]]/30,1)</f>
        <v>22.8</v>
      </c>
      <c r="AX6" s="22" t="str">
        <f ca="1">IF(Tableau1[[#This Row],[nombre de mois]]&gt;1,"impayé","payé")</f>
        <v>impayé</v>
      </c>
      <c r="AY6" s="23" t="b">
        <f ca="1">AND(Tableau1[[#This Row],[VisDatesuivi_2024]]&gt;=TODAY()-30,Tableau1[[#This Row],[VisDatesuivi_2024]]&lt;=TODAY())</f>
        <v>0</v>
      </c>
      <c r="AZ6" s="23">
        <f>ROUNDDOWN(DAY(Tableau1[[#This Row],[VisDate_2024]])/7,0)</f>
        <v>2</v>
      </c>
      <c r="BA6" s="59">
        <f t="shared" si="0"/>
        <v>0</v>
      </c>
      <c r="BB6" s="60">
        <f>Tableau1[[#This Row],[VisDate_2024]]-Tableau1[[#This Row],[visite]]</f>
        <v>44974</v>
      </c>
      <c r="BC6" s="56" t="str">
        <f>IF(Tableau1[[#This Row],[visite]]&gt;0,Tableau1[[#This Row],[Colonne1]],"")</f>
        <v/>
      </c>
    </row>
    <row r="7" spans="1:55" ht="172.8" x14ac:dyDescent="0.3">
      <c r="A7" s="1" t="s">
        <v>51</v>
      </c>
      <c r="B7" s="1" t="s">
        <v>52</v>
      </c>
      <c r="C7" s="1" t="s">
        <v>53</v>
      </c>
      <c r="D7" s="1" t="s">
        <v>54</v>
      </c>
      <c r="E7" s="1" t="s">
        <v>55</v>
      </c>
      <c r="F7" s="4">
        <v>42820</v>
      </c>
      <c r="G7" s="1" t="s">
        <v>56</v>
      </c>
      <c r="H7" s="1" t="s">
        <v>57</v>
      </c>
      <c r="I7" s="3" t="b">
        <v>0</v>
      </c>
      <c r="J7" s="3">
        <v>45</v>
      </c>
      <c r="K7" s="3">
        <v>3.1</v>
      </c>
      <c r="L7" s="3" t="b">
        <v>0</v>
      </c>
      <c r="M7" s="1" t="s">
        <v>58</v>
      </c>
      <c r="N7" s="1" t="s">
        <v>52</v>
      </c>
      <c r="O7" s="3">
        <v>2</v>
      </c>
      <c r="P7" s="1" t="s">
        <v>59</v>
      </c>
      <c r="Q7" s="1" t="s">
        <v>60</v>
      </c>
      <c r="R7" s="1" t="s">
        <v>61</v>
      </c>
      <c r="S7" s="20" t="s">
        <v>62</v>
      </c>
      <c r="T7" s="1" t="s">
        <v>63</v>
      </c>
      <c r="U7" s="1" t="s">
        <v>64</v>
      </c>
      <c r="V7" s="1" t="s">
        <v>43</v>
      </c>
      <c r="W7" s="4">
        <v>43902</v>
      </c>
      <c r="X7" s="3">
        <v>0.2</v>
      </c>
      <c r="Y7" s="1" t="s">
        <v>83</v>
      </c>
      <c r="Z7" s="1" t="s">
        <v>51</v>
      </c>
      <c r="AA7" s="4">
        <v>45369</v>
      </c>
      <c r="AB7" s="1" t="s">
        <v>75</v>
      </c>
      <c r="AC7" s="4">
        <v>45409</v>
      </c>
      <c r="AD7" s="2"/>
      <c r="AE7" s="2"/>
      <c r="AF7" s="1" t="s">
        <v>83</v>
      </c>
      <c r="AG7" s="1" t="s">
        <v>84</v>
      </c>
      <c r="AH7" s="1" t="s">
        <v>85</v>
      </c>
      <c r="AI7" s="1" t="s">
        <v>86</v>
      </c>
      <c r="AJ7" s="1" t="s">
        <v>87</v>
      </c>
      <c r="AK7" s="1" t="s">
        <v>87</v>
      </c>
      <c r="AL7" s="1" t="s">
        <v>88</v>
      </c>
      <c r="AM7" s="5">
        <v>17.25</v>
      </c>
      <c r="AN7" s="1" t="s">
        <v>86</v>
      </c>
      <c r="AO7" s="1" t="s">
        <v>89</v>
      </c>
      <c r="AP7" s="5">
        <v>125</v>
      </c>
      <c r="AQ7" s="2"/>
      <c r="AR7" s="1" t="s">
        <v>43</v>
      </c>
      <c r="AS7" s="8">
        <f>(Tableau1[[#This Row],[MedPrix]]+Tableau1[[#This Row],[PrixTrai]])*(1-Tableau1[[#This Row],[CliRemise]])</f>
        <v>113.80000000000001</v>
      </c>
      <c r="AT7" s="33">
        <f>Tableau1[[#This Row],[CA]]*1.1</f>
        <v>125.18000000000002</v>
      </c>
      <c r="AU7" s="22" t="str">
        <f>IF( Tableau1[[#This Row],[DetailVisite.VisNum]]="", "Sans détail", "Avec détail")</f>
        <v>Avec détail</v>
      </c>
      <c r="AV7" s="22">
        <f ca="1">IF(Tableau1[[#This Row],[VisDatePaiement_2024]]="",0,(TODAY()-Tableau1[[#This Row],[VisDatePaiement_2024]]))</f>
        <v>0</v>
      </c>
      <c r="AW7" s="22">
        <f ca="1">ROUND(Tableau1[[#This Row],[nombre de jour d''impayés]]/30,1)</f>
        <v>0</v>
      </c>
      <c r="AX7" s="22" t="str">
        <f ca="1">IF(Tableau1[[#This Row],[nombre de mois]]&gt;1,"impayé","payé")</f>
        <v>payé</v>
      </c>
      <c r="AY7" s="23" t="b">
        <f ca="1">AND(Tableau1[[#This Row],[VisDatesuivi_2024]]&gt;=TODAY()-30,Tableau1[[#This Row],[VisDatesuivi_2024]]&lt;=TODAY())</f>
        <v>0</v>
      </c>
      <c r="AZ7" s="23">
        <f>ROUNDDOWN(DAY(Tableau1[[#This Row],[VisDate_2024]])/7,0)</f>
        <v>2</v>
      </c>
      <c r="BA7" s="59">
        <f t="shared" si="0"/>
        <v>45228</v>
      </c>
      <c r="BB7" s="60">
        <f>Tableau1[[#This Row],[VisDate_2024]]-Tableau1[[#This Row],[visite]]</f>
        <v>141</v>
      </c>
      <c r="BC7" s="56">
        <f>IF(Tableau1[[#This Row],[visite]]&gt;0,Tableau1[[#This Row],[Colonne1]],"")</f>
        <v>141</v>
      </c>
    </row>
    <row r="8" spans="1:55" ht="172.8" x14ac:dyDescent="0.3">
      <c r="A8" s="1" t="s">
        <v>51</v>
      </c>
      <c r="B8" s="1" t="s">
        <v>52</v>
      </c>
      <c r="C8" s="1" t="s">
        <v>53</v>
      </c>
      <c r="D8" s="1" t="s">
        <v>54</v>
      </c>
      <c r="E8" s="1" t="s">
        <v>55</v>
      </c>
      <c r="F8" s="4">
        <v>42820</v>
      </c>
      <c r="G8" s="1" t="s">
        <v>56</v>
      </c>
      <c r="H8" s="1" t="s">
        <v>57</v>
      </c>
      <c r="I8" s="3" t="b">
        <v>0</v>
      </c>
      <c r="J8" s="3">
        <v>45</v>
      </c>
      <c r="K8" s="3">
        <v>3.1</v>
      </c>
      <c r="L8" s="3" t="b">
        <v>0</v>
      </c>
      <c r="M8" s="1" t="s">
        <v>58</v>
      </c>
      <c r="N8" s="1" t="s">
        <v>52</v>
      </c>
      <c r="O8" s="3">
        <v>2</v>
      </c>
      <c r="P8" s="1" t="s">
        <v>59</v>
      </c>
      <c r="Q8" s="1" t="s">
        <v>60</v>
      </c>
      <c r="R8" s="1" t="s">
        <v>61</v>
      </c>
      <c r="S8" s="20" t="s">
        <v>62</v>
      </c>
      <c r="T8" s="1" t="s">
        <v>63</v>
      </c>
      <c r="U8" s="1" t="s">
        <v>64</v>
      </c>
      <c r="V8" s="1" t="s">
        <v>43</v>
      </c>
      <c r="W8" s="4">
        <v>43902</v>
      </c>
      <c r="X8" s="3">
        <v>0.2</v>
      </c>
      <c r="Y8" s="1" t="s">
        <v>90</v>
      </c>
      <c r="Z8" s="1" t="s">
        <v>51</v>
      </c>
      <c r="AA8" s="4">
        <v>45228</v>
      </c>
      <c r="AB8" s="1" t="s">
        <v>75</v>
      </c>
      <c r="AC8" s="4">
        <v>45258</v>
      </c>
      <c r="AD8" s="2"/>
      <c r="AE8" s="2"/>
      <c r="AF8" s="1" t="s">
        <v>90</v>
      </c>
      <c r="AG8" s="1" t="s">
        <v>91</v>
      </c>
      <c r="AH8" s="1" t="s">
        <v>85</v>
      </c>
      <c r="AI8" s="1" t="s">
        <v>92</v>
      </c>
      <c r="AJ8" s="1" t="s">
        <v>70</v>
      </c>
      <c r="AK8" s="1" t="s">
        <v>70</v>
      </c>
      <c r="AL8" s="1" t="s">
        <v>71</v>
      </c>
      <c r="AM8" s="5">
        <v>0</v>
      </c>
      <c r="AN8" s="1" t="s">
        <v>92</v>
      </c>
      <c r="AO8" s="1" t="s">
        <v>93</v>
      </c>
      <c r="AP8" s="5">
        <v>100</v>
      </c>
      <c r="AQ8" s="2"/>
      <c r="AR8" s="1" t="s">
        <v>43</v>
      </c>
      <c r="AS8" s="8">
        <f>(Tableau1[[#This Row],[MedPrix]]+Tableau1[[#This Row],[PrixTrai]])*(1-Tableau1[[#This Row],[CliRemise]])</f>
        <v>80</v>
      </c>
      <c r="AT8" s="33">
        <f>Tableau1[[#This Row],[CA]]*1.1</f>
        <v>88</v>
      </c>
      <c r="AU8" s="22" t="str">
        <f>IF( Tableau1[[#This Row],[DetailVisite.VisNum]]="", "Sans détail", "Avec détail")</f>
        <v>Avec détail</v>
      </c>
      <c r="AV8" s="22">
        <f ca="1">IF(Tableau1[[#This Row],[VisDatePaiement_2024]]="",0,(TODAY()-Tableau1[[#This Row],[VisDatePaiement_2024]]))</f>
        <v>0</v>
      </c>
      <c r="AW8" s="22">
        <f ca="1">ROUND(Tableau1[[#This Row],[nombre de jour d''impayés]]/30,1)</f>
        <v>0</v>
      </c>
      <c r="AX8" s="22" t="str">
        <f ca="1">IF(Tableau1[[#This Row],[nombre de mois]]&gt;1,"impayé","payé")</f>
        <v>payé</v>
      </c>
      <c r="AY8" s="23" t="b">
        <f ca="1">AND(Tableau1[[#This Row],[VisDatesuivi_2024]]&gt;=TODAY()-30,Tableau1[[#This Row],[VisDatesuivi_2024]]&lt;=TODAY())</f>
        <v>0</v>
      </c>
      <c r="AZ8" s="23">
        <f>ROUNDDOWN(DAY(Tableau1[[#This Row],[VisDate_2024]])/7,0)</f>
        <v>4</v>
      </c>
      <c r="BA8" s="59">
        <f t="shared" si="0"/>
        <v>44974</v>
      </c>
      <c r="BB8" s="60">
        <f>Tableau1[[#This Row],[VisDate_2024]]-Tableau1[[#This Row],[visite]]</f>
        <v>254</v>
      </c>
      <c r="BC8" s="56">
        <f>IF(Tableau1[[#This Row],[visite]]&gt;0,Tableau1[[#This Row],[Colonne1]],"")</f>
        <v>254</v>
      </c>
    </row>
    <row r="9" spans="1:55" ht="172.8" x14ac:dyDescent="0.3">
      <c r="A9" s="1" t="s">
        <v>51</v>
      </c>
      <c r="B9" s="1" t="s">
        <v>52</v>
      </c>
      <c r="C9" s="1" t="s">
        <v>53</v>
      </c>
      <c r="D9" s="1" t="s">
        <v>54</v>
      </c>
      <c r="E9" s="1" t="s">
        <v>55</v>
      </c>
      <c r="F9" s="4">
        <v>42820</v>
      </c>
      <c r="G9" s="1" t="s">
        <v>56</v>
      </c>
      <c r="H9" s="1" t="s">
        <v>57</v>
      </c>
      <c r="I9" s="3" t="b">
        <v>0</v>
      </c>
      <c r="J9" s="3">
        <v>45</v>
      </c>
      <c r="K9" s="3">
        <v>3.1</v>
      </c>
      <c r="L9" s="3" t="b">
        <v>0</v>
      </c>
      <c r="M9" s="1" t="s">
        <v>58</v>
      </c>
      <c r="N9" s="1" t="s">
        <v>52</v>
      </c>
      <c r="O9" s="3">
        <v>2</v>
      </c>
      <c r="P9" s="1" t="s">
        <v>59</v>
      </c>
      <c r="Q9" s="1" t="s">
        <v>60</v>
      </c>
      <c r="R9" s="1" t="s">
        <v>61</v>
      </c>
      <c r="S9" s="20" t="s">
        <v>62</v>
      </c>
      <c r="T9" s="1" t="s">
        <v>63</v>
      </c>
      <c r="U9" s="1" t="s">
        <v>64</v>
      </c>
      <c r="V9" s="1" t="s">
        <v>43</v>
      </c>
      <c r="W9" s="4">
        <v>43902</v>
      </c>
      <c r="X9" s="3">
        <v>0.2</v>
      </c>
      <c r="Y9" s="1" t="s">
        <v>90</v>
      </c>
      <c r="Z9" s="1" t="s">
        <v>51</v>
      </c>
      <c r="AA9" s="4">
        <v>45228</v>
      </c>
      <c r="AB9" s="1" t="s">
        <v>75</v>
      </c>
      <c r="AC9" s="4">
        <v>45258</v>
      </c>
      <c r="AD9" s="2"/>
      <c r="AE9" s="2"/>
      <c r="AF9" s="1" t="s">
        <v>90</v>
      </c>
      <c r="AG9" s="1" t="s">
        <v>67</v>
      </c>
      <c r="AH9" s="1" t="s">
        <v>68</v>
      </c>
      <c r="AI9" s="1" t="s">
        <v>69</v>
      </c>
      <c r="AJ9" s="1" t="s">
        <v>70</v>
      </c>
      <c r="AK9" s="1" t="s">
        <v>70</v>
      </c>
      <c r="AL9" s="1" t="s">
        <v>71</v>
      </c>
      <c r="AM9" s="5">
        <v>0</v>
      </c>
      <c r="AN9" s="1" t="s">
        <v>69</v>
      </c>
      <c r="AO9" s="1" t="s">
        <v>72</v>
      </c>
      <c r="AP9" s="5">
        <v>250</v>
      </c>
      <c r="AQ9" s="2"/>
      <c r="AR9" s="1" t="s">
        <v>43</v>
      </c>
      <c r="AS9" s="8">
        <f>(Tableau1[[#This Row],[MedPrix]]+Tableau1[[#This Row],[PrixTrai]])*(1-Tableau1[[#This Row],[CliRemise]])</f>
        <v>200</v>
      </c>
      <c r="AT9" s="33">
        <f>Tableau1[[#This Row],[CA]]*1.1</f>
        <v>220.00000000000003</v>
      </c>
      <c r="AU9" s="22" t="str">
        <f>IF( Tableau1[[#This Row],[DetailVisite.VisNum]]="", "Sans détail", "Avec détail")</f>
        <v>Avec détail</v>
      </c>
      <c r="AV9" s="22">
        <f ca="1">IF(Tableau1[[#This Row],[VisDatePaiement_2024]]="",0,(TODAY()-Tableau1[[#This Row],[VisDatePaiement_2024]]))</f>
        <v>0</v>
      </c>
      <c r="AW9" s="22">
        <f ca="1">ROUND(Tableau1[[#This Row],[nombre de jour d''impayés]]/30,1)</f>
        <v>0</v>
      </c>
      <c r="AX9" s="22" t="str">
        <f ca="1">IF(Tableau1[[#This Row],[nombre de mois]]&gt;1,"impayé","payé")</f>
        <v>payé</v>
      </c>
      <c r="AY9" s="23" t="b">
        <f ca="1">AND(Tableau1[[#This Row],[VisDatesuivi_2024]]&gt;=TODAY()-30,Tableau1[[#This Row],[VisDatesuivi_2024]]&lt;=TODAY())</f>
        <v>0</v>
      </c>
      <c r="AZ9" s="23">
        <f>ROUNDDOWN(DAY(Tableau1[[#This Row],[VisDate_2024]])/7,0)</f>
        <v>4</v>
      </c>
      <c r="BA9" s="59">
        <f t="shared" si="0"/>
        <v>44974</v>
      </c>
      <c r="BB9" s="60">
        <f>Tableau1[[#This Row],[VisDate_2024]]-Tableau1[[#This Row],[visite]]</f>
        <v>254</v>
      </c>
      <c r="BC9" s="56">
        <f>IF(Tableau1[[#This Row],[visite]]&gt;0,Tableau1[[#This Row],[Colonne1]],"")</f>
        <v>254</v>
      </c>
    </row>
    <row r="10" spans="1:55" ht="172.8" x14ac:dyDescent="0.3">
      <c r="A10" s="1" t="s">
        <v>51</v>
      </c>
      <c r="B10" s="1" t="s">
        <v>52</v>
      </c>
      <c r="C10" s="1" t="s">
        <v>53</v>
      </c>
      <c r="D10" s="1" t="s">
        <v>54</v>
      </c>
      <c r="E10" s="1" t="s">
        <v>55</v>
      </c>
      <c r="F10" s="4">
        <v>42820</v>
      </c>
      <c r="G10" s="1" t="s">
        <v>56</v>
      </c>
      <c r="H10" s="1" t="s">
        <v>57</v>
      </c>
      <c r="I10" s="3" t="b">
        <v>0</v>
      </c>
      <c r="J10" s="3">
        <v>45</v>
      </c>
      <c r="K10" s="3">
        <v>3.1</v>
      </c>
      <c r="L10" s="3" t="b">
        <v>0</v>
      </c>
      <c r="M10" s="1" t="s">
        <v>58</v>
      </c>
      <c r="N10" s="1" t="s">
        <v>52</v>
      </c>
      <c r="O10" s="3">
        <v>2</v>
      </c>
      <c r="P10" s="1" t="s">
        <v>59</v>
      </c>
      <c r="Q10" s="1" t="s">
        <v>60</v>
      </c>
      <c r="R10" s="1" t="s">
        <v>61</v>
      </c>
      <c r="S10" s="20" t="s">
        <v>62</v>
      </c>
      <c r="T10" s="1" t="s">
        <v>63</v>
      </c>
      <c r="U10" s="1" t="s">
        <v>64</v>
      </c>
      <c r="V10" s="1" t="s">
        <v>43</v>
      </c>
      <c r="W10" s="4">
        <v>43902</v>
      </c>
      <c r="X10" s="3">
        <v>0.2</v>
      </c>
      <c r="Y10" s="1" t="s">
        <v>77</v>
      </c>
      <c r="Z10" s="1" t="s">
        <v>51</v>
      </c>
      <c r="AA10" s="4">
        <v>44974</v>
      </c>
      <c r="AB10" s="1" t="s">
        <v>75</v>
      </c>
      <c r="AC10" s="4">
        <v>45014</v>
      </c>
      <c r="AD10" s="3">
        <v>3</v>
      </c>
      <c r="AE10" s="4">
        <v>44984</v>
      </c>
      <c r="AF10" s="1" t="s">
        <v>77</v>
      </c>
      <c r="AG10" s="1" t="s">
        <v>91</v>
      </c>
      <c r="AH10" s="1" t="s">
        <v>79</v>
      </c>
      <c r="AI10" s="1" t="s">
        <v>94</v>
      </c>
      <c r="AJ10" s="1" t="s">
        <v>95</v>
      </c>
      <c r="AK10" s="1" t="s">
        <v>95</v>
      </c>
      <c r="AL10" s="1" t="s">
        <v>96</v>
      </c>
      <c r="AM10" s="5">
        <v>7</v>
      </c>
      <c r="AN10" s="1" t="s">
        <v>94</v>
      </c>
      <c r="AO10" s="1" t="s">
        <v>97</v>
      </c>
      <c r="AP10" s="5">
        <v>100</v>
      </c>
      <c r="AQ10" s="3">
        <v>3</v>
      </c>
      <c r="AR10" s="1" t="s">
        <v>82</v>
      </c>
      <c r="AS10" s="8">
        <f>(Tableau1[[#This Row],[MedPrix]]+Tableau1[[#This Row],[PrixTrai]])*(1-Tableau1[[#This Row],[CliRemise]])</f>
        <v>85.600000000000009</v>
      </c>
      <c r="AT10" s="33">
        <f>Tableau1[[#This Row],[CA]]*1.1</f>
        <v>94.160000000000011</v>
      </c>
      <c r="AU10" s="22" t="str">
        <f>IF( Tableau1[[#This Row],[DetailVisite.VisNum]]="", "Sans détail", "Avec détail")</f>
        <v>Avec détail</v>
      </c>
      <c r="AV10" s="22">
        <f ca="1">IF(Tableau1[[#This Row],[VisDatePaiement_2024]]="",0,(TODAY()-Tableau1[[#This Row],[VisDatePaiement_2024]]))</f>
        <v>685</v>
      </c>
      <c r="AW10" s="22">
        <f ca="1">ROUND(Tableau1[[#This Row],[nombre de jour d''impayés]]/30,1)</f>
        <v>22.8</v>
      </c>
      <c r="AX10" s="22" t="str">
        <f ca="1">IF(Tableau1[[#This Row],[nombre de mois]]&gt;1,"impayé","payé")</f>
        <v>impayé</v>
      </c>
      <c r="AY10" s="23" t="b">
        <f ca="1">AND(Tableau1[[#This Row],[VisDatesuivi_2024]]&gt;=TODAY()-30,Tableau1[[#This Row],[VisDatesuivi_2024]]&lt;=TODAY())</f>
        <v>0</v>
      </c>
      <c r="AZ10" s="23">
        <f>ROUNDDOWN(DAY(Tableau1[[#This Row],[VisDate_2024]])/7,0)</f>
        <v>2</v>
      </c>
      <c r="BA10" s="59">
        <f t="shared" si="0"/>
        <v>0</v>
      </c>
      <c r="BB10" s="60">
        <f>Tableau1[[#This Row],[VisDate_2024]]-Tableau1[[#This Row],[visite]]</f>
        <v>44974</v>
      </c>
      <c r="BC10" s="56" t="str">
        <f>IF(Tableau1[[#This Row],[visite]]&gt;0,Tableau1[[#This Row],[Colonne1]],"")</f>
        <v/>
      </c>
    </row>
    <row r="11" spans="1:55" ht="172.8" x14ac:dyDescent="0.3">
      <c r="A11" s="1" t="s">
        <v>51</v>
      </c>
      <c r="B11" s="1" t="s">
        <v>52</v>
      </c>
      <c r="C11" s="1" t="s">
        <v>53</v>
      </c>
      <c r="D11" s="1" t="s">
        <v>54</v>
      </c>
      <c r="E11" s="1" t="s">
        <v>55</v>
      </c>
      <c r="F11" s="4">
        <v>42820</v>
      </c>
      <c r="G11" s="1" t="s">
        <v>56</v>
      </c>
      <c r="H11" s="1" t="s">
        <v>57</v>
      </c>
      <c r="I11" s="3" t="b">
        <v>0</v>
      </c>
      <c r="J11" s="3">
        <v>45</v>
      </c>
      <c r="K11" s="3">
        <v>3.1</v>
      </c>
      <c r="L11" s="3" t="b">
        <v>0</v>
      </c>
      <c r="M11" s="1" t="s">
        <v>58</v>
      </c>
      <c r="N11" s="1" t="s">
        <v>52</v>
      </c>
      <c r="O11" s="3">
        <v>2</v>
      </c>
      <c r="P11" s="1" t="s">
        <v>59</v>
      </c>
      <c r="Q11" s="1" t="s">
        <v>60</v>
      </c>
      <c r="R11" s="1" t="s">
        <v>61</v>
      </c>
      <c r="S11" s="20" t="s">
        <v>62</v>
      </c>
      <c r="T11" s="1" t="s">
        <v>63</v>
      </c>
      <c r="U11" s="1" t="s">
        <v>64</v>
      </c>
      <c r="V11" s="1" t="s">
        <v>43</v>
      </c>
      <c r="W11" s="4">
        <v>43902</v>
      </c>
      <c r="X11" s="3">
        <v>0.2</v>
      </c>
      <c r="Y11" s="1" t="s">
        <v>77</v>
      </c>
      <c r="Z11" s="1" t="s">
        <v>51</v>
      </c>
      <c r="AA11" s="4">
        <v>44974</v>
      </c>
      <c r="AB11" s="1" t="s">
        <v>75</v>
      </c>
      <c r="AC11" s="4">
        <v>45014</v>
      </c>
      <c r="AD11" s="3">
        <v>3</v>
      </c>
      <c r="AE11" s="4">
        <v>44984</v>
      </c>
      <c r="AF11" s="1" t="s">
        <v>77</v>
      </c>
      <c r="AG11" s="1" t="s">
        <v>67</v>
      </c>
      <c r="AH11" s="1" t="s">
        <v>79</v>
      </c>
      <c r="AI11" s="1" t="s">
        <v>98</v>
      </c>
      <c r="AJ11" s="1" t="s">
        <v>94</v>
      </c>
      <c r="AK11" s="1" t="s">
        <v>94</v>
      </c>
      <c r="AL11" s="1" t="s">
        <v>99</v>
      </c>
      <c r="AM11" s="5">
        <v>5.75</v>
      </c>
      <c r="AN11" s="1" t="s">
        <v>98</v>
      </c>
      <c r="AO11" s="1" t="s">
        <v>100</v>
      </c>
      <c r="AP11" s="5">
        <v>230</v>
      </c>
      <c r="AQ11" s="3">
        <v>3</v>
      </c>
      <c r="AR11" s="1" t="s">
        <v>82</v>
      </c>
      <c r="AS11" s="8">
        <f>(Tableau1[[#This Row],[MedPrix]]+Tableau1[[#This Row],[PrixTrai]])*(1-Tableau1[[#This Row],[CliRemise]])</f>
        <v>188.60000000000002</v>
      </c>
      <c r="AT11" s="33">
        <f>Tableau1[[#This Row],[CA]]*1.1</f>
        <v>207.46000000000004</v>
      </c>
      <c r="AU11" s="22" t="str">
        <f>IF( Tableau1[[#This Row],[DetailVisite.VisNum]]="", "Sans détail", "Avec détail")</f>
        <v>Avec détail</v>
      </c>
      <c r="AV11" s="22">
        <f ca="1">IF(Tableau1[[#This Row],[VisDatePaiement_2024]]="",0,(TODAY()-Tableau1[[#This Row],[VisDatePaiement_2024]]))</f>
        <v>685</v>
      </c>
      <c r="AW11" s="22">
        <f ca="1">ROUND(Tableau1[[#This Row],[nombre de jour d''impayés]]/30,1)</f>
        <v>22.8</v>
      </c>
      <c r="AX11" s="22" t="str">
        <f ca="1">IF(Tableau1[[#This Row],[nombre de mois]]&gt;1,"impayé","payé")</f>
        <v>impayé</v>
      </c>
      <c r="AY11" s="23" t="b">
        <f ca="1">AND(Tableau1[[#This Row],[VisDatesuivi_2024]]&gt;=TODAY()-30,Tableau1[[#This Row],[VisDatesuivi_2024]]&lt;=TODAY())</f>
        <v>0</v>
      </c>
      <c r="AZ11" s="23">
        <f>ROUNDDOWN(DAY(Tableau1[[#This Row],[VisDate_2024]])/7,0)</f>
        <v>2</v>
      </c>
      <c r="BA11" s="59">
        <f t="shared" si="0"/>
        <v>0</v>
      </c>
      <c r="BB11" s="60">
        <f>Tableau1[[#This Row],[VisDate_2024]]-Tableau1[[#This Row],[visite]]</f>
        <v>44974</v>
      </c>
      <c r="BC11" s="56" t="str">
        <f>IF(Tableau1[[#This Row],[visite]]&gt;0,Tableau1[[#This Row],[Colonne1]],"")</f>
        <v/>
      </c>
    </row>
    <row r="12" spans="1:55" ht="172.8" x14ac:dyDescent="0.3">
      <c r="A12" s="1" t="s">
        <v>51</v>
      </c>
      <c r="B12" s="1" t="s">
        <v>52</v>
      </c>
      <c r="C12" s="1" t="s">
        <v>53</v>
      </c>
      <c r="D12" s="1" t="s">
        <v>54</v>
      </c>
      <c r="E12" s="1" t="s">
        <v>55</v>
      </c>
      <c r="F12" s="4">
        <v>42820</v>
      </c>
      <c r="G12" s="1" t="s">
        <v>56</v>
      </c>
      <c r="H12" s="1" t="s">
        <v>57</v>
      </c>
      <c r="I12" s="3" t="b">
        <v>0</v>
      </c>
      <c r="J12" s="3">
        <v>45</v>
      </c>
      <c r="K12" s="3">
        <v>3.1</v>
      </c>
      <c r="L12" s="3" t="b">
        <v>0</v>
      </c>
      <c r="M12" s="1" t="s">
        <v>58</v>
      </c>
      <c r="N12" s="1" t="s">
        <v>52</v>
      </c>
      <c r="O12" s="3">
        <v>2</v>
      </c>
      <c r="P12" s="1" t="s">
        <v>59</v>
      </c>
      <c r="Q12" s="1" t="s">
        <v>60</v>
      </c>
      <c r="R12" s="1" t="s">
        <v>61</v>
      </c>
      <c r="S12" s="20" t="s">
        <v>62</v>
      </c>
      <c r="T12" s="1" t="s">
        <v>63</v>
      </c>
      <c r="U12" s="1" t="s">
        <v>64</v>
      </c>
      <c r="V12" s="1" t="s">
        <v>43</v>
      </c>
      <c r="W12" s="4">
        <v>43902</v>
      </c>
      <c r="X12" s="3">
        <v>0.2</v>
      </c>
      <c r="Y12" s="1" t="s">
        <v>83</v>
      </c>
      <c r="Z12" s="1" t="s">
        <v>51</v>
      </c>
      <c r="AA12" s="4">
        <v>45369</v>
      </c>
      <c r="AB12" s="1" t="s">
        <v>75</v>
      </c>
      <c r="AC12" s="4">
        <v>45409</v>
      </c>
      <c r="AD12" s="2"/>
      <c r="AE12" s="2"/>
      <c r="AF12" s="1" t="s">
        <v>83</v>
      </c>
      <c r="AG12" s="1" t="s">
        <v>101</v>
      </c>
      <c r="AH12" s="1" t="s">
        <v>85</v>
      </c>
      <c r="AI12" s="1" t="s">
        <v>92</v>
      </c>
      <c r="AJ12" s="1" t="s">
        <v>70</v>
      </c>
      <c r="AK12" s="1" t="s">
        <v>70</v>
      </c>
      <c r="AL12" s="1" t="s">
        <v>71</v>
      </c>
      <c r="AM12" s="5">
        <v>0</v>
      </c>
      <c r="AN12" s="1" t="s">
        <v>92</v>
      </c>
      <c r="AO12" s="1" t="s">
        <v>93</v>
      </c>
      <c r="AP12" s="5">
        <v>100</v>
      </c>
      <c r="AQ12" s="2"/>
      <c r="AR12" s="1" t="s">
        <v>43</v>
      </c>
      <c r="AS12" s="8">
        <f>(Tableau1[[#This Row],[MedPrix]]+Tableau1[[#This Row],[PrixTrai]])*(1-Tableau1[[#This Row],[CliRemise]])</f>
        <v>80</v>
      </c>
      <c r="AT12" s="33">
        <f>Tableau1[[#This Row],[CA]]*1.1</f>
        <v>88</v>
      </c>
      <c r="AU12" s="22" t="str">
        <f>IF( Tableau1[[#This Row],[DetailVisite.VisNum]]="", "Sans détail", "Avec détail")</f>
        <v>Avec détail</v>
      </c>
      <c r="AV12" s="22">
        <f ca="1">IF(Tableau1[[#This Row],[VisDatePaiement_2024]]="",0,(TODAY()-Tableau1[[#This Row],[VisDatePaiement_2024]]))</f>
        <v>0</v>
      </c>
      <c r="AW12" s="22">
        <f ca="1">ROUND(Tableau1[[#This Row],[nombre de jour d''impayés]]/30,1)</f>
        <v>0</v>
      </c>
      <c r="AX12" s="22" t="str">
        <f ca="1">IF(Tableau1[[#This Row],[nombre de mois]]&gt;1,"impayé","payé")</f>
        <v>payé</v>
      </c>
      <c r="AY12" s="23" t="b">
        <f ca="1">AND(Tableau1[[#This Row],[VisDatesuivi_2024]]&gt;=TODAY()-30,Tableau1[[#This Row],[VisDatesuivi_2024]]&lt;=TODAY())</f>
        <v>0</v>
      </c>
      <c r="AZ12" s="23">
        <f>ROUNDDOWN(DAY(Tableau1[[#This Row],[VisDate_2024]])/7,0)</f>
        <v>2</v>
      </c>
      <c r="BA12" s="59">
        <f t="shared" si="0"/>
        <v>45228</v>
      </c>
      <c r="BB12" s="60">
        <f>Tableau1[[#This Row],[VisDate_2024]]-Tableau1[[#This Row],[visite]]</f>
        <v>141</v>
      </c>
      <c r="BC12" s="56">
        <f>IF(Tableau1[[#This Row],[visite]]&gt;0,Tableau1[[#This Row],[Colonne1]],"")</f>
        <v>141</v>
      </c>
    </row>
    <row r="13" spans="1:55" ht="172.8" x14ac:dyDescent="0.3">
      <c r="A13" s="1" t="s">
        <v>51</v>
      </c>
      <c r="B13" s="1" t="s">
        <v>52</v>
      </c>
      <c r="C13" s="1" t="s">
        <v>53</v>
      </c>
      <c r="D13" s="1" t="s">
        <v>54</v>
      </c>
      <c r="E13" s="1" t="s">
        <v>55</v>
      </c>
      <c r="F13" s="4">
        <v>42820</v>
      </c>
      <c r="G13" s="1" t="s">
        <v>56</v>
      </c>
      <c r="H13" s="1" t="s">
        <v>57</v>
      </c>
      <c r="I13" s="3" t="b">
        <v>0</v>
      </c>
      <c r="J13" s="3">
        <v>45</v>
      </c>
      <c r="K13" s="3">
        <v>3.1</v>
      </c>
      <c r="L13" s="3" t="b">
        <v>0</v>
      </c>
      <c r="M13" s="1" t="s">
        <v>58</v>
      </c>
      <c r="N13" s="1" t="s">
        <v>52</v>
      </c>
      <c r="O13" s="3">
        <v>2</v>
      </c>
      <c r="P13" s="1" t="s">
        <v>59</v>
      </c>
      <c r="Q13" s="1" t="s">
        <v>60</v>
      </c>
      <c r="R13" s="1" t="s">
        <v>61</v>
      </c>
      <c r="S13" s="20" t="s">
        <v>62</v>
      </c>
      <c r="T13" s="1" t="s">
        <v>63</v>
      </c>
      <c r="U13" s="1" t="s">
        <v>64</v>
      </c>
      <c r="V13" s="1" t="s">
        <v>43</v>
      </c>
      <c r="W13" s="4">
        <v>43902</v>
      </c>
      <c r="X13" s="3">
        <v>0.2</v>
      </c>
      <c r="Y13" s="1" t="s">
        <v>83</v>
      </c>
      <c r="Z13" s="1" t="s">
        <v>51</v>
      </c>
      <c r="AA13" s="4">
        <v>45369</v>
      </c>
      <c r="AB13" s="1" t="s">
        <v>75</v>
      </c>
      <c r="AC13" s="4">
        <v>45409</v>
      </c>
      <c r="AD13" s="2"/>
      <c r="AE13" s="2"/>
      <c r="AF13" s="1" t="s">
        <v>83</v>
      </c>
      <c r="AG13" s="1" t="s">
        <v>78</v>
      </c>
      <c r="AH13" s="1" t="s">
        <v>79</v>
      </c>
      <c r="AI13" s="1" t="s">
        <v>80</v>
      </c>
      <c r="AJ13" s="1" t="s">
        <v>70</v>
      </c>
      <c r="AK13" s="1" t="s">
        <v>70</v>
      </c>
      <c r="AL13" s="1" t="s">
        <v>71</v>
      </c>
      <c r="AM13" s="5">
        <v>0</v>
      </c>
      <c r="AN13" s="1" t="s">
        <v>80</v>
      </c>
      <c r="AO13" s="1" t="s">
        <v>81</v>
      </c>
      <c r="AP13" s="5">
        <v>120</v>
      </c>
      <c r="AQ13" s="2"/>
      <c r="AR13" s="1" t="s">
        <v>43</v>
      </c>
      <c r="AS13" s="8">
        <f>(Tableau1[[#This Row],[MedPrix]]+Tableau1[[#This Row],[PrixTrai]])*(1-Tableau1[[#This Row],[CliRemise]])</f>
        <v>96</v>
      </c>
      <c r="AT13" s="33">
        <f>Tableau1[[#This Row],[CA]]*1.1</f>
        <v>105.60000000000001</v>
      </c>
      <c r="AU13" s="22" t="str">
        <f>IF( Tableau1[[#This Row],[DetailVisite.VisNum]]="", "Sans détail", "Avec détail")</f>
        <v>Avec détail</v>
      </c>
      <c r="AV13" s="22">
        <f ca="1">IF(Tableau1[[#This Row],[VisDatePaiement_2024]]="",0,(TODAY()-Tableau1[[#This Row],[VisDatePaiement_2024]]))</f>
        <v>0</v>
      </c>
      <c r="AW13" s="22">
        <f ca="1">ROUND(Tableau1[[#This Row],[nombre de jour d''impayés]]/30,1)</f>
        <v>0</v>
      </c>
      <c r="AX13" s="22" t="str">
        <f ca="1">IF(Tableau1[[#This Row],[nombre de mois]]&gt;1,"impayé","payé")</f>
        <v>payé</v>
      </c>
      <c r="AY13" s="23" t="b">
        <f ca="1">AND(Tableau1[[#This Row],[VisDatesuivi_2024]]&gt;=TODAY()-30,Tableau1[[#This Row],[VisDatesuivi_2024]]&lt;=TODAY())</f>
        <v>0</v>
      </c>
      <c r="AZ13" s="23">
        <f>ROUNDDOWN(DAY(Tableau1[[#This Row],[VisDate_2024]])/7,0)</f>
        <v>2</v>
      </c>
      <c r="BA13" s="59">
        <f t="shared" si="0"/>
        <v>45228</v>
      </c>
      <c r="BB13" s="60">
        <f>Tableau1[[#This Row],[VisDate_2024]]-Tableau1[[#This Row],[visite]]</f>
        <v>141</v>
      </c>
      <c r="BC13" s="56">
        <f>IF(Tableau1[[#This Row],[visite]]&gt;0,Tableau1[[#This Row],[Colonne1]],"")</f>
        <v>141</v>
      </c>
    </row>
    <row r="14" spans="1:55" ht="172.8" x14ac:dyDescent="0.3">
      <c r="A14" s="1" t="s">
        <v>51</v>
      </c>
      <c r="B14" s="1" t="s">
        <v>52</v>
      </c>
      <c r="C14" s="1" t="s">
        <v>53</v>
      </c>
      <c r="D14" s="1" t="s">
        <v>54</v>
      </c>
      <c r="E14" s="1" t="s">
        <v>55</v>
      </c>
      <c r="F14" s="4">
        <v>42820</v>
      </c>
      <c r="G14" s="1" t="s">
        <v>56</v>
      </c>
      <c r="H14" s="1" t="s">
        <v>57</v>
      </c>
      <c r="I14" s="3" t="b">
        <v>0</v>
      </c>
      <c r="J14" s="3">
        <v>45</v>
      </c>
      <c r="K14" s="3">
        <v>3.1</v>
      </c>
      <c r="L14" s="3" t="b">
        <v>0</v>
      </c>
      <c r="M14" s="1" t="s">
        <v>58</v>
      </c>
      <c r="N14" s="1" t="s">
        <v>52</v>
      </c>
      <c r="O14" s="3">
        <v>2</v>
      </c>
      <c r="P14" s="1" t="s">
        <v>59</v>
      </c>
      <c r="Q14" s="1" t="s">
        <v>60</v>
      </c>
      <c r="R14" s="1" t="s">
        <v>61</v>
      </c>
      <c r="S14" s="20" t="s">
        <v>62</v>
      </c>
      <c r="T14" s="1" t="s">
        <v>63</v>
      </c>
      <c r="U14" s="1" t="s">
        <v>64</v>
      </c>
      <c r="V14" s="1" t="s">
        <v>43</v>
      </c>
      <c r="W14" s="4">
        <v>43902</v>
      </c>
      <c r="X14" s="3">
        <v>0.2</v>
      </c>
      <c r="Y14" s="1" t="s">
        <v>83</v>
      </c>
      <c r="Z14" s="1" t="s">
        <v>51</v>
      </c>
      <c r="AA14" s="4">
        <v>45369</v>
      </c>
      <c r="AB14" s="1" t="s">
        <v>75</v>
      </c>
      <c r="AC14" s="4">
        <v>45409</v>
      </c>
      <c r="AD14" s="2"/>
      <c r="AE14" s="2"/>
      <c r="AF14" s="1" t="s">
        <v>83</v>
      </c>
      <c r="AG14" s="1" t="s">
        <v>91</v>
      </c>
      <c r="AH14" s="1" t="s">
        <v>79</v>
      </c>
      <c r="AI14" s="1" t="s">
        <v>94</v>
      </c>
      <c r="AJ14" s="1" t="s">
        <v>95</v>
      </c>
      <c r="AK14" s="1" t="s">
        <v>95</v>
      </c>
      <c r="AL14" s="1" t="s">
        <v>96</v>
      </c>
      <c r="AM14" s="5">
        <v>7</v>
      </c>
      <c r="AN14" s="1" t="s">
        <v>94</v>
      </c>
      <c r="AO14" s="1" t="s">
        <v>97</v>
      </c>
      <c r="AP14" s="5">
        <v>100</v>
      </c>
      <c r="AQ14" s="2"/>
      <c r="AR14" s="1" t="s">
        <v>43</v>
      </c>
      <c r="AS14" s="8">
        <f>(Tableau1[[#This Row],[MedPrix]]+Tableau1[[#This Row],[PrixTrai]])*(1-Tableau1[[#This Row],[CliRemise]])</f>
        <v>85.600000000000009</v>
      </c>
      <c r="AT14" s="33">
        <f>Tableau1[[#This Row],[CA]]*1.1</f>
        <v>94.160000000000011</v>
      </c>
      <c r="AU14" s="22" t="str">
        <f>IF( Tableau1[[#This Row],[DetailVisite.VisNum]]="", "Sans détail", "Avec détail")</f>
        <v>Avec détail</v>
      </c>
      <c r="AV14" s="22">
        <f ca="1">IF(Tableau1[[#This Row],[VisDatePaiement_2024]]="",0,(TODAY()-Tableau1[[#This Row],[VisDatePaiement_2024]]))</f>
        <v>0</v>
      </c>
      <c r="AW14" s="22">
        <f ca="1">ROUND(Tableau1[[#This Row],[nombre de jour d''impayés]]/30,1)</f>
        <v>0</v>
      </c>
      <c r="AX14" s="22" t="str">
        <f ca="1">IF(Tableau1[[#This Row],[nombre de mois]]&gt;1,"impayé","payé")</f>
        <v>payé</v>
      </c>
      <c r="AY14" s="23" t="b">
        <f ca="1">AND(Tableau1[[#This Row],[VisDatesuivi_2024]]&gt;=TODAY()-30,Tableau1[[#This Row],[VisDatesuivi_2024]]&lt;=TODAY())</f>
        <v>0</v>
      </c>
      <c r="AZ14" s="23">
        <f>ROUNDDOWN(DAY(Tableau1[[#This Row],[VisDate_2024]])/7,0)</f>
        <v>2</v>
      </c>
      <c r="BA14" s="59">
        <f t="shared" si="0"/>
        <v>45228</v>
      </c>
      <c r="BB14" s="60">
        <f>Tableau1[[#This Row],[VisDate_2024]]-Tableau1[[#This Row],[visite]]</f>
        <v>141</v>
      </c>
      <c r="BC14" s="56">
        <f>IF(Tableau1[[#This Row],[visite]]&gt;0,Tableau1[[#This Row],[Colonne1]],"")</f>
        <v>141</v>
      </c>
    </row>
    <row r="15" spans="1:55" ht="172.8" x14ac:dyDescent="0.3">
      <c r="A15" s="1" t="s">
        <v>51</v>
      </c>
      <c r="B15" s="1" t="s">
        <v>52</v>
      </c>
      <c r="C15" s="1" t="s">
        <v>53</v>
      </c>
      <c r="D15" s="1" t="s">
        <v>54</v>
      </c>
      <c r="E15" s="1" t="s">
        <v>55</v>
      </c>
      <c r="F15" s="4">
        <v>42820</v>
      </c>
      <c r="G15" s="1" t="s">
        <v>56</v>
      </c>
      <c r="H15" s="1" t="s">
        <v>57</v>
      </c>
      <c r="I15" s="3" t="b">
        <v>0</v>
      </c>
      <c r="J15" s="3">
        <v>45</v>
      </c>
      <c r="K15" s="3">
        <v>3.1</v>
      </c>
      <c r="L15" s="3" t="b">
        <v>0</v>
      </c>
      <c r="M15" s="1" t="s">
        <v>58</v>
      </c>
      <c r="N15" s="1" t="s">
        <v>52</v>
      </c>
      <c r="O15" s="3">
        <v>2</v>
      </c>
      <c r="P15" s="1" t="s">
        <v>59</v>
      </c>
      <c r="Q15" s="1" t="s">
        <v>60</v>
      </c>
      <c r="R15" s="1" t="s">
        <v>61</v>
      </c>
      <c r="S15" s="20" t="s">
        <v>62</v>
      </c>
      <c r="T15" s="1" t="s">
        <v>63</v>
      </c>
      <c r="U15" s="1" t="s">
        <v>64</v>
      </c>
      <c r="V15" s="1" t="s">
        <v>43</v>
      </c>
      <c r="W15" s="4">
        <v>43902</v>
      </c>
      <c r="X15" s="3">
        <v>0.2</v>
      </c>
      <c r="Y15" s="1" t="s">
        <v>74</v>
      </c>
      <c r="Z15" s="1" t="s">
        <v>51</v>
      </c>
      <c r="AA15" s="4">
        <v>45574</v>
      </c>
      <c r="AB15" s="1" t="s">
        <v>75</v>
      </c>
      <c r="AC15" s="4">
        <v>45653</v>
      </c>
      <c r="AD15" s="3">
        <v>2</v>
      </c>
      <c r="AE15" s="4">
        <v>45596</v>
      </c>
      <c r="AF15" s="1" t="s">
        <v>74</v>
      </c>
      <c r="AG15" s="1" t="s">
        <v>91</v>
      </c>
      <c r="AH15" s="1" t="s">
        <v>85</v>
      </c>
      <c r="AI15" s="1" t="s">
        <v>92</v>
      </c>
      <c r="AJ15" s="1" t="s">
        <v>70</v>
      </c>
      <c r="AK15" s="1" t="s">
        <v>70</v>
      </c>
      <c r="AL15" s="1" t="s">
        <v>71</v>
      </c>
      <c r="AM15" s="5">
        <v>0</v>
      </c>
      <c r="AN15" s="1" t="s">
        <v>92</v>
      </c>
      <c r="AO15" s="1" t="s">
        <v>93</v>
      </c>
      <c r="AP15" s="5">
        <v>100</v>
      </c>
      <c r="AQ15" s="3">
        <v>2</v>
      </c>
      <c r="AR15" s="1" t="s">
        <v>73</v>
      </c>
      <c r="AS15" s="8">
        <f>(Tableau1[[#This Row],[MedPrix]]+Tableau1[[#This Row],[PrixTrai]])*(1-Tableau1[[#This Row],[CliRemise]])</f>
        <v>80</v>
      </c>
      <c r="AT15" s="33">
        <f>Tableau1[[#This Row],[CA]]*1.1</f>
        <v>88</v>
      </c>
      <c r="AU15" s="22" t="str">
        <f>IF( Tableau1[[#This Row],[DetailVisite.VisNum]]="", "Sans détail", "Avec détail")</f>
        <v>Avec détail</v>
      </c>
      <c r="AV15" s="22">
        <f ca="1">IF(Tableau1[[#This Row],[VisDatePaiement_2024]]="",0,(TODAY()-Tableau1[[#This Row],[VisDatePaiement_2024]]))</f>
        <v>73</v>
      </c>
      <c r="AW15" s="22">
        <f ca="1">ROUND(Tableau1[[#This Row],[nombre de jour d''impayés]]/30,1)</f>
        <v>2.4</v>
      </c>
      <c r="AX15" s="22" t="str">
        <f ca="1">IF(Tableau1[[#This Row],[nombre de mois]]&gt;1,"impayé","payé")</f>
        <v>impayé</v>
      </c>
      <c r="AY15" s="23" t="b">
        <f ca="1">AND(Tableau1[[#This Row],[VisDatesuivi_2024]]&gt;=TODAY()-30,Tableau1[[#This Row],[VisDatesuivi_2024]]&lt;=TODAY())</f>
        <v>1</v>
      </c>
      <c r="AZ15" s="23">
        <f>ROUNDDOWN(DAY(Tableau1[[#This Row],[VisDate_2024]])/7,0)</f>
        <v>1</v>
      </c>
      <c r="BA15" s="59">
        <f t="shared" si="0"/>
        <v>45369</v>
      </c>
      <c r="BB15" s="60">
        <f>Tableau1[[#This Row],[VisDate_2024]]-Tableau1[[#This Row],[visite]]</f>
        <v>205</v>
      </c>
      <c r="BC15" s="56">
        <f>IF(Tableau1[[#This Row],[visite]]&gt;0,Tableau1[[#This Row],[Colonne1]],"")</f>
        <v>205</v>
      </c>
    </row>
    <row r="16" spans="1:55" ht="172.8" x14ac:dyDescent="0.3">
      <c r="A16" s="1" t="s">
        <v>51</v>
      </c>
      <c r="B16" s="1" t="s">
        <v>52</v>
      </c>
      <c r="C16" s="1" t="s">
        <v>53</v>
      </c>
      <c r="D16" s="1" t="s">
        <v>54</v>
      </c>
      <c r="E16" s="1" t="s">
        <v>55</v>
      </c>
      <c r="F16" s="4">
        <v>42820</v>
      </c>
      <c r="G16" s="1" t="s">
        <v>56</v>
      </c>
      <c r="H16" s="1" t="s">
        <v>57</v>
      </c>
      <c r="I16" s="3" t="b">
        <v>0</v>
      </c>
      <c r="J16" s="3">
        <v>45</v>
      </c>
      <c r="K16" s="3">
        <v>3.1</v>
      </c>
      <c r="L16" s="3" t="b">
        <v>0</v>
      </c>
      <c r="M16" s="1" t="s">
        <v>58</v>
      </c>
      <c r="N16" s="1" t="s">
        <v>52</v>
      </c>
      <c r="O16" s="3">
        <v>2</v>
      </c>
      <c r="P16" s="1" t="s">
        <v>59</v>
      </c>
      <c r="Q16" s="1" t="s">
        <v>60</v>
      </c>
      <c r="R16" s="1" t="s">
        <v>61</v>
      </c>
      <c r="S16" s="20" t="s">
        <v>62</v>
      </c>
      <c r="T16" s="1" t="s">
        <v>63</v>
      </c>
      <c r="U16" s="1" t="s">
        <v>64</v>
      </c>
      <c r="V16" s="1" t="s">
        <v>43</v>
      </c>
      <c r="W16" s="4">
        <v>43902</v>
      </c>
      <c r="X16" s="3">
        <v>0.2</v>
      </c>
      <c r="Y16" s="1" t="s">
        <v>83</v>
      </c>
      <c r="Z16" s="1" t="s">
        <v>51</v>
      </c>
      <c r="AA16" s="4">
        <v>45369</v>
      </c>
      <c r="AB16" s="1" t="s">
        <v>75</v>
      </c>
      <c r="AC16" s="4">
        <v>45409</v>
      </c>
      <c r="AD16" s="2"/>
      <c r="AE16" s="2"/>
      <c r="AF16" s="1" t="s">
        <v>83</v>
      </c>
      <c r="AG16" s="1" t="s">
        <v>67</v>
      </c>
      <c r="AH16" s="1" t="s">
        <v>79</v>
      </c>
      <c r="AI16" s="1" t="s">
        <v>98</v>
      </c>
      <c r="AJ16" s="1" t="s">
        <v>94</v>
      </c>
      <c r="AK16" s="1" t="s">
        <v>94</v>
      </c>
      <c r="AL16" s="1" t="s">
        <v>99</v>
      </c>
      <c r="AM16" s="5">
        <v>5.75</v>
      </c>
      <c r="AN16" s="1" t="s">
        <v>98</v>
      </c>
      <c r="AO16" s="1" t="s">
        <v>100</v>
      </c>
      <c r="AP16" s="5">
        <v>230</v>
      </c>
      <c r="AQ16" s="2"/>
      <c r="AR16" s="1" t="s">
        <v>43</v>
      </c>
      <c r="AS16" s="8">
        <f>(Tableau1[[#This Row],[MedPrix]]+Tableau1[[#This Row],[PrixTrai]])*(1-Tableau1[[#This Row],[CliRemise]])</f>
        <v>188.60000000000002</v>
      </c>
      <c r="AT16" s="33">
        <f>Tableau1[[#This Row],[CA]]*1.1</f>
        <v>207.46000000000004</v>
      </c>
      <c r="AU16" s="22" t="str">
        <f>IF( Tableau1[[#This Row],[DetailVisite.VisNum]]="", "Sans détail", "Avec détail")</f>
        <v>Avec détail</v>
      </c>
      <c r="AV16" s="22">
        <f ca="1">IF(Tableau1[[#This Row],[VisDatePaiement_2024]]="",0,(TODAY()-Tableau1[[#This Row],[VisDatePaiement_2024]]))</f>
        <v>0</v>
      </c>
      <c r="AW16" s="22">
        <f ca="1">ROUND(Tableau1[[#This Row],[nombre de jour d''impayés]]/30,1)</f>
        <v>0</v>
      </c>
      <c r="AX16" s="22" t="str">
        <f ca="1">IF(Tableau1[[#This Row],[nombre de mois]]&gt;1,"impayé","payé")</f>
        <v>payé</v>
      </c>
      <c r="AY16" s="23" t="b">
        <f ca="1">AND(Tableau1[[#This Row],[VisDatesuivi_2024]]&gt;=TODAY()-30,Tableau1[[#This Row],[VisDatesuivi_2024]]&lt;=TODAY())</f>
        <v>0</v>
      </c>
      <c r="AZ16" s="23">
        <f>ROUNDDOWN(DAY(Tableau1[[#This Row],[VisDate_2024]])/7,0)</f>
        <v>2</v>
      </c>
      <c r="BA16" s="59">
        <f t="shared" si="0"/>
        <v>45228</v>
      </c>
      <c r="BB16" s="60">
        <f>Tableau1[[#This Row],[VisDate_2024]]-Tableau1[[#This Row],[visite]]</f>
        <v>141</v>
      </c>
      <c r="BC16" s="56">
        <f>IF(Tableau1[[#This Row],[visite]]&gt;0,Tableau1[[#This Row],[Colonne1]],"")</f>
        <v>141</v>
      </c>
    </row>
    <row r="17" spans="1:55" ht="172.8" x14ac:dyDescent="0.3">
      <c r="A17" s="1" t="s">
        <v>51</v>
      </c>
      <c r="B17" s="1" t="s">
        <v>52</v>
      </c>
      <c r="C17" s="1" t="s">
        <v>53</v>
      </c>
      <c r="D17" s="1" t="s">
        <v>54</v>
      </c>
      <c r="E17" s="1" t="s">
        <v>55</v>
      </c>
      <c r="F17" s="4">
        <v>42820</v>
      </c>
      <c r="G17" s="1" t="s">
        <v>56</v>
      </c>
      <c r="H17" s="1" t="s">
        <v>57</v>
      </c>
      <c r="I17" s="3" t="b">
        <v>0</v>
      </c>
      <c r="J17" s="3">
        <v>45</v>
      </c>
      <c r="K17" s="3">
        <v>3.1</v>
      </c>
      <c r="L17" s="3" t="b">
        <v>0</v>
      </c>
      <c r="M17" s="1" t="s">
        <v>58</v>
      </c>
      <c r="N17" s="1" t="s">
        <v>52</v>
      </c>
      <c r="O17" s="3">
        <v>2</v>
      </c>
      <c r="P17" s="1" t="s">
        <v>59</v>
      </c>
      <c r="Q17" s="1" t="s">
        <v>60</v>
      </c>
      <c r="R17" s="1" t="s">
        <v>61</v>
      </c>
      <c r="S17" s="20" t="s">
        <v>62</v>
      </c>
      <c r="T17" s="1" t="s">
        <v>63</v>
      </c>
      <c r="U17" s="1" t="s">
        <v>64</v>
      </c>
      <c r="V17" s="1" t="s">
        <v>43</v>
      </c>
      <c r="W17" s="4">
        <v>43902</v>
      </c>
      <c r="X17" s="3">
        <v>0.2</v>
      </c>
      <c r="Y17" s="1" t="s">
        <v>102</v>
      </c>
      <c r="Z17" s="1" t="s">
        <v>51</v>
      </c>
      <c r="AA17" s="4">
        <v>45559</v>
      </c>
      <c r="AB17" s="1" t="s">
        <v>66</v>
      </c>
      <c r="AC17" s="2"/>
      <c r="AD17" s="3">
        <v>2</v>
      </c>
      <c r="AE17" s="4">
        <v>45576</v>
      </c>
      <c r="AF17" s="1" t="s">
        <v>43</v>
      </c>
      <c r="AG17" s="1" t="s">
        <v>43</v>
      </c>
      <c r="AH17" s="1" t="s">
        <v>43</v>
      </c>
      <c r="AI17" s="1" t="s">
        <v>43</v>
      </c>
      <c r="AJ17" s="1" t="s">
        <v>43</v>
      </c>
      <c r="AK17" s="1" t="s">
        <v>43</v>
      </c>
      <c r="AL17" s="1" t="s">
        <v>43</v>
      </c>
      <c r="AM17" s="2"/>
      <c r="AN17" s="1" t="s">
        <v>43</v>
      </c>
      <c r="AO17" s="1" t="s">
        <v>43</v>
      </c>
      <c r="AP17" s="2"/>
      <c r="AQ17" s="3">
        <v>2</v>
      </c>
      <c r="AR17" s="1" t="s">
        <v>73</v>
      </c>
      <c r="AS17" s="8">
        <f>(Tableau1[[#This Row],[MedPrix]]+Tableau1[[#This Row],[PrixTrai]])*(1-Tableau1[[#This Row],[CliRemise]])</f>
        <v>0</v>
      </c>
      <c r="AT17" s="33">
        <f>Tableau1[[#This Row],[CA]]*1.1</f>
        <v>0</v>
      </c>
      <c r="AU17" s="22" t="str">
        <f>IF( Tableau1[[#This Row],[DetailVisite.VisNum]]="", "Sans détail", "Avec détail")</f>
        <v>Sans détail</v>
      </c>
      <c r="AV17" s="22">
        <f ca="1">IF(Tableau1[[#This Row],[VisDatePaiement_2024]]="",0,(TODAY()-Tableau1[[#This Row],[VisDatePaiement_2024]]))</f>
        <v>93</v>
      </c>
      <c r="AW17" s="22">
        <f ca="1">ROUND(Tableau1[[#This Row],[nombre de jour d''impayés]]/30,1)</f>
        <v>3.1</v>
      </c>
      <c r="AX17" s="22" t="str">
        <f ca="1">IF(Tableau1[[#This Row],[nombre de mois]]&gt;1,"impayé","payé")</f>
        <v>impayé</v>
      </c>
      <c r="AY17" s="23" t="b">
        <f ca="1">AND(Tableau1[[#This Row],[VisDatesuivi_2024]]&gt;=TODAY()-30,Tableau1[[#This Row],[VisDatesuivi_2024]]&lt;=TODAY())</f>
        <v>0</v>
      </c>
      <c r="AZ17" s="23">
        <f>ROUNDDOWN(DAY(Tableau1[[#This Row],[VisDate_2024]])/7,0)</f>
        <v>3</v>
      </c>
      <c r="BA17" s="59">
        <f t="shared" si="0"/>
        <v>45369</v>
      </c>
      <c r="BB17" s="60">
        <f>Tableau1[[#This Row],[VisDate_2024]]-Tableau1[[#This Row],[visite]]</f>
        <v>190</v>
      </c>
      <c r="BC17" s="56">
        <f>IF(Tableau1[[#This Row],[visite]]&gt;0,Tableau1[[#This Row],[Colonne1]],"")</f>
        <v>190</v>
      </c>
    </row>
    <row r="18" spans="1:55" ht="172.8" x14ac:dyDescent="0.3">
      <c r="A18" s="1" t="s">
        <v>51</v>
      </c>
      <c r="B18" s="1" t="s">
        <v>52</v>
      </c>
      <c r="C18" s="1" t="s">
        <v>53</v>
      </c>
      <c r="D18" s="1" t="s">
        <v>54</v>
      </c>
      <c r="E18" s="1" t="s">
        <v>55</v>
      </c>
      <c r="F18" s="4">
        <v>42820</v>
      </c>
      <c r="G18" s="1" t="s">
        <v>56</v>
      </c>
      <c r="H18" s="1" t="s">
        <v>57</v>
      </c>
      <c r="I18" s="3" t="b">
        <v>0</v>
      </c>
      <c r="J18" s="3">
        <v>45</v>
      </c>
      <c r="K18" s="3">
        <v>3.1</v>
      </c>
      <c r="L18" s="3" t="b">
        <v>0</v>
      </c>
      <c r="M18" s="1" t="s">
        <v>58</v>
      </c>
      <c r="N18" s="1" t="s">
        <v>52</v>
      </c>
      <c r="O18" s="3">
        <v>2</v>
      </c>
      <c r="P18" s="1" t="s">
        <v>59</v>
      </c>
      <c r="Q18" s="1" t="s">
        <v>60</v>
      </c>
      <c r="R18" s="1" t="s">
        <v>61</v>
      </c>
      <c r="S18" s="20" t="s">
        <v>62</v>
      </c>
      <c r="T18" s="1" t="s">
        <v>63</v>
      </c>
      <c r="U18" s="1" t="s">
        <v>64</v>
      </c>
      <c r="V18" s="1" t="s">
        <v>43</v>
      </c>
      <c r="W18" s="4">
        <v>43902</v>
      </c>
      <c r="X18" s="3">
        <v>0.2</v>
      </c>
      <c r="Y18" s="1" t="s">
        <v>77</v>
      </c>
      <c r="Z18" s="1" t="s">
        <v>51</v>
      </c>
      <c r="AA18" s="4">
        <v>44974</v>
      </c>
      <c r="AB18" s="1" t="s">
        <v>75</v>
      </c>
      <c r="AC18" s="4">
        <v>45014</v>
      </c>
      <c r="AD18" s="3">
        <v>3</v>
      </c>
      <c r="AE18" s="4">
        <v>44984</v>
      </c>
      <c r="AF18" s="1" t="s">
        <v>77</v>
      </c>
      <c r="AG18" s="1" t="s">
        <v>101</v>
      </c>
      <c r="AH18" s="1" t="s">
        <v>85</v>
      </c>
      <c r="AI18" s="1" t="s">
        <v>92</v>
      </c>
      <c r="AJ18" s="1" t="s">
        <v>70</v>
      </c>
      <c r="AK18" s="1" t="s">
        <v>70</v>
      </c>
      <c r="AL18" s="1" t="s">
        <v>71</v>
      </c>
      <c r="AM18" s="5">
        <v>0</v>
      </c>
      <c r="AN18" s="1" t="s">
        <v>92</v>
      </c>
      <c r="AO18" s="1" t="s">
        <v>93</v>
      </c>
      <c r="AP18" s="5">
        <v>100</v>
      </c>
      <c r="AQ18" s="3">
        <v>3</v>
      </c>
      <c r="AR18" s="1" t="s">
        <v>82</v>
      </c>
      <c r="AS18" s="8">
        <f>(Tableau1[[#This Row],[MedPrix]]+Tableau1[[#This Row],[PrixTrai]])*(1-Tableau1[[#This Row],[CliRemise]])</f>
        <v>80</v>
      </c>
      <c r="AT18" s="33">
        <f>Tableau1[[#This Row],[CA]]*1.1</f>
        <v>88</v>
      </c>
      <c r="AU18" s="22" t="str">
        <f>IF( Tableau1[[#This Row],[DetailVisite.VisNum]]="", "Sans détail", "Avec détail")</f>
        <v>Avec détail</v>
      </c>
      <c r="AV18" s="22">
        <f ca="1">IF(Tableau1[[#This Row],[VisDatePaiement_2024]]="",0,(TODAY()-Tableau1[[#This Row],[VisDatePaiement_2024]]))</f>
        <v>685</v>
      </c>
      <c r="AW18" s="22">
        <f ca="1">ROUND(Tableau1[[#This Row],[nombre de jour d''impayés]]/30,1)</f>
        <v>22.8</v>
      </c>
      <c r="AX18" s="22" t="str">
        <f ca="1">IF(Tableau1[[#This Row],[nombre de mois]]&gt;1,"impayé","payé")</f>
        <v>impayé</v>
      </c>
      <c r="AY18" s="23" t="b">
        <f ca="1">AND(Tableau1[[#This Row],[VisDatesuivi_2024]]&gt;=TODAY()-30,Tableau1[[#This Row],[VisDatesuivi_2024]]&lt;=TODAY())</f>
        <v>0</v>
      </c>
      <c r="AZ18" s="23">
        <f>ROUNDDOWN(DAY(Tableau1[[#This Row],[VisDate_2024]])/7,0)</f>
        <v>2</v>
      </c>
      <c r="BA18" s="59">
        <f t="shared" si="0"/>
        <v>0</v>
      </c>
      <c r="BB18" s="60">
        <f>Tableau1[[#This Row],[VisDate_2024]]-Tableau1[[#This Row],[visite]]</f>
        <v>44974</v>
      </c>
      <c r="BC18" s="56" t="str">
        <f>IF(Tableau1[[#This Row],[visite]]&gt;0,Tableau1[[#This Row],[Colonne1]],"")</f>
        <v/>
      </c>
    </row>
    <row r="19" spans="1:55" ht="172.8" x14ac:dyDescent="0.3">
      <c r="A19" s="1" t="s">
        <v>51</v>
      </c>
      <c r="B19" s="1" t="s">
        <v>52</v>
      </c>
      <c r="C19" s="1" t="s">
        <v>53</v>
      </c>
      <c r="D19" s="1" t="s">
        <v>54</v>
      </c>
      <c r="E19" s="1" t="s">
        <v>55</v>
      </c>
      <c r="F19" s="4">
        <v>42820</v>
      </c>
      <c r="G19" s="1" t="s">
        <v>56</v>
      </c>
      <c r="H19" s="1" t="s">
        <v>57</v>
      </c>
      <c r="I19" s="3" t="b">
        <v>0</v>
      </c>
      <c r="J19" s="3">
        <v>45</v>
      </c>
      <c r="K19" s="3">
        <v>3.1</v>
      </c>
      <c r="L19" s="3" t="b">
        <v>0</v>
      </c>
      <c r="M19" s="1" t="s">
        <v>58</v>
      </c>
      <c r="N19" s="1" t="s">
        <v>52</v>
      </c>
      <c r="O19" s="3">
        <v>2</v>
      </c>
      <c r="P19" s="1" t="s">
        <v>59</v>
      </c>
      <c r="Q19" s="1" t="s">
        <v>60</v>
      </c>
      <c r="R19" s="1" t="s">
        <v>61</v>
      </c>
      <c r="S19" s="20" t="s">
        <v>62</v>
      </c>
      <c r="T19" s="1" t="s">
        <v>63</v>
      </c>
      <c r="U19" s="1" t="s">
        <v>64</v>
      </c>
      <c r="V19" s="1" t="s">
        <v>43</v>
      </c>
      <c r="W19" s="4">
        <v>43902</v>
      </c>
      <c r="X19" s="3">
        <v>0.2</v>
      </c>
      <c r="Y19" s="1" t="s">
        <v>77</v>
      </c>
      <c r="Z19" s="1" t="s">
        <v>51</v>
      </c>
      <c r="AA19" s="4">
        <v>44974</v>
      </c>
      <c r="AB19" s="1" t="s">
        <v>75</v>
      </c>
      <c r="AC19" s="4">
        <v>45014</v>
      </c>
      <c r="AD19" s="3">
        <v>3</v>
      </c>
      <c r="AE19" s="4">
        <v>44984</v>
      </c>
      <c r="AF19" s="1" t="s">
        <v>77</v>
      </c>
      <c r="AG19" s="1" t="s">
        <v>84</v>
      </c>
      <c r="AH19" s="1" t="s">
        <v>85</v>
      </c>
      <c r="AI19" s="1" t="s">
        <v>86</v>
      </c>
      <c r="AJ19" s="1" t="s">
        <v>87</v>
      </c>
      <c r="AK19" s="1" t="s">
        <v>87</v>
      </c>
      <c r="AL19" s="1" t="s">
        <v>88</v>
      </c>
      <c r="AM19" s="5">
        <v>17.25</v>
      </c>
      <c r="AN19" s="1" t="s">
        <v>86</v>
      </c>
      <c r="AO19" s="1" t="s">
        <v>89</v>
      </c>
      <c r="AP19" s="5">
        <v>125</v>
      </c>
      <c r="AQ19" s="3">
        <v>3</v>
      </c>
      <c r="AR19" s="1" t="s">
        <v>82</v>
      </c>
      <c r="AS19" s="8">
        <f>(Tableau1[[#This Row],[MedPrix]]+Tableau1[[#This Row],[PrixTrai]])*(1-Tableau1[[#This Row],[CliRemise]])</f>
        <v>113.80000000000001</v>
      </c>
      <c r="AT19" s="33">
        <f>Tableau1[[#This Row],[CA]]*1.1</f>
        <v>125.18000000000002</v>
      </c>
      <c r="AU19" s="22" t="str">
        <f>IF( Tableau1[[#This Row],[DetailVisite.VisNum]]="", "Sans détail", "Avec détail")</f>
        <v>Avec détail</v>
      </c>
      <c r="AV19" s="22">
        <f ca="1">IF(Tableau1[[#This Row],[VisDatePaiement_2024]]="",0,(TODAY()-Tableau1[[#This Row],[VisDatePaiement_2024]]))</f>
        <v>685</v>
      </c>
      <c r="AW19" s="22">
        <f ca="1">ROUND(Tableau1[[#This Row],[nombre de jour d''impayés]]/30,1)</f>
        <v>22.8</v>
      </c>
      <c r="AX19" s="22" t="str">
        <f ca="1">IF(Tableau1[[#This Row],[nombre de mois]]&gt;1,"impayé","payé")</f>
        <v>impayé</v>
      </c>
      <c r="AY19" s="23" t="b">
        <f ca="1">AND(Tableau1[[#This Row],[VisDatesuivi_2024]]&gt;=TODAY()-30,Tableau1[[#This Row],[VisDatesuivi_2024]]&lt;=TODAY())</f>
        <v>0</v>
      </c>
      <c r="AZ19" s="23">
        <f>ROUNDDOWN(DAY(Tableau1[[#This Row],[VisDate_2024]])/7,0)</f>
        <v>2</v>
      </c>
      <c r="BA19" s="59">
        <f t="shared" si="0"/>
        <v>0</v>
      </c>
      <c r="BB19" s="60">
        <f>Tableau1[[#This Row],[VisDate_2024]]-Tableau1[[#This Row],[visite]]</f>
        <v>44974</v>
      </c>
      <c r="BC19" s="56" t="str">
        <f>IF(Tableau1[[#This Row],[visite]]&gt;0,Tableau1[[#This Row],[Colonne1]],"")</f>
        <v/>
      </c>
    </row>
    <row r="20" spans="1:55" ht="216" x14ac:dyDescent="0.3">
      <c r="A20" s="1" t="s">
        <v>103</v>
      </c>
      <c r="B20" s="1" t="s">
        <v>52</v>
      </c>
      <c r="C20" s="1" t="s">
        <v>104</v>
      </c>
      <c r="D20" s="1" t="s">
        <v>105</v>
      </c>
      <c r="E20" s="1" t="s">
        <v>106</v>
      </c>
      <c r="F20" s="4">
        <v>42850</v>
      </c>
      <c r="G20" s="1" t="s">
        <v>107</v>
      </c>
      <c r="H20" s="1" t="s">
        <v>108</v>
      </c>
      <c r="I20" s="3" t="b">
        <v>0</v>
      </c>
      <c r="J20" s="3">
        <v>18.600000000000001</v>
      </c>
      <c r="K20" s="3">
        <v>0.2</v>
      </c>
      <c r="L20" s="3" t="b">
        <v>0</v>
      </c>
      <c r="M20" s="1" t="s">
        <v>109</v>
      </c>
      <c r="N20" s="1" t="s">
        <v>52</v>
      </c>
      <c r="O20" s="3">
        <v>2</v>
      </c>
      <c r="P20" s="1" t="s">
        <v>59</v>
      </c>
      <c r="Q20" s="1" t="s">
        <v>60</v>
      </c>
      <c r="R20" s="1" t="s">
        <v>61</v>
      </c>
      <c r="S20" s="20" t="s">
        <v>62</v>
      </c>
      <c r="T20" s="1" t="s">
        <v>63</v>
      </c>
      <c r="U20" s="1" t="s">
        <v>64</v>
      </c>
      <c r="V20" s="1" t="s">
        <v>43</v>
      </c>
      <c r="W20" s="4">
        <v>43902</v>
      </c>
      <c r="X20" s="3">
        <v>0.2</v>
      </c>
      <c r="Y20" s="1" t="s">
        <v>110</v>
      </c>
      <c r="Z20" s="1" t="s">
        <v>103</v>
      </c>
      <c r="AA20" s="4">
        <v>45253</v>
      </c>
      <c r="AB20" s="1" t="s">
        <v>111</v>
      </c>
      <c r="AC20" s="2"/>
      <c r="AD20" s="3">
        <v>1</v>
      </c>
      <c r="AE20" s="4">
        <v>45281</v>
      </c>
      <c r="AF20" s="1" t="s">
        <v>110</v>
      </c>
      <c r="AG20" s="1" t="s">
        <v>67</v>
      </c>
      <c r="AH20" s="1" t="s">
        <v>68</v>
      </c>
      <c r="AI20" s="1" t="s">
        <v>69</v>
      </c>
      <c r="AJ20" s="1" t="s">
        <v>70</v>
      </c>
      <c r="AK20" s="1" t="s">
        <v>70</v>
      </c>
      <c r="AL20" s="1" t="s">
        <v>71</v>
      </c>
      <c r="AM20" s="5">
        <v>0</v>
      </c>
      <c r="AN20" s="1" t="s">
        <v>69</v>
      </c>
      <c r="AO20" s="1" t="s">
        <v>72</v>
      </c>
      <c r="AP20" s="5">
        <v>250</v>
      </c>
      <c r="AQ20" s="3">
        <v>1</v>
      </c>
      <c r="AR20" s="1" t="s">
        <v>112</v>
      </c>
      <c r="AS20" s="8">
        <f>(Tableau1[[#This Row],[MedPrix]]+Tableau1[[#This Row],[PrixTrai]])*(1-Tableau1[[#This Row],[CliRemise]])</f>
        <v>200</v>
      </c>
      <c r="AT20" s="33">
        <f>Tableau1[[#This Row],[CA]]*1.1</f>
        <v>220.00000000000003</v>
      </c>
      <c r="AU20" s="22" t="str">
        <f>IF( Tableau1[[#This Row],[DetailVisite.VisNum]]="", "Sans détail", "Avec détail")</f>
        <v>Avec détail</v>
      </c>
      <c r="AV20" s="22">
        <f ca="1">IF(Tableau1[[#This Row],[VisDatePaiement_2024]]="",0,(TODAY()-Tableau1[[#This Row],[VisDatePaiement_2024]]))</f>
        <v>388</v>
      </c>
      <c r="AW20" s="22">
        <f ca="1">ROUND(Tableau1[[#This Row],[nombre de jour d''impayés]]/30,1)</f>
        <v>12.9</v>
      </c>
      <c r="AX20" s="22" t="str">
        <f ca="1">IF(Tableau1[[#This Row],[nombre de mois]]&gt;1,"impayé","payé")</f>
        <v>impayé</v>
      </c>
      <c r="AY20" s="23" t="b">
        <f ca="1">AND(Tableau1[[#This Row],[VisDatesuivi_2024]]&gt;=TODAY()-30,Tableau1[[#This Row],[VisDatesuivi_2024]]&lt;=TODAY())</f>
        <v>0</v>
      </c>
      <c r="AZ20" s="23">
        <f>ROUNDDOWN(DAY(Tableau1[[#This Row],[VisDate_2024]])/7,0)</f>
        <v>3</v>
      </c>
      <c r="BA20" s="59">
        <f t="shared" si="0"/>
        <v>0</v>
      </c>
      <c r="BB20" s="60">
        <f>Tableau1[[#This Row],[VisDate_2024]]-Tableau1[[#This Row],[visite]]</f>
        <v>45253</v>
      </c>
      <c r="BC20" s="56" t="str">
        <f>IF(Tableau1[[#This Row],[visite]]&gt;0,Tableau1[[#This Row],[Colonne1]],"")</f>
        <v/>
      </c>
    </row>
    <row r="21" spans="1:55" ht="216" x14ac:dyDescent="0.3">
      <c r="A21" s="1" t="s">
        <v>103</v>
      </c>
      <c r="B21" s="1" t="s">
        <v>52</v>
      </c>
      <c r="C21" s="1" t="s">
        <v>104</v>
      </c>
      <c r="D21" s="1" t="s">
        <v>105</v>
      </c>
      <c r="E21" s="1" t="s">
        <v>106</v>
      </c>
      <c r="F21" s="4">
        <v>42850</v>
      </c>
      <c r="G21" s="1" t="s">
        <v>107</v>
      </c>
      <c r="H21" s="1" t="s">
        <v>108</v>
      </c>
      <c r="I21" s="3" t="b">
        <v>0</v>
      </c>
      <c r="J21" s="3">
        <v>18.600000000000001</v>
      </c>
      <c r="K21" s="3">
        <v>0.2</v>
      </c>
      <c r="L21" s="3" t="b">
        <v>0</v>
      </c>
      <c r="M21" s="1" t="s">
        <v>109</v>
      </c>
      <c r="N21" s="1" t="s">
        <v>52</v>
      </c>
      <c r="O21" s="3">
        <v>2</v>
      </c>
      <c r="P21" s="1" t="s">
        <v>59</v>
      </c>
      <c r="Q21" s="1" t="s">
        <v>60</v>
      </c>
      <c r="R21" s="1" t="s">
        <v>61</v>
      </c>
      <c r="S21" s="20" t="s">
        <v>62</v>
      </c>
      <c r="T21" s="1" t="s">
        <v>63</v>
      </c>
      <c r="U21" s="1" t="s">
        <v>64</v>
      </c>
      <c r="V21" s="1" t="s">
        <v>43</v>
      </c>
      <c r="W21" s="4">
        <v>43902</v>
      </c>
      <c r="X21" s="3">
        <v>0.2</v>
      </c>
      <c r="Y21" s="1" t="s">
        <v>113</v>
      </c>
      <c r="Z21" s="1" t="s">
        <v>103</v>
      </c>
      <c r="AA21" s="4">
        <v>45207</v>
      </c>
      <c r="AB21" s="1" t="s">
        <v>114</v>
      </c>
      <c r="AC21" s="4">
        <v>45252</v>
      </c>
      <c r="AD21" s="3">
        <v>2</v>
      </c>
      <c r="AE21" s="4">
        <v>45234</v>
      </c>
      <c r="AF21" s="1" t="s">
        <v>113</v>
      </c>
      <c r="AG21" s="1" t="s">
        <v>91</v>
      </c>
      <c r="AH21" s="1" t="s">
        <v>79</v>
      </c>
      <c r="AI21" s="1" t="s">
        <v>115</v>
      </c>
      <c r="AJ21" s="1" t="s">
        <v>116</v>
      </c>
      <c r="AK21" s="1" t="s">
        <v>116</v>
      </c>
      <c r="AL21" s="1" t="s">
        <v>117</v>
      </c>
      <c r="AM21" s="5">
        <v>2.5</v>
      </c>
      <c r="AN21" s="1" t="s">
        <v>115</v>
      </c>
      <c r="AO21" s="1" t="s">
        <v>118</v>
      </c>
      <c r="AP21" s="5">
        <v>175</v>
      </c>
      <c r="AQ21" s="3">
        <v>2</v>
      </c>
      <c r="AR21" s="1" t="s">
        <v>73</v>
      </c>
      <c r="AS21" s="8">
        <f>(Tableau1[[#This Row],[MedPrix]]+Tableau1[[#This Row],[PrixTrai]])*(1-Tableau1[[#This Row],[CliRemise]])</f>
        <v>142</v>
      </c>
      <c r="AT21" s="33">
        <f>Tableau1[[#This Row],[CA]]*1.1</f>
        <v>156.20000000000002</v>
      </c>
      <c r="AU21" s="22" t="str">
        <f>IF( Tableau1[[#This Row],[DetailVisite.VisNum]]="", "Sans détail", "Avec détail")</f>
        <v>Avec détail</v>
      </c>
      <c r="AV21" s="22">
        <f ca="1">IF(Tableau1[[#This Row],[VisDatePaiement_2024]]="",0,(TODAY()-Tableau1[[#This Row],[VisDatePaiement_2024]]))</f>
        <v>435</v>
      </c>
      <c r="AW21" s="22">
        <f ca="1">ROUND(Tableau1[[#This Row],[nombre de jour d''impayés]]/30,1)</f>
        <v>14.5</v>
      </c>
      <c r="AX21" s="22" t="str">
        <f ca="1">IF(Tableau1[[#This Row],[nombre de mois]]&gt;1,"impayé","payé")</f>
        <v>impayé</v>
      </c>
      <c r="AY21" s="23" t="b">
        <f ca="1">AND(Tableau1[[#This Row],[VisDatesuivi_2024]]&gt;=TODAY()-30,Tableau1[[#This Row],[VisDatesuivi_2024]]&lt;=TODAY())</f>
        <v>0</v>
      </c>
      <c r="AZ21" s="23">
        <f>ROUNDDOWN(DAY(Tableau1[[#This Row],[VisDate_2024]])/7,0)</f>
        <v>1</v>
      </c>
      <c r="BA21" s="59">
        <f t="shared" si="0"/>
        <v>0</v>
      </c>
      <c r="BB21" s="60">
        <f>Tableau1[[#This Row],[VisDate_2024]]-Tableau1[[#This Row],[visite]]</f>
        <v>45207</v>
      </c>
      <c r="BC21" s="56" t="str">
        <f>IF(Tableau1[[#This Row],[visite]]&gt;0,Tableau1[[#This Row],[Colonne1]],"")</f>
        <v/>
      </c>
    </row>
    <row r="22" spans="1:55" ht="216" x14ac:dyDescent="0.3">
      <c r="A22" s="1" t="s">
        <v>103</v>
      </c>
      <c r="B22" s="1" t="s">
        <v>52</v>
      </c>
      <c r="C22" s="1" t="s">
        <v>104</v>
      </c>
      <c r="D22" s="1" t="s">
        <v>105</v>
      </c>
      <c r="E22" s="1" t="s">
        <v>106</v>
      </c>
      <c r="F22" s="4">
        <v>42850</v>
      </c>
      <c r="G22" s="1" t="s">
        <v>107</v>
      </c>
      <c r="H22" s="1" t="s">
        <v>108</v>
      </c>
      <c r="I22" s="3" t="b">
        <v>0</v>
      </c>
      <c r="J22" s="3">
        <v>18.600000000000001</v>
      </c>
      <c r="K22" s="3">
        <v>0.2</v>
      </c>
      <c r="L22" s="3" t="b">
        <v>0</v>
      </c>
      <c r="M22" s="1" t="s">
        <v>109</v>
      </c>
      <c r="N22" s="1" t="s">
        <v>52</v>
      </c>
      <c r="O22" s="3">
        <v>2</v>
      </c>
      <c r="P22" s="1" t="s">
        <v>59</v>
      </c>
      <c r="Q22" s="1" t="s">
        <v>60</v>
      </c>
      <c r="R22" s="1" t="s">
        <v>61</v>
      </c>
      <c r="S22" s="20" t="s">
        <v>62</v>
      </c>
      <c r="T22" s="1" t="s">
        <v>63</v>
      </c>
      <c r="U22" s="1" t="s">
        <v>64</v>
      </c>
      <c r="V22" s="1" t="s">
        <v>43</v>
      </c>
      <c r="W22" s="4">
        <v>43902</v>
      </c>
      <c r="X22" s="3">
        <v>0.2</v>
      </c>
      <c r="Y22" s="1" t="s">
        <v>119</v>
      </c>
      <c r="Z22" s="1" t="s">
        <v>103</v>
      </c>
      <c r="AA22" s="4">
        <v>45570</v>
      </c>
      <c r="AB22" s="1" t="s">
        <v>114</v>
      </c>
      <c r="AC22" s="4">
        <v>45647</v>
      </c>
      <c r="AD22" s="3">
        <v>2</v>
      </c>
      <c r="AE22" s="4">
        <v>45587</v>
      </c>
      <c r="AF22" s="1" t="s">
        <v>119</v>
      </c>
      <c r="AG22" s="1" t="s">
        <v>91</v>
      </c>
      <c r="AH22" s="1" t="s">
        <v>79</v>
      </c>
      <c r="AI22" s="1" t="s">
        <v>115</v>
      </c>
      <c r="AJ22" s="1" t="s">
        <v>116</v>
      </c>
      <c r="AK22" s="1" t="s">
        <v>116</v>
      </c>
      <c r="AL22" s="1" t="s">
        <v>117</v>
      </c>
      <c r="AM22" s="5">
        <v>2.5</v>
      </c>
      <c r="AN22" s="1" t="s">
        <v>115</v>
      </c>
      <c r="AO22" s="1" t="s">
        <v>118</v>
      </c>
      <c r="AP22" s="5">
        <v>175</v>
      </c>
      <c r="AQ22" s="3">
        <v>2</v>
      </c>
      <c r="AR22" s="1" t="s">
        <v>73</v>
      </c>
      <c r="AS22" s="8">
        <f>(Tableau1[[#This Row],[MedPrix]]+Tableau1[[#This Row],[PrixTrai]])*(1-Tableau1[[#This Row],[CliRemise]])</f>
        <v>142</v>
      </c>
      <c r="AT22" s="33">
        <f>Tableau1[[#This Row],[CA]]*1.1</f>
        <v>156.20000000000002</v>
      </c>
      <c r="AU22" s="22" t="str">
        <f>IF( Tableau1[[#This Row],[DetailVisite.VisNum]]="", "Sans détail", "Avec détail")</f>
        <v>Avec détail</v>
      </c>
      <c r="AV22" s="22">
        <f ca="1">IF(Tableau1[[#This Row],[VisDatePaiement_2024]]="",0,(TODAY()-Tableau1[[#This Row],[VisDatePaiement_2024]]))</f>
        <v>82</v>
      </c>
      <c r="AW22" s="22">
        <f ca="1">ROUND(Tableau1[[#This Row],[nombre de jour d''impayés]]/30,1)</f>
        <v>2.7</v>
      </c>
      <c r="AX22" s="22" t="str">
        <f ca="1">IF(Tableau1[[#This Row],[nombre de mois]]&gt;1,"impayé","payé")</f>
        <v>impayé</v>
      </c>
      <c r="AY22" s="23" t="b">
        <f ca="1">AND(Tableau1[[#This Row],[VisDatesuivi_2024]]&gt;=TODAY()-30,Tableau1[[#This Row],[VisDatesuivi_2024]]&lt;=TODAY())</f>
        <v>1</v>
      </c>
      <c r="AZ22" s="23">
        <f>ROUNDDOWN(DAY(Tableau1[[#This Row],[VisDate_2024]])/7,0)</f>
        <v>0</v>
      </c>
      <c r="BA22" s="59">
        <f t="shared" si="0"/>
        <v>0</v>
      </c>
      <c r="BB22" s="60">
        <f>Tableau1[[#This Row],[VisDate_2024]]-Tableau1[[#This Row],[visite]]</f>
        <v>45570</v>
      </c>
      <c r="BC22" s="56" t="str">
        <f>IF(Tableau1[[#This Row],[visite]]&gt;0,Tableau1[[#This Row],[Colonne1]],"")</f>
        <v/>
      </c>
    </row>
    <row r="23" spans="1:55" ht="216" x14ac:dyDescent="0.3">
      <c r="A23" s="1" t="s">
        <v>103</v>
      </c>
      <c r="B23" s="1" t="s">
        <v>52</v>
      </c>
      <c r="C23" s="1" t="s">
        <v>104</v>
      </c>
      <c r="D23" s="1" t="s">
        <v>105</v>
      </c>
      <c r="E23" s="1" t="s">
        <v>106</v>
      </c>
      <c r="F23" s="4">
        <v>42850</v>
      </c>
      <c r="G23" s="1" t="s">
        <v>107</v>
      </c>
      <c r="H23" s="1" t="s">
        <v>108</v>
      </c>
      <c r="I23" s="3" t="b">
        <v>0</v>
      </c>
      <c r="J23" s="3">
        <v>18.600000000000001</v>
      </c>
      <c r="K23" s="3">
        <v>0.2</v>
      </c>
      <c r="L23" s="3" t="b">
        <v>0</v>
      </c>
      <c r="M23" s="1" t="s">
        <v>109</v>
      </c>
      <c r="N23" s="1" t="s">
        <v>52</v>
      </c>
      <c r="O23" s="3">
        <v>2</v>
      </c>
      <c r="P23" s="1" t="s">
        <v>59</v>
      </c>
      <c r="Q23" s="1" t="s">
        <v>60</v>
      </c>
      <c r="R23" s="1" t="s">
        <v>61</v>
      </c>
      <c r="S23" s="20" t="s">
        <v>62</v>
      </c>
      <c r="T23" s="1" t="s">
        <v>63</v>
      </c>
      <c r="U23" s="1" t="s">
        <v>64</v>
      </c>
      <c r="V23" s="1" t="s">
        <v>43</v>
      </c>
      <c r="W23" s="4">
        <v>43902</v>
      </c>
      <c r="X23" s="3">
        <v>0.2</v>
      </c>
      <c r="Y23" s="1" t="s">
        <v>120</v>
      </c>
      <c r="Z23" s="1" t="s">
        <v>103</v>
      </c>
      <c r="AA23" s="4">
        <v>45578</v>
      </c>
      <c r="AB23" s="1" t="s">
        <v>111</v>
      </c>
      <c r="AC23" s="2"/>
      <c r="AD23" s="2"/>
      <c r="AE23" s="2"/>
      <c r="AF23" s="1" t="s">
        <v>120</v>
      </c>
      <c r="AG23" s="1" t="s">
        <v>67</v>
      </c>
      <c r="AH23" s="1" t="s">
        <v>68</v>
      </c>
      <c r="AI23" s="1" t="s">
        <v>69</v>
      </c>
      <c r="AJ23" s="1" t="s">
        <v>70</v>
      </c>
      <c r="AK23" s="1" t="s">
        <v>70</v>
      </c>
      <c r="AL23" s="1" t="s">
        <v>71</v>
      </c>
      <c r="AM23" s="5">
        <v>0</v>
      </c>
      <c r="AN23" s="1" t="s">
        <v>69</v>
      </c>
      <c r="AO23" s="1" t="s">
        <v>72</v>
      </c>
      <c r="AP23" s="5">
        <v>250</v>
      </c>
      <c r="AQ23" s="2"/>
      <c r="AR23" s="1" t="s">
        <v>43</v>
      </c>
      <c r="AS23" s="8">
        <f>(Tableau1[[#This Row],[MedPrix]]+Tableau1[[#This Row],[PrixTrai]])*(1-Tableau1[[#This Row],[CliRemise]])</f>
        <v>200</v>
      </c>
      <c r="AT23" s="33">
        <f>Tableau1[[#This Row],[CA]]*1.1</f>
        <v>220.00000000000003</v>
      </c>
      <c r="AU23" s="22" t="str">
        <f>IF( Tableau1[[#This Row],[DetailVisite.VisNum]]="", "Sans détail", "Avec détail")</f>
        <v>Avec détail</v>
      </c>
      <c r="AV23" s="22">
        <f ca="1">IF(Tableau1[[#This Row],[VisDatePaiement_2024]]="",0,(TODAY()-Tableau1[[#This Row],[VisDatePaiement_2024]]))</f>
        <v>0</v>
      </c>
      <c r="AW23" s="22">
        <f ca="1">ROUND(Tableau1[[#This Row],[nombre de jour d''impayés]]/30,1)</f>
        <v>0</v>
      </c>
      <c r="AX23" s="22" t="str">
        <f ca="1">IF(Tableau1[[#This Row],[nombre de mois]]&gt;1,"impayé","payé")</f>
        <v>payé</v>
      </c>
      <c r="AY23" s="23" t="b">
        <f ca="1">AND(Tableau1[[#This Row],[VisDatesuivi_2024]]&gt;=TODAY()-30,Tableau1[[#This Row],[VisDatesuivi_2024]]&lt;=TODAY())</f>
        <v>0</v>
      </c>
      <c r="AZ23" s="23">
        <f>ROUNDDOWN(DAY(Tableau1[[#This Row],[VisDate_2024]])/7,0)</f>
        <v>1</v>
      </c>
      <c r="BA23" s="59">
        <f t="shared" si="0"/>
        <v>0</v>
      </c>
      <c r="BB23" s="60">
        <f>Tableau1[[#This Row],[VisDate_2024]]-Tableau1[[#This Row],[visite]]</f>
        <v>45578</v>
      </c>
      <c r="BC23" s="56" t="str">
        <f>IF(Tableau1[[#This Row],[visite]]&gt;0,Tableau1[[#This Row],[Colonne1]],"")</f>
        <v/>
      </c>
    </row>
    <row r="24" spans="1:55" ht="216" x14ac:dyDescent="0.3">
      <c r="A24" s="1" t="s">
        <v>103</v>
      </c>
      <c r="B24" s="1" t="s">
        <v>52</v>
      </c>
      <c r="C24" s="1" t="s">
        <v>104</v>
      </c>
      <c r="D24" s="1" t="s">
        <v>105</v>
      </c>
      <c r="E24" s="1" t="s">
        <v>106</v>
      </c>
      <c r="F24" s="4">
        <v>42850</v>
      </c>
      <c r="G24" s="1" t="s">
        <v>107</v>
      </c>
      <c r="H24" s="1" t="s">
        <v>108</v>
      </c>
      <c r="I24" s="3" t="b">
        <v>0</v>
      </c>
      <c r="J24" s="3">
        <v>18.600000000000001</v>
      </c>
      <c r="K24" s="3">
        <v>0.2</v>
      </c>
      <c r="L24" s="3" t="b">
        <v>0</v>
      </c>
      <c r="M24" s="1" t="s">
        <v>109</v>
      </c>
      <c r="N24" s="1" t="s">
        <v>52</v>
      </c>
      <c r="O24" s="3">
        <v>2</v>
      </c>
      <c r="P24" s="1" t="s">
        <v>59</v>
      </c>
      <c r="Q24" s="1" t="s">
        <v>60</v>
      </c>
      <c r="R24" s="1" t="s">
        <v>61</v>
      </c>
      <c r="S24" s="20" t="s">
        <v>62</v>
      </c>
      <c r="T24" s="1" t="s">
        <v>63</v>
      </c>
      <c r="U24" s="1" t="s">
        <v>64</v>
      </c>
      <c r="V24" s="1" t="s">
        <v>43</v>
      </c>
      <c r="W24" s="4">
        <v>43902</v>
      </c>
      <c r="X24" s="3">
        <v>0.2</v>
      </c>
      <c r="Y24" s="1" t="s">
        <v>113</v>
      </c>
      <c r="Z24" s="1" t="s">
        <v>103</v>
      </c>
      <c r="AA24" s="4">
        <v>45207</v>
      </c>
      <c r="AB24" s="1" t="s">
        <v>114</v>
      </c>
      <c r="AC24" s="4">
        <v>45252</v>
      </c>
      <c r="AD24" s="3">
        <v>2</v>
      </c>
      <c r="AE24" s="4">
        <v>45234</v>
      </c>
      <c r="AF24" s="1" t="s">
        <v>113</v>
      </c>
      <c r="AG24" s="1" t="s">
        <v>67</v>
      </c>
      <c r="AH24" s="1" t="s">
        <v>79</v>
      </c>
      <c r="AI24" s="1" t="s">
        <v>121</v>
      </c>
      <c r="AJ24" s="1" t="s">
        <v>122</v>
      </c>
      <c r="AK24" s="1" t="s">
        <v>122</v>
      </c>
      <c r="AL24" s="1" t="s">
        <v>123</v>
      </c>
      <c r="AM24" s="5">
        <v>5.5</v>
      </c>
      <c r="AN24" s="1" t="s">
        <v>121</v>
      </c>
      <c r="AO24" s="1" t="s">
        <v>124</v>
      </c>
      <c r="AP24" s="5">
        <v>2250</v>
      </c>
      <c r="AQ24" s="3">
        <v>2</v>
      </c>
      <c r="AR24" s="1" t="s">
        <v>73</v>
      </c>
      <c r="AS24" s="8">
        <f>(Tableau1[[#This Row],[MedPrix]]+Tableau1[[#This Row],[PrixTrai]])*(1-Tableau1[[#This Row],[CliRemise]])</f>
        <v>1804.4</v>
      </c>
      <c r="AT24" s="33">
        <f>Tableau1[[#This Row],[CA]]*1.1</f>
        <v>1984.8400000000004</v>
      </c>
      <c r="AU24" s="22" t="str">
        <f>IF( Tableau1[[#This Row],[DetailVisite.VisNum]]="", "Sans détail", "Avec détail")</f>
        <v>Avec détail</v>
      </c>
      <c r="AV24" s="22">
        <f ca="1">IF(Tableau1[[#This Row],[VisDatePaiement_2024]]="",0,(TODAY()-Tableau1[[#This Row],[VisDatePaiement_2024]]))</f>
        <v>435</v>
      </c>
      <c r="AW24" s="22">
        <f ca="1">ROUND(Tableau1[[#This Row],[nombre de jour d''impayés]]/30,1)</f>
        <v>14.5</v>
      </c>
      <c r="AX24" s="22" t="str">
        <f ca="1">IF(Tableau1[[#This Row],[nombre de mois]]&gt;1,"impayé","payé")</f>
        <v>impayé</v>
      </c>
      <c r="AY24" s="23" t="b">
        <f ca="1">AND(Tableau1[[#This Row],[VisDatesuivi_2024]]&gt;=TODAY()-30,Tableau1[[#This Row],[VisDatesuivi_2024]]&lt;=TODAY())</f>
        <v>0</v>
      </c>
      <c r="AZ24" s="23">
        <f>ROUNDDOWN(DAY(Tableau1[[#This Row],[VisDate_2024]])/7,0)</f>
        <v>1</v>
      </c>
      <c r="BA24" s="59">
        <f t="shared" si="0"/>
        <v>0</v>
      </c>
      <c r="BB24" s="60">
        <f>Tableau1[[#This Row],[VisDate_2024]]-Tableau1[[#This Row],[visite]]</f>
        <v>45207</v>
      </c>
      <c r="BC24" s="56" t="str">
        <f>IF(Tableau1[[#This Row],[visite]]&gt;0,Tableau1[[#This Row],[Colonne1]],"")</f>
        <v/>
      </c>
    </row>
    <row r="25" spans="1:55" ht="216" x14ac:dyDescent="0.3">
      <c r="A25" s="1" t="s">
        <v>103</v>
      </c>
      <c r="B25" s="1" t="s">
        <v>52</v>
      </c>
      <c r="C25" s="1" t="s">
        <v>104</v>
      </c>
      <c r="D25" s="1" t="s">
        <v>105</v>
      </c>
      <c r="E25" s="1" t="s">
        <v>106</v>
      </c>
      <c r="F25" s="4">
        <v>42850</v>
      </c>
      <c r="G25" s="1" t="s">
        <v>107</v>
      </c>
      <c r="H25" s="1" t="s">
        <v>108</v>
      </c>
      <c r="I25" s="3" t="b">
        <v>0</v>
      </c>
      <c r="J25" s="3">
        <v>18.600000000000001</v>
      </c>
      <c r="K25" s="3">
        <v>0.2</v>
      </c>
      <c r="L25" s="3" t="b">
        <v>0</v>
      </c>
      <c r="M25" s="1" t="s">
        <v>109</v>
      </c>
      <c r="N25" s="1" t="s">
        <v>52</v>
      </c>
      <c r="O25" s="3">
        <v>2</v>
      </c>
      <c r="P25" s="1" t="s">
        <v>59</v>
      </c>
      <c r="Q25" s="1" t="s">
        <v>60</v>
      </c>
      <c r="R25" s="1" t="s">
        <v>61</v>
      </c>
      <c r="S25" s="20" t="s">
        <v>62</v>
      </c>
      <c r="T25" s="1" t="s">
        <v>63</v>
      </c>
      <c r="U25" s="1" t="s">
        <v>64</v>
      </c>
      <c r="V25" s="1" t="s">
        <v>43</v>
      </c>
      <c r="W25" s="4">
        <v>43902</v>
      </c>
      <c r="X25" s="3">
        <v>0.2</v>
      </c>
      <c r="Y25" s="1" t="s">
        <v>125</v>
      </c>
      <c r="Z25" s="1" t="s">
        <v>103</v>
      </c>
      <c r="AA25" s="4">
        <v>45564</v>
      </c>
      <c r="AB25" s="1" t="s">
        <v>66</v>
      </c>
      <c r="AC25" s="4">
        <v>45601</v>
      </c>
      <c r="AD25" s="2"/>
      <c r="AE25" s="2"/>
      <c r="AF25" s="1" t="s">
        <v>125</v>
      </c>
      <c r="AG25" s="1" t="s">
        <v>67</v>
      </c>
      <c r="AH25" s="1" t="s">
        <v>68</v>
      </c>
      <c r="AI25" s="1" t="s">
        <v>126</v>
      </c>
      <c r="AJ25" s="1" t="s">
        <v>70</v>
      </c>
      <c r="AK25" s="1" t="s">
        <v>70</v>
      </c>
      <c r="AL25" s="1" t="s">
        <v>71</v>
      </c>
      <c r="AM25" s="5">
        <v>0</v>
      </c>
      <c r="AN25" s="1" t="s">
        <v>126</v>
      </c>
      <c r="AO25" s="1" t="s">
        <v>127</v>
      </c>
      <c r="AP25" s="5">
        <v>100</v>
      </c>
      <c r="AQ25" s="2"/>
      <c r="AR25" s="1" t="s">
        <v>43</v>
      </c>
      <c r="AS25" s="8">
        <f>(Tableau1[[#This Row],[MedPrix]]+Tableau1[[#This Row],[PrixTrai]])*(1-Tableau1[[#This Row],[CliRemise]])</f>
        <v>80</v>
      </c>
      <c r="AT25" s="33">
        <f>Tableau1[[#This Row],[CA]]*1.1</f>
        <v>88</v>
      </c>
      <c r="AU25" s="22" t="str">
        <f>IF( Tableau1[[#This Row],[DetailVisite.VisNum]]="", "Sans détail", "Avec détail")</f>
        <v>Avec détail</v>
      </c>
      <c r="AV25" s="22">
        <f ca="1">IF(Tableau1[[#This Row],[VisDatePaiement_2024]]="",0,(TODAY()-Tableau1[[#This Row],[VisDatePaiement_2024]]))</f>
        <v>0</v>
      </c>
      <c r="AW25" s="22">
        <f ca="1">ROUND(Tableau1[[#This Row],[nombre de jour d''impayés]]/30,1)</f>
        <v>0</v>
      </c>
      <c r="AX25" s="22" t="str">
        <f ca="1">IF(Tableau1[[#This Row],[nombre de mois]]&gt;1,"impayé","payé")</f>
        <v>payé</v>
      </c>
      <c r="AY25" s="23" t="b">
        <f ca="1">AND(Tableau1[[#This Row],[VisDatesuivi_2024]]&gt;=TODAY()-30,Tableau1[[#This Row],[VisDatesuivi_2024]]&lt;=TODAY())</f>
        <v>0</v>
      </c>
      <c r="AZ25" s="23">
        <f>ROUNDDOWN(DAY(Tableau1[[#This Row],[VisDate_2024]])/7,0)</f>
        <v>4</v>
      </c>
      <c r="BA25" s="59">
        <f t="shared" si="0"/>
        <v>0</v>
      </c>
      <c r="BB25" s="60">
        <f>Tableau1[[#This Row],[VisDate_2024]]-Tableau1[[#This Row],[visite]]</f>
        <v>45564</v>
      </c>
      <c r="BC25" s="56" t="str">
        <f>IF(Tableau1[[#This Row],[visite]]&gt;0,Tableau1[[#This Row],[Colonne1]],"")</f>
        <v/>
      </c>
    </row>
    <row r="26" spans="1:55" ht="216" x14ac:dyDescent="0.3">
      <c r="A26" s="1" t="s">
        <v>103</v>
      </c>
      <c r="B26" s="1" t="s">
        <v>52</v>
      </c>
      <c r="C26" s="1" t="s">
        <v>104</v>
      </c>
      <c r="D26" s="1" t="s">
        <v>105</v>
      </c>
      <c r="E26" s="1" t="s">
        <v>106</v>
      </c>
      <c r="F26" s="4">
        <v>42850</v>
      </c>
      <c r="G26" s="1" t="s">
        <v>107</v>
      </c>
      <c r="H26" s="1" t="s">
        <v>108</v>
      </c>
      <c r="I26" s="3" t="b">
        <v>0</v>
      </c>
      <c r="J26" s="3">
        <v>18.600000000000001</v>
      </c>
      <c r="K26" s="3">
        <v>0.2</v>
      </c>
      <c r="L26" s="3" t="b">
        <v>0</v>
      </c>
      <c r="M26" s="1" t="s">
        <v>109</v>
      </c>
      <c r="N26" s="1" t="s">
        <v>52</v>
      </c>
      <c r="O26" s="3">
        <v>2</v>
      </c>
      <c r="P26" s="1" t="s">
        <v>59</v>
      </c>
      <c r="Q26" s="1" t="s">
        <v>60</v>
      </c>
      <c r="R26" s="1" t="s">
        <v>61</v>
      </c>
      <c r="S26" s="20" t="s">
        <v>62</v>
      </c>
      <c r="T26" s="1" t="s">
        <v>63</v>
      </c>
      <c r="U26" s="1" t="s">
        <v>64</v>
      </c>
      <c r="V26" s="1" t="s">
        <v>43</v>
      </c>
      <c r="W26" s="4">
        <v>43902</v>
      </c>
      <c r="X26" s="3">
        <v>0.2</v>
      </c>
      <c r="Y26" s="1" t="s">
        <v>128</v>
      </c>
      <c r="Z26" s="1" t="s">
        <v>103</v>
      </c>
      <c r="AA26" s="4">
        <v>45169</v>
      </c>
      <c r="AB26" s="1" t="s">
        <v>66</v>
      </c>
      <c r="AC26" s="4">
        <v>45206</v>
      </c>
      <c r="AD26" s="3">
        <v>1</v>
      </c>
      <c r="AE26" s="4">
        <v>45197</v>
      </c>
      <c r="AF26" s="1" t="s">
        <v>128</v>
      </c>
      <c r="AG26" s="1" t="s">
        <v>67</v>
      </c>
      <c r="AH26" s="1" t="s">
        <v>68</v>
      </c>
      <c r="AI26" s="1" t="s">
        <v>126</v>
      </c>
      <c r="AJ26" s="1" t="s">
        <v>70</v>
      </c>
      <c r="AK26" s="1" t="s">
        <v>70</v>
      </c>
      <c r="AL26" s="1" t="s">
        <v>71</v>
      </c>
      <c r="AM26" s="5">
        <v>0</v>
      </c>
      <c r="AN26" s="1" t="s">
        <v>126</v>
      </c>
      <c r="AO26" s="1" t="s">
        <v>127</v>
      </c>
      <c r="AP26" s="5">
        <v>100</v>
      </c>
      <c r="AQ26" s="3">
        <v>1</v>
      </c>
      <c r="AR26" s="1" t="s">
        <v>112</v>
      </c>
      <c r="AS26" s="8">
        <f>(Tableau1[[#This Row],[MedPrix]]+Tableau1[[#This Row],[PrixTrai]])*(1-Tableau1[[#This Row],[CliRemise]])</f>
        <v>80</v>
      </c>
      <c r="AT26" s="33">
        <f>Tableau1[[#This Row],[CA]]*1.1</f>
        <v>88</v>
      </c>
      <c r="AU26" s="22" t="str">
        <f>IF( Tableau1[[#This Row],[DetailVisite.VisNum]]="", "Sans détail", "Avec détail")</f>
        <v>Avec détail</v>
      </c>
      <c r="AV26" s="22">
        <f ca="1">IF(Tableau1[[#This Row],[VisDatePaiement_2024]]="",0,(TODAY()-Tableau1[[#This Row],[VisDatePaiement_2024]]))</f>
        <v>472</v>
      </c>
      <c r="AW26" s="22">
        <f ca="1">ROUND(Tableau1[[#This Row],[nombre de jour d''impayés]]/30,1)</f>
        <v>15.7</v>
      </c>
      <c r="AX26" s="22" t="str">
        <f ca="1">IF(Tableau1[[#This Row],[nombre de mois]]&gt;1,"impayé","payé")</f>
        <v>impayé</v>
      </c>
      <c r="AY26" s="23" t="b">
        <f ca="1">AND(Tableau1[[#This Row],[VisDatesuivi_2024]]&gt;=TODAY()-30,Tableau1[[#This Row],[VisDatesuivi_2024]]&lt;=TODAY())</f>
        <v>0</v>
      </c>
      <c r="AZ26" s="23">
        <f>ROUNDDOWN(DAY(Tableau1[[#This Row],[VisDate_2024]])/7,0)</f>
        <v>4</v>
      </c>
      <c r="BA26" s="59">
        <f t="shared" si="0"/>
        <v>0</v>
      </c>
      <c r="BB26" s="60">
        <f>Tableau1[[#This Row],[VisDate_2024]]-Tableau1[[#This Row],[visite]]</f>
        <v>45169</v>
      </c>
      <c r="BC26" s="56" t="str">
        <f>IF(Tableau1[[#This Row],[visite]]&gt;0,Tableau1[[#This Row],[Colonne1]],"")</f>
        <v/>
      </c>
    </row>
    <row r="27" spans="1:55" ht="216" x14ac:dyDescent="0.3">
      <c r="A27" s="1" t="s">
        <v>103</v>
      </c>
      <c r="B27" s="1" t="s">
        <v>52</v>
      </c>
      <c r="C27" s="1" t="s">
        <v>104</v>
      </c>
      <c r="D27" s="1" t="s">
        <v>105</v>
      </c>
      <c r="E27" s="1" t="s">
        <v>106</v>
      </c>
      <c r="F27" s="4">
        <v>42850</v>
      </c>
      <c r="G27" s="1" t="s">
        <v>107</v>
      </c>
      <c r="H27" s="1" t="s">
        <v>108</v>
      </c>
      <c r="I27" s="3" t="b">
        <v>0</v>
      </c>
      <c r="J27" s="3">
        <v>18.600000000000001</v>
      </c>
      <c r="K27" s="3">
        <v>0.2</v>
      </c>
      <c r="L27" s="3" t="b">
        <v>0</v>
      </c>
      <c r="M27" s="1" t="s">
        <v>109</v>
      </c>
      <c r="N27" s="1" t="s">
        <v>52</v>
      </c>
      <c r="O27" s="3">
        <v>2</v>
      </c>
      <c r="P27" s="1" t="s">
        <v>59</v>
      </c>
      <c r="Q27" s="1" t="s">
        <v>60</v>
      </c>
      <c r="R27" s="1" t="s">
        <v>61</v>
      </c>
      <c r="S27" s="20" t="s">
        <v>62</v>
      </c>
      <c r="T27" s="1" t="s">
        <v>63</v>
      </c>
      <c r="U27" s="1" t="s">
        <v>64</v>
      </c>
      <c r="V27" s="1" t="s">
        <v>43</v>
      </c>
      <c r="W27" s="4">
        <v>43902</v>
      </c>
      <c r="X27" s="3">
        <v>0.2</v>
      </c>
      <c r="Y27" s="1" t="s">
        <v>119</v>
      </c>
      <c r="Z27" s="1" t="s">
        <v>103</v>
      </c>
      <c r="AA27" s="4">
        <v>45570</v>
      </c>
      <c r="AB27" s="1" t="s">
        <v>114</v>
      </c>
      <c r="AC27" s="4">
        <v>45647</v>
      </c>
      <c r="AD27" s="3">
        <v>2</v>
      </c>
      <c r="AE27" s="4">
        <v>45587</v>
      </c>
      <c r="AF27" s="1" t="s">
        <v>119</v>
      </c>
      <c r="AG27" s="1" t="s">
        <v>67</v>
      </c>
      <c r="AH27" s="1" t="s">
        <v>79</v>
      </c>
      <c r="AI27" s="1" t="s">
        <v>121</v>
      </c>
      <c r="AJ27" s="1" t="s">
        <v>122</v>
      </c>
      <c r="AK27" s="1" t="s">
        <v>122</v>
      </c>
      <c r="AL27" s="1" t="s">
        <v>123</v>
      </c>
      <c r="AM27" s="5">
        <v>5.5</v>
      </c>
      <c r="AN27" s="1" t="s">
        <v>121</v>
      </c>
      <c r="AO27" s="1" t="s">
        <v>124</v>
      </c>
      <c r="AP27" s="5">
        <v>2250</v>
      </c>
      <c r="AQ27" s="3">
        <v>2</v>
      </c>
      <c r="AR27" s="1" t="s">
        <v>73</v>
      </c>
      <c r="AS27" s="8">
        <f>(Tableau1[[#This Row],[MedPrix]]+Tableau1[[#This Row],[PrixTrai]])*(1-Tableau1[[#This Row],[CliRemise]])</f>
        <v>1804.4</v>
      </c>
      <c r="AT27" s="33">
        <f>Tableau1[[#This Row],[CA]]*1.1</f>
        <v>1984.8400000000004</v>
      </c>
      <c r="AU27" s="22" t="str">
        <f>IF( Tableau1[[#This Row],[DetailVisite.VisNum]]="", "Sans détail", "Avec détail")</f>
        <v>Avec détail</v>
      </c>
      <c r="AV27" s="22">
        <f ca="1">IF(Tableau1[[#This Row],[VisDatePaiement_2024]]="",0,(TODAY()-Tableau1[[#This Row],[VisDatePaiement_2024]]))</f>
        <v>82</v>
      </c>
      <c r="AW27" s="22">
        <f ca="1">ROUND(Tableau1[[#This Row],[nombre de jour d''impayés]]/30,1)</f>
        <v>2.7</v>
      </c>
      <c r="AX27" s="22" t="str">
        <f ca="1">IF(Tableau1[[#This Row],[nombre de mois]]&gt;1,"impayé","payé")</f>
        <v>impayé</v>
      </c>
      <c r="AY27" s="23" t="b">
        <f ca="1">AND(Tableau1[[#This Row],[VisDatesuivi_2024]]&gt;=TODAY()-30,Tableau1[[#This Row],[VisDatesuivi_2024]]&lt;=TODAY())</f>
        <v>1</v>
      </c>
      <c r="AZ27" s="23">
        <f>ROUNDDOWN(DAY(Tableau1[[#This Row],[VisDate_2024]])/7,0)</f>
        <v>0</v>
      </c>
      <c r="BA27" s="59">
        <f t="shared" si="0"/>
        <v>0</v>
      </c>
      <c r="BB27" s="60">
        <f>Tableau1[[#This Row],[VisDate_2024]]-Tableau1[[#This Row],[visite]]</f>
        <v>45570</v>
      </c>
      <c r="BC27" s="56" t="str">
        <f>IF(Tableau1[[#This Row],[visite]]&gt;0,Tableau1[[#This Row],[Colonne1]],"")</f>
        <v/>
      </c>
    </row>
    <row r="28" spans="1:55" ht="100.8" x14ac:dyDescent="0.3">
      <c r="A28" s="1" t="s">
        <v>129</v>
      </c>
      <c r="B28" s="1" t="s">
        <v>52</v>
      </c>
      <c r="C28" s="1" t="s">
        <v>130</v>
      </c>
      <c r="D28" s="1" t="s">
        <v>131</v>
      </c>
      <c r="E28" s="1" t="s">
        <v>43</v>
      </c>
      <c r="F28" s="4">
        <v>42577</v>
      </c>
      <c r="G28" s="1" t="s">
        <v>56</v>
      </c>
      <c r="H28" s="1" t="s">
        <v>132</v>
      </c>
      <c r="I28" s="3" t="b">
        <v>0</v>
      </c>
      <c r="J28" s="3">
        <v>29.8</v>
      </c>
      <c r="K28" s="3">
        <v>11</v>
      </c>
      <c r="L28" s="3" t="b">
        <v>0</v>
      </c>
      <c r="M28" s="1" t="s">
        <v>133</v>
      </c>
      <c r="N28" s="1" t="s">
        <v>52</v>
      </c>
      <c r="O28" s="3">
        <v>2</v>
      </c>
      <c r="P28" s="1" t="s">
        <v>59</v>
      </c>
      <c r="Q28" s="1" t="s">
        <v>60</v>
      </c>
      <c r="R28" s="1" t="s">
        <v>61</v>
      </c>
      <c r="S28" s="20" t="s">
        <v>62</v>
      </c>
      <c r="T28" s="1" t="s">
        <v>63</v>
      </c>
      <c r="U28" s="1" t="s">
        <v>64</v>
      </c>
      <c r="V28" s="1" t="s">
        <v>43</v>
      </c>
      <c r="W28" s="4">
        <v>43902</v>
      </c>
      <c r="X28" s="3">
        <v>0.2</v>
      </c>
      <c r="Y28" s="1" t="s">
        <v>134</v>
      </c>
      <c r="Z28" s="1" t="s">
        <v>129</v>
      </c>
      <c r="AA28" s="4">
        <v>45054</v>
      </c>
      <c r="AB28" s="1" t="s">
        <v>111</v>
      </c>
      <c r="AC28" s="2"/>
      <c r="AD28" s="3">
        <v>1</v>
      </c>
      <c r="AE28" s="4">
        <v>45058</v>
      </c>
      <c r="AF28" s="1" t="s">
        <v>134</v>
      </c>
      <c r="AG28" s="1" t="s">
        <v>91</v>
      </c>
      <c r="AH28" s="1" t="s">
        <v>85</v>
      </c>
      <c r="AI28" s="1" t="s">
        <v>135</v>
      </c>
      <c r="AJ28" s="1" t="s">
        <v>70</v>
      </c>
      <c r="AK28" s="1" t="s">
        <v>70</v>
      </c>
      <c r="AL28" s="1" t="s">
        <v>71</v>
      </c>
      <c r="AM28" s="5">
        <v>0</v>
      </c>
      <c r="AN28" s="1" t="s">
        <v>135</v>
      </c>
      <c r="AO28" s="1" t="s">
        <v>136</v>
      </c>
      <c r="AP28" s="5">
        <v>125</v>
      </c>
      <c r="AQ28" s="3">
        <v>1</v>
      </c>
      <c r="AR28" s="1" t="s">
        <v>112</v>
      </c>
      <c r="AS28" s="8">
        <f>(Tableau1[[#This Row],[MedPrix]]+Tableau1[[#This Row],[PrixTrai]])*(1-Tableau1[[#This Row],[CliRemise]])</f>
        <v>100</v>
      </c>
      <c r="AT28" s="33">
        <f>Tableau1[[#This Row],[CA]]*1.1</f>
        <v>110.00000000000001</v>
      </c>
      <c r="AU28" s="22" t="str">
        <f>IF( Tableau1[[#This Row],[DetailVisite.VisNum]]="", "Sans détail", "Avec détail")</f>
        <v>Avec détail</v>
      </c>
      <c r="AV28" s="22">
        <f ca="1">IF(Tableau1[[#This Row],[VisDatePaiement_2024]]="",0,(TODAY()-Tableau1[[#This Row],[VisDatePaiement_2024]]))</f>
        <v>611</v>
      </c>
      <c r="AW28" s="22">
        <f ca="1">ROUND(Tableau1[[#This Row],[nombre de jour d''impayés]]/30,1)</f>
        <v>20.399999999999999</v>
      </c>
      <c r="AX28" s="22" t="str">
        <f ca="1">IF(Tableau1[[#This Row],[nombre de mois]]&gt;1,"impayé","payé")</f>
        <v>impayé</v>
      </c>
      <c r="AY28" s="23" t="b">
        <f ca="1">AND(Tableau1[[#This Row],[VisDatesuivi_2024]]&gt;=TODAY()-30,Tableau1[[#This Row],[VisDatesuivi_2024]]&lt;=TODAY())</f>
        <v>0</v>
      </c>
      <c r="AZ28" s="23">
        <f>ROUNDDOWN(DAY(Tableau1[[#This Row],[VisDate_2024]])/7,0)</f>
        <v>1</v>
      </c>
      <c r="BA28" s="59">
        <f t="shared" si="0"/>
        <v>0</v>
      </c>
      <c r="BB28" s="60">
        <f>Tableau1[[#This Row],[VisDate_2024]]-Tableau1[[#This Row],[visite]]</f>
        <v>45054</v>
      </c>
      <c r="BC28" s="56" t="str">
        <f>IF(Tableau1[[#This Row],[visite]]&gt;0,Tableau1[[#This Row],[Colonne1]],"")</f>
        <v/>
      </c>
    </row>
    <row r="29" spans="1:55" ht="100.8" x14ac:dyDescent="0.3">
      <c r="A29" s="1" t="s">
        <v>129</v>
      </c>
      <c r="B29" s="1" t="s">
        <v>52</v>
      </c>
      <c r="C29" s="1" t="s">
        <v>130</v>
      </c>
      <c r="D29" s="1" t="s">
        <v>131</v>
      </c>
      <c r="E29" s="1" t="s">
        <v>43</v>
      </c>
      <c r="F29" s="4">
        <v>42577</v>
      </c>
      <c r="G29" s="1" t="s">
        <v>56</v>
      </c>
      <c r="H29" s="1" t="s">
        <v>132</v>
      </c>
      <c r="I29" s="3" t="b">
        <v>0</v>
      </c>
      <c r="J29" s="3">
        <v>29.8</v>
      </c>
      <c r="K29" s="3">
        <v>11</v>
      </c>
      <c r="L29" s="3" t="b">
        <v>0</v>
      </c>
      <c r="M29" s="1" t="s">
        <v>133</v>
      </c>
      <c r="N29" s="1" t="s">
        <v>52</v>
      </c>
      <c r="O29" s="3">
        <v>2</v>
      </c>
      <c r="P29" s="1" t="s">
        <v>59</v>
      </c>
      <c r="Q29" s="1" t="s">
        <v>60</v>
      </c>
      <c r="R29" s="1" t="s">
        <v>61</v>
      </c>
      <c r="S29" s="20" t="s">
        <v>62</v>
      </c>
      <c r="T29" s="1" t="s">
        <v>63</v>
      </c>
      <c r="U29" s="1" t="s">
        <v>64</v>
      </c>
      <c r="V29" s="1" t="s">
        <v>43</v>
      </c>
      <c r="W29" s="4">
        <v>43902</v>
      </c>
      <c r="X29" s="3">
        <v>0.2</v>
      </c>
      <c r="Y29" s="1" t="s">
        <v>134</v>
      </c>
      <c r="Z29" s="1" t="s">
        <v>129</v>
      </c>
      <c r="AA29" s="4">
        <v>45054</v>
      </c>
      <c r="AB29" s="1" t="s">
        <v>111</v>
      </c>
      <c r="AC29" s="2"/>
      <c r="AD29" s="3">
        <v>1</v>
      </c>
      <c r="AE29" s="4">
        <v>45058</v>
      </c>
      <c r="AF29" s="1" t="s">
        <v>134</v>
      </c>
      <c r="AG29" s="1" t="s">
        <v>67</v>
      </c>
      <c r="AH29" s="1" t="s">
        <v>68</v>
      </c>
      <c r="AI29" s="1" t="s">
        <v>69</v>
      </c>
      <c r="AJ29" s="1" t="s">
        <v>70</v>
      </c>
      <c r="AK29" s="1" t="s">
        <v>70</v>
      </c>
      <c r="AL29" s="1" t="s">
        <v>71</v>
      </c>
      <c r="AM29" s="5">
        <v>0</v>
      </c>
      <c r="AN29" s="1" t="s">
        <v>69</v>
      </c>
      <c r="AO29" s="1" t="s">
        <v>72</v>
      </c>
      <c r="AP29" s="5">
        <v>250</v>
      </c>
      <c r="AQ29" s="3">
        <v>1</v>
      </c>
      <c r="AR29" s="1" t="s">
        <v>112</v>
      </c>
      <c r="AS29" s="8">
        <f>(Tableau1[[#This Row],[MedPrix]]+Tableau1[[#This Row],[PrixTrai]])*(1-Tableau1[[#This Row],[CliRemise]])</f>
        <v>200</v>
      </c>
      <c r="AT29" s="33">
        <f>Tableau1[[#This Row],[CA]]*1.1</f>
        <v>220.00000000000003</v>
      </c>
      <c r="AU29" s="22" t="str">
        <f>IF( Tableau1[[#This Row],[DetailVisite.VisNum]]="", "Sans détail", "Avec détail")</f>
        <v>Avec détail</v>
      </c>
      <c r="AV29" s="22">
        <f ca="1">IF(Tableau1[[#This Row],[VisDatePaiement_2024]]="",0,(TODAY()-Tableau1[[#This Row],[VisDatePaiement_2024]]))</f>
        <v>611</v>
      </c>
      <c r="AW29" s="22">
        <f ca="1">ROUND(Tableau1[[#This Row],[nombre de jour d''impayés]]/30,1)</f>
        <v>20.399999999999999</v>
      </c>
      <c r="AX29" s="22" t="str">
        <f ca="1">IF(Tableau1[[#This Row],[nombre de mois]]&gt;1,"impayé","payé")</f>
        <v>impayé</v>
      </c>
      <c r="AY29" s="23" t="b">
        <f ca="1">AND(Tableau1[[#This Row],[VisDatesuivi_2024]]&gt;=TODAY()-30,Tableau1[[#This Row],[VisDatesuivi_2024]]&lt;=TODAY())</f>
        <v>0</v>
      </c>
      <c r="AZ29" s="23">
        <f>ROUNDDOWN(DAY(Tableau1[[#This Row],[VisDate_2024]])/7,0)</f>
        <v>1</v>
      </c>
      <c r="BA29" s="59">
        <f t="shared" si="0"/>
        <v>0</v>
      </c>
      <c r="BB29" s="60">
        <f>Tableau1[[#This Row],[VisDate_2024]]-Tableau1[[#This Row],[visite]]</f>
        <v>45054</v>
      </c>
      <c r="BC29" s="56" t="str">
        <f>IF(Tableau1[[#This Row],[visite]]&gt;0,Tableau1[[#This Row],[Colonne1]],"")</f>
        <v/>
      </c>
    </row>
    <row r="30" spans="1:55" ht="100.8" x14ac:dyDescent="0.3">
      <c r="A30" s="1" t="s">
        <v>129</v>
      </c>
      <c r="B30" s="1" t="s">
        <v>52</v>
      </c>
      <c r="C30" s="1" t="s">
        <v>130</v>
      </c>
      <c r="D30" s="1" t="s">
        <v>131</v>
      </c>
      <c r="E30" s="1" t="s">
        <v>43</v>
      </c>
      <c r="F30" s="4">
        <v>42577</v>
      </c>
      <c r="G30" s="1" t="s">
        <v>56</v>
      </c>
      <c r="H30" s="1" t="s">
        <v>132</v>
      </c>
      <c r="I30" s="3" t="b">
        <v>0</v>
      </c>
      <c r="J30" s="3">
        <v>29.8</v>
      </c>
      <c r="K30" s="3">
        <v>11</v>
      </c>
      <c r="L30" s="3" t="b">
        <v>0</v>
      </c>
      <c r="M30" s="1" t="s">
        <v>133</v>
      </c>
      <c r="N30" s="1" t="s">
        <v>52</v>
      </c>
      <c r="O30" s="3">
        <v>2</v>
      </c>
      <c r="P30" s="1" t="s">
        <v>59</v>
      </c>
      <c r="Q30" s="1" t="s">
        <v>60</v>
      </c>
      <c r="R30" s="1" t="s">
        <v>61</v>
      </c>
      <c r="S30" s="20" t="s">
        <v>62</v>
      </c>
      <c r="T30" s="1" t="s">
        <v>63</v>
      </c>
      <c r="U30" s="1" t="s">
        <v>64</v>
      </c>
      <c r="V30" s="1" t="s">
        <v>43</v>
      </c>
      <c r="W30" s="4">
        <v>43902</v>
      </c>
      <c r="X30" s="3">
        <v>0.2</v>
      </c>
      <c r="Y30" s="1" t="s">
        <v>134</v>
      </c>
      <c r="Z30" s="1" t="s">
        <v>129</v>
      </c>
      <c r="AA30" s="4">
        <v>45054</v>
      </c>
      <c r="AB30" s="1" t="s">
        <v>111</v>
      </c>
      <c r="AC30" s="2"/>
      <c r="AD30" s="3">
        <v>1</v>
      </c>
      <c r="AE30" s="4">
        <v>45058</v>
      </c>
      <c r="AF30" s="1" t="s">
        <v>134</v>
      </c>
      <c r="AG30" s="1" t="s">
        <v>78</v>
      </c>
      <c r="AH30" s="1" t="s">
        <v>85</v>
      </c>
      <c r="AI30" s="1" t="s">
        <v>137</v>
      </c>
      <c r="AJ30" s="1" t="s">
        <v>70</v>
      </c>
      <c r="AK30" s="1" t="s">
        <v>70</v>
      </c>
      <c r="AL30" s="1" t="s">
        <v>71</v>
      </c>
      <c r="AM30" s="5">
        <v>0</v>
      </c>
      <c r="AN30" s="1" t="s">
        <v>137</v>
      </c>
      <c r="AO30" s="1" t="s">
        <v>138</v>
      </c>
      <c r="AP30" s="5">
        <v>100</v>
      </c>
      <c r="AQ30" s="3">
        <v>1</v>
      </c>
      <c r="AR30" s="1" t="s">
        <v>112</v>
      </c>
      <c r="AS30" s="8">
        <f>(Tableau1[[#This Row],[MedPrix]]+Tableau1[[#This Row],[PrixTrai]])*(1-Tableau1[[#This Row],[CliRemise]])</f>
        <v>80</v>
      </c>
      <c r="AT30" s="33">
        <f>Tableau1[[#This Row],[CA]]*1.1</f>
        <v>88</v>
      </c>
      <c r="AU30" s="22" t="str">
        <f>IF( Tableau1[[#This Row],[DetailVisite.VisNum]]="", "Sans détail", "Avec détail")</f>
        <v>Avec détail</v>
      </c>
      <c r="AV30" s="22">
        <f ca="1">IF(Tableau1[[#This Row],[VisDatePaiement_2024]]="",0,(TODAY()-Tableau1[[#This Row],[VisDatePaiement_2024]]))</f>
        <v>611</v>
      </c>
      <c r="AW30" s="22">
        <f ca="1">ROUND(Tableau1[[#This Row],[nombre de jour d''impayés]]/30,1)</f>
        <v>20.399999999999999</v>
      </c>
      <c r="AX30" s="22" t="str">
        <f ca="1">IF(Tableau1[[#This Row],[nombre de mois]]&gt;1,"impayé","payé")</f>
        <v>impayé</v>
      </c>
      <c r="AY30" s="23" t="b">
        <f ca="1">AND(Tableau1[[#This Row],[VisDatesuivi_2024]]&gt;=TODAY()-30,Tableau1[[#This Row],[VisDatesuivi_2024]]&lt;=TODAY())</f>
        <v>0</v>
      </c>
      <c r="AZ30" s="23">
        <f>ROUNDDOWN(DAY(Tableau1[[#This Row],[VisDate_2024]])/7,0)</f>
        <v>1</v>
      </c>
      <c r="BA30" s="59">
        <f t="shared" si="0"/>
        <v>0</v>
      </c>
      <c r="BB30" s="60">
        <f>Tableau1[[#This Row],[VisDate_2024]]-Tableau1[[#This Row],[visite]]</f>
        <v>45054</v>
      </c>
      <c r="BC30" s="56" t="str">
        <f>IF(Tableau1[[#This Row],[visite]]&gt;0,Tableau1[[#This Row],[Colonne1]],"")</f>
        <v/>
      </c>
    </row>
    <row r="31" spans="1:55" ht="100.8" x14ac:dyDescent="0.3">
      <c r="A31" s="1" t="s">
        <v>129</v>
      </c>
      <c r="B31" s="1" t="s">
        <v>52</v>
      </c>
      <c r="C31" s="1" t="s">
        <v>130</v>
      </c>
      <c r="D31" s="1" t="s">
        <v>131</v>
      </c>
      <c r="E31" s="1" t="s">
        <v>43</v>
      </c>
      <c r="F31" s="4">
        <v>42577</v>
      </c>
      <c r="G31" s="1" t="s">
        <v>56</v>
      </c>
      <c r="H31" s="1" t="s">
        <v>132</v>
      </c>
      <c r="I31" s="3" t="b">
        <v>0</v>
      </c>
      <c r="J31" s="3">
        <v>29.8</v>
      </c>
      <c r="K31" s="3">
        <v>11</v>
      </c>
      <c r="L31" s="3" t="b">
        <v>0</v>
      </c>
      <c r="M31" s="1" t="s">
        <v>133</v>
      </c>
      <c r="N31" s="1" t="s">
        <v>52</v>
      </c>
      <c r="O31" s="3">
        <v>2</v>
      </c>
      <c r="P31" s="1" t="s">
        <v>59</v>
      </c>
      <c r="Q31" s="1" t="s">
        <v>60</v>
      </c>
      <c r="R31" s="1" t="s">
        <v>61</v>
      </c>
      <c r="S31" s="20" t="s">
        <v>62</v>
      </c>
      <c r="T31" s="1" t="s">
        <v>63</v>
      </c>
      <c r="U31" s="1" t="s">
        <v>64</v>
      </c>
      <c r="V31" s="1" t="s">
        <v>43</v>
      </c>
      <c r="W31" s="4">
        <v>43902</v>
      </c>
      <c r="X31" s="3">
        <v>0.2</v>
      </c>
      <c r="Y31" s="1" t="s">
        <v>139</v>
      </c>
      <c r="Z31" s="1" t="s">
        <v>129</v>
      </c>
      <c r="AA31" s="4">
        <v>45599</v>
      </c>
      <c r="AB31" s="1" t="s">
        <v>111</v>
      </c>
      <c r="AC31" s="2"/>
      <c r="AD31" s="3">
        <v>2</v>
      </c>
      <c r="AE31" s="4">
        <v>45629</v>
      </c>
      <c r="AF31" s="1" t="s">
        <v>43</v>
      </c>
      <c r="AG31" s="1" t="s">
        <v>43</v>
      </c>
      <c r="AH31" s="1" t="s">
        <v>43</v>
      </c>
      <c r="AI31" s="1" t="s">
        <v>43</v>
      </c>
      <c r="AJ31" s="1" t="s">
        <v>43</v>
      </c>
      <c r="AK31" s="1" t="s">
        <v>43</v>
      </c>
      <c r="AL31" s="1" t="s">
        <v>43</v>
      </c>
      <c r="AM31" s="2"/>
      <c r="AN31" s="1" t="s">
        <v>43</v>
      </c>
      <c r="AO31" s="1" t="s">
        <v>43</v>
      </c>
      <c r="AP31" s="2"/>
      <c r="AQ31" s="3">
        <v>2</v>
      </c>
      <c r="AR31" s="1" t="s">
        <v>73</v>
      </c>
      <c r="AS31" s="8">
        <f>(Tableau1[[#This Row],[MedPrix]]+Tableau1[[#This Row],[PrixTrai]])*(1-Tableau1[[#This Row],[CliRemise]])</f>
        <v>0</v>
      </c>
      <c r="AT31" s="33">
        <f>Tableau1[[#This Row],[CA]]*1.1</f>
        <v>0</v>
      </c>
      <c r="AU31" s="22" t="str">
        <f>IF( Tableau1[[#This Row],[DetailVisite.VisNum]]="", "Sans détail", "Avec détail")</f>
        <v>Sans détail</v>
      </c>
      <c r="AV31" s="22">
        <f ca="1">IF(Tableau1[[#This Row],[VisDatePaiement_2024]]="",0,(TODAY()-Tableau1[[#This Row],[VisDatePaiement_2024]]))</f>
        <v>40</v>
      </c>
      <c r="AW31" s="22">
        <f ca="1">ROUND(Tableau1[[#This Row],[nombre de jour d''impayés]]/30,1)</f>
        <v>1.3</v>
      </c>
      <c r="AX31" s="22" t="str">
        <f ca="1">IF(Tableau1[[#This Row],[nombre de mois]]&gt;1,"impayé","payé")</f>
        <v>impayé</v>
      </c>
      <c r="AY31" s="23" t="b">
        <f ca="1">AND(Tableau1[[#This Row],[VisDatesuivi_2024]]&gt;=TODAY()-30,Tableau1[[#This Row],[VisDatesuivi_2024]]&lt;=TODAY())</f>
        <v>0</v>
      </c>
      <c r="AZ31" s="23">
        <f>ROUNDDOWN(DAY(Tableau1[[#This Row],[VisDate_2024]])/7,0)</f>
        <v>0</v>
      </c>
      <c r="BA31" s="59">
        <f t="shared" si="0"/>
        <v>45449</v>
      </c>
      <c r="BB31" s="60">
        <f>Tableau1[[#This Row],[VisDate_2024]]-Tableau1[[#This Row],[visite]]</f>
        <v>150</v>
      </c>
      <c r="BC31" s="56">
        <f>IF(Tableau1[[#This Row],[visite]]&gt;0,Tableau1[[#This Row],[Colonne1]],"")</f>
        <v>150</v>
      </c>
    </row>
    <row r="32" spans="1:55" ht="100.8" x14ac:dyDescent="0.3">
      <c r="A32" s="1" t="s">
        <v>129</v>
      </c>
      <c r="B32" s="1" t="s">
        <v>52</v>
      </c>
      <c r="C32" s="1" t="s">
        <v>130</v>
      </c>
      <c r="D32" s="1" t="s">
        <v>131</v>
      </c>
      <c r="E32" s="1" t="s">
        <v>43</v>
      </c>
      <c r="F32" s="4">
        <v>42577</v>
      </c>
      <c r="G32" s="1" t="s">
        <v>56</v>
      </c>
      <c r="H32" s="1" t="s">
        <v>132</v>
      </c>
      <c r="I32" s="3" t="b">
        <v>0</v>
      </c>
      <c r="J32" s="3">
        <v>29.8</v>
      </c>
      <c r="K32" s="3">
        <v>11</v>
      </c>
      <c r="L32" s="3" t="b">
        <v>0</v>
      </c>
      <c r="M32" s="1" t="s">
        <v>133</v>
      </c>
      <c r="N32" s="1" t="s">
        <v>52</v>
      </c>
      <c r="O32" s="3">
        <v>2</v>
      </c>
      <c r="P32" s="1" t="s">
        <v>59</v>
      </c>
      <c r="Q32" s="1" t="s">
        <v>60</v>
      </c>
      <c r="R32" s="1" t="s">
        <v>61</v>
      </c>
      <c r="S32" s="20" t="s">
        <v>62</v>
      </c>
      <c r="T32" s="1" t="s">
        <v>63</v>
      </c>
      <c r="U32" s="1" t="s">
        <v>64</v>
      </c>
      <c r="V32" s="1" t="s">
        <v>43</v>
      </c>
      <c r="W32" s="4">
        <v>43902</v>
      </c>
      <c r="X32" s="3">
        <v>0.2</v>
      </c>
      <c r="Y32" s="1" t="s">
        <v>140</v>
      </c>
      <c r="Z32" s="1" t="s">
        <v>129</v>
      </c>
      <c r="AA32" s="4">
        <v>45449</v>
      </c>
      <c r="AB32" s="1" t="s">
        <v>111</v>
      </c>
      <c r="AC32" s="2"/>
      <c r="AD32" s="3">
        <v>3</v>
      </c>
      <c r="AE32" s="4">
        <v>45460</v>
      </c>
      <c r="AF32" s="1" t="s">
        <v>140</v>
      </c>
      <c r="AG32" s="1" t="s">
        <v>91</v>
      </c>
      <c r="AH32" s="1" t="s">
        <v>85</v>
      </c>
      <c r="AI32" s="1" t="s">
        <v>135</v>
      </c>
      <c r="AJ32" s="1" t="s">
        <v>70</v>
      </c>
      <c r="AK32" s="1" t="s">
        <v>70</v>
      </c>
      <c r="AL32" s="1" t="s">
        <v>71</v>
      </c>
      <c r="AM32" s="5">
        <v>0</v>
      </c>
      <c r="AN32" s="1" t="s">
        <v>135</v>
      </c>
      <c r="AO32" s="1" t="s">
        <v>136</v>
      </c>
      <c r="AP32" s="5">
        <v>125</v>
      </c>
      <c r="AQ32" s="3">
        <v>3</v>
      </c>
      <c r="AR32" s="1" t="s">
        <v>82</v>
      </c>
      <c r="AS32" s="8">
        <f>(Tableau1[[#This Row],[MedPrix]]+Tableau1[[#This Row],[PrixTrai]])*(1-Tableau1[[#This Row],[CliRemise]])</f>
        <v>100</v>
      </c>
      <c r="AT32" s="33">
        <f>Tableau1[[#This Row],[CA]]*1.1</f>
        <v>110.00000000000001</v>
      </c>
      <c r="AU32" s="22" t="str">
        <f>IF( Tableau1[[#This Row],[DetailVisite.VisNum]]="", "Sans détail", "Avec détail")</f>
        <v>Avec détail</v>
      </c>
      <c r="AV32" s="22">
        <f ca="1">IF(Tableau1[[#This Row],[VisDatePaiement_2024]]="",0,(TODAY()-Tableau1[[#This Row],[VisDatePaiement_2024]]))</f>
        <v>209</v>
      </c>
      <c r="AW32" s="22">
        <f ca="1">ROUND(Tableau1[[#This Row],[nombre de jour d''impayés]]/30,1)</f>
        <v>7</v>
      </c>
      <c r="AX32" s="22" t="str">
        <f ca="1">IF(Tableau1[[#This Row],[nombre de mois]]&gt;1,"impayé","payé")</f>
        <v>impayé</v>
      </c>
      <c r="AY32" s="23" t="b">
        <f ca="1">AND(Tableau1[[#This Row],[VisDatesuivi_2024]]&gt;=TODAY()-30,Tableau1[[#This Row],[VisDatesuivi_2024]]&lt;=TODAY())</f>
        <v>0</v>
      </c>
      <c r="AZ32" s="23">
        <f>ROUNDDOWN(DAY(Tableau1[[#This Row],[VisDate_2024]])/7,0)</f>
        <v>0</v>
      </c>
      <c r="BA32" s="59">
        <f t="shared" si="0"/>
        <v>45054</v>
      </c>
      <c r="BB32" s="60">
        <f>Tableau1[[#This Row],[VisDate_2024]]-Tableau1[[#This Row],[visite]]</f>
        <v>395</v>
      </c>
      <c r="BC32" s="56">
        <f>IF(Tableau1[[#This Row],[visite]]&gt;0,Tableau1[[#This Row],[Colonne1]],"")</f>
        <v>395</v>
      </c>
    </row>
    <row r="33" spans="1:55" ht="100.8" x14ac:dyDescent="0.3">
      <c r="A33" s="1" t="s">
        <v>129</v>
      </c>
      <c r="B33" s="1" t="s">
        <v>52</v>
      </c>
      <c r="C33" s="1" t="s">
        <v>130</v>
      </c>
      <c r="D33" s="1" t="s">
        <v>131</v>
      </c>
      <c r="E33" s="1" t="s">
        <v>43</v>
      </c>
      <c r="F33" s="4">
        <v>42577</v>
      </c>
      <c r="G33" s="1" t="s">
        <v>56</v>
      </c>
      <c r="H33" s="1" t="s">
        <v>132</v>
      </c>
      <c r="I33" s="3" t="b">
        <v>0</v>
      </c>
      <c r="J33" s="3">
        <v>29.8</v>
      </c>
      <c r="K33" s="3">
        <v>11</v>
      </c>
      <c r="L33" s="3" t="b">
        <v>0</v>
      </c>
      <c r="M33" s="1" t="s">
        <v>133</v>
      </c>
      <c r="N33" s="1" t="s">
        <v>52</v>
      </c>
      <c r="O33" s="3">
        <v>2</v>
      </c>
      <c r="P33" s="1" t="s">
        <v>59</v>
      </c>
      <c r="Q33" s="1" t="s">
        <v>60</v>
      </c>
      <c r="R33" s="1" t="s">
        <v>61</v>
      </c>
      <c r="S33" s="20" t="s">
        <v>62</v>
      </c>
      <c r="T33" s="1" t="s">
        <v>63</v>
      </c>
      <c r="U33" s="1" t="s">
        <v>64</v>
      </c>
      <c r="V33" s="1" t="s">
        <v>43</v>
      </c>
      <c r="W33" s="4">
        <v>43902</v>
      </c>
      <c r="X33" s="3">
        <v>0.2</v>
      </c>
      <c r="Y33" s="1" t="s">
        <v>140</v>
      </c>
      <c r="Z33" s="1" t="s">
        <v>129</v>
      </c>
      <c r="AA33" s="4">
        <v>45449</v>
      </c>
      <c r="AB33" s="1" t="s">
        <v>111</v>
      </c>
      <c r="AC33" s="2"/>
      <c r="AD33" s="3">
        <v>3</v>
      </c>
      <c r="AE33" s="4">
        <v>45460</v>
      </c>
      <c r="AF33" s="1" t="s">
        <v>140</v>
      </c>
      <c r="AG33" s="1" t="s">
        <v>78</v>
      </c>
      <c r="AH33" s="1" t="s">
        <v>85</v>
      </c>
      <c r="AI33" s="1" t="s">
        <v>137</v>
      </c>
      <c r="AJ33" s="1" t="s">
        <v>70</v>
      </c>
      <c r="AK33" s="1" t="s">
        <v>70</v>
      </c>
      <c r="AL33" s="1" t="s">
        <v>71</v>
      </c>
      <c r="AM33" s="5">
        <v>0</v>
      </c>
      <c r="AN33" s="1" t="s">
        <v>137</v>
      </c>
      <c r="AO33" s="1" t="s">
        <v>138</v>
      </c>
      <c r="AP33" s="5">
        <v>100</v>
      </c>
      <c r="AQ33" s="3">
        <v>3</v>
      </c>
      <c r="AR33" s="1" t="s">
        <v>82</v>
      </c>
      <c r="AS33" s="8">
        <f>(Tableau1[[#This Row],[MedPrix]]+Tableau1[[#This Row],[PrixTrai]])*(1-Tableau1[[#This Row],[CliRemise]])</f>
        <v>80</v>
      </c>
      <c r="AT33" s="33">
        <f>Tableau1[[#This Row],[CA]]*1.1</f>
        <v>88</v>
      </c>
      <c r="AU33" s="22" t="str">
        <f>IF( Tableau1[[#This Row],[DetailVisite.VisNum]]="", "Sans détail", "Avec détail")</f>
        <v>Avec détail</v>
      </c>
      <c r="AV33" s="22">
        <f ca="1">IF(Tableau1[[#This Row],[VisDatePaiement_2024]]="",0,(TODAY()-Tableau1[[#This Row],[VisDatePaiement_2024]]))</f>
        <v>209</v>
      </c>
      <c r="AW33" s="22">
        <f ca="1">ROUND(Tableau1[[#This Row],[nombre de jour d''impayés]]/30,1)</f>
        <v>7</v>
      </c>
      <c r="AX33" s="22" t="str">
        <f ca="1">IF(Tableau1[[#This Row],[nombre de mois]]&gt;1,"impayé","payé")</f>
        <v>impayé</v>
      </c>
      <c r="AY33" s="23" t="b">
        <f ca="1">AND(Tableau1[[#This Row],[VisDatesuivi_2024]]&gt;=TODAY()-30,Tableau1[[#This Row],[VisDatesuivi_2024]]&lt;=TODAY())</f>
        <v>0</v>
      </c>
      <c r="AZ33" s="23">
        <f>ROUNDDOWN(DAY(Tableau1[[#This Row],[VisDate_2024]])/7,0)</f>
        <v>0</v>
      </c>
      <c r="BA33" s="59">
        <f t="shared" si="0"/>
        <v>45054</v>
      </c>
      <c r="BB33" s="60">
        <f>Tableau1[[#This Row],[VisDate_2024]]-Tableau1[[#This Row],[visite]]</f>
        <v>395</v>
      </c>
      <c r="BC33" s="56">
        <f>IF(Tableau1[[#This Row],[visite]]&gt;0,Tableau1[[#This Row],[Colonne1]],"")</f>
        <v>395</v>
      </c>
    </row>
    <row r="34" spans="1:55" ht="100.8" x14ac:dyDescent="0.3">
      <c r="A34" s="1" t="s">
        <v>129</v>
      </c>
      <c r="B34" s="1" t="s">
        <v>52</v>
      </c>
      <c r="C34" s="1" t="s">
        <v>130</v>
      </c>
      <c r="D34" s="1" t="s">
        <v>131</v>
      </c>
      <c r="E34" s="1" t="s">
        <v>43</v>
      </c>
      <c r="F34" s="4">
        <v>42577</v>
      </c>
      <c r="G34" s="1" t="s">
        <v>56</v>
      </c>
      <c r="H34" s="1" t="s">
        <v>132</v>
      </c>
      <c r="I34" s="3" t="b">
        <v>0</v>
      </c>
      <c r="J34" s="3">
        <v>29.8</v>
      </c>
      <c r="K34" s="3">
        <v>11</v>
      </c>
      <c r="L34" s="3" t="b">
        <v>0</v>
      </c>
      <c r="M34" s="1" t="s">
        <v>133</v>
      </c>
      <c r="N34" s="1" t="s">
        <v>52</v>
      </c>
      <c r="O34" s="3">
        <v>2</v>
      </c>
      <c r="P34" s="1" t="s">
        <v>59</v>
      </c>
      <c r="Q34" s="1" t="s">
        <v>60</v>
      </c>
      <c r="R34" s="1" t="s">
        <v>61</v>
      </c>
      <c r="S34" s="20" t="s">
        <v>62</v>
      </c>
      <c r="T34" s="1" t="s">
        <v>63</v>
      </c>
      <c r="U34" s="1" t="s">
        <v>64</v>
      </c>
      <c r="V34" s="1" t="s">
        <v>43</v>
      </c>
      <c r="W34" s="4">
        <v>43902</v>
      </c>
      <c r="X34" s="3">
        <v>0.2</v>
      </c>
      <c r="Y34" s="1" t="s">
        <v>140</v>
      </c>
      <c r="Z34" s="1" t="s">
        <v>129</v>
      </c>
      <c r="AA34" s="4">
        <v>45449</v>
      </c>
      <c r="AB34" s="1" t="s">
        <v>111</v>
      </c>
      <c r="AC34" s="2"/>
      <c r="AD34" s="3">
        <v>3</v>
      </c>
      <c r="AE34" s="4">
        <v>45460</v>
      </c>
      <c r="AF34" s="1" t="s">
        <v>140</v>
      </c>
      <c r="AG34" s="1" t="s">
        <v>67</v>
      </c>
      <c r="AH34" s="1" t="s">
        <v>68</v>
      </c>
      <c r="AI34" s="1" t="s">
        <v>69</v>
      </c>
      <c r="AJ34" s="1" t="s">
        <v>70</v>
      </c>
      <c r="AK34" s="1" t="s">
        <v>70</v>
      </c>
      <c r="AL34" s="1" t="s">
        <v>71</v>
      </c>
      <c r="AM34" s="5">
        <v>0</v>
      </c>
      <c r="AN34" s="1" t="s">
        <v>69</v>
      </c>
      <c r="AO34" s="1" t="s">
        <v>72</v>
      </c>
      <c r="AP34" s="5">
        <v>250</v>
      </c>
      <c r="AQ34" s="3">
        <v>3</v>
      </c>
      <c r="AR34" s="1" t="s">
        <v>82</v>
      </c>
      <c r="AS34" s="8">
        <f>(Tableau1[[#This Row],[MedPrix]]+Tableau1[[#This Row],[PrixTrai]])*(1-Tableau1[[#This Row],[CliRemise]])</f>
        <v>200</v>
      </c>
      <c r="AT34" s="33">
        <f>Tableau1[[#This Row],[CA]]*1.1</f>
        <v>220.00000000000003</v>
      </c>
      <c r="AU34" s="22" t="str">
        <f>IF( Tableau1[[#This Row],[DetailVisite.VisNum]]="", "Sans détail", "Avec détail")</f>
        <v>Avec détail</v>
      </c>
      <c r="AV34" s="22">
        <f ca="1">IF(Tableau1[[#This Row],[VisDatePaiement_2024]]="",0,(TODAY()-Tableau1[[#This Row],[VisDatePaiement_2024]]))</f>
        <v>209</v>
      </c>
      <c r="AW34" s="22">
        <f ca="1">ROUND(Tableau1[[#This Row],[nombre de jour d''impayés]]/30,1)</f>
        <v>7</v>
      </c>
      <c r="AX34" s="22" t="str">
        <f ca="1">IF(Tableau1[[#This Row],[nombre de mois]]&gt;1,"impayé","payé")</f>
        <v>impayé</v>
      </c>
      <c r="AY34" s="23" t="b">
        <f ca="1">AND(Tableau1[[#This Row],[VisDatesuivi_2024]]&gt;=TODAY()-30,Tableau1[[#This Row],[VisDatesuivi_2024]]&lt;=TODAY())</f>
        <v>0</v>
      </c>
      <c r="AZ34" s="23">
        <f>ROUNDDOWN(DAY(Tableau1[[#This Row],[VisDate_2024]])/7,0)</f>
        <v>0</v>
      </c>
      <c r="BA34" s="59">
        <f t="shared" si="0"/>
        <v>45054</v>
      </c>
      <c r="BB34" s="60">
        <f>Tableau1[[#This Row],[VisDate_2024]]-Tableau1[[#This Row],[visite]]</f>
        <v>395</v>
      </c>
      <c r="BC34" s="56">
        <f>IF(Tableau1[[#This Row],[visite]]&gt;0,Tableau1[[#This Row],[Colonne1]],"")</f>
        <v>395</v>
      </c>
    </row>
    <row r="35" spans="1:55" ht="28.8" x14ac:dyDescent="0.3">
      <c r="A35" s="1" t="s">
        <v>141</v>
      </c>
      <c r="B35" s="1" t="s">
        <v>52</v>
      </c>
      <c r="C35" s="1" t="s">
        <v>142</v>
      </c>
      <c r="D35" s="1" t="s">
        <v>143</v>
      </c>
      <c r="E35" s="1" t="s">
        <v>144</v>
      </c>
      <c r="F35" s="4">
        <v>42151</v>
      </c>
      <c r="G35" s="1" t="s">
        <v>56</v>
      </c>
      <c r="H35" s="1" t="s">
        <v>145</v>
      </c>
      <c r="I35" s="3" t="b">
        <v>1</v>
      </c>
      <c r="J35" s="3">
        <v>65.2</v>
      </c>
      <c r="K35" s="3">
        <v>33.5</v>
      </c>
      <c r="L35" s="3" t="b">
        <v>0</v>
      </c>
      <c r="M35" s="1" t="s">
        <v>43</v>
      </c>
      <c r="N35" s="1" t="s">
        <v>52</v>
      </c>
      <c r="O35" s="3">
        <v>2</v>
      </c>
      <c r="P35" s="1" t="s">
        <v>59</v>
      </c>
      <c r="Q35" s="1" t="s">
        <v>60</v>
      </c>
      <c r="R35" s="1" t="s">
        <v>61</v>
      </c>
      <c r="S35" s="20" t="s">
        <v>62</v>
      </c>
      <c r="T35" s="1" t="s">
        <v>63</v>
      </c>
      <c r="U35" s="1" t="s">
        <v>64</v>
      </c>
      <c r="V35" s="1" t="s">
        <v>43</v>
      </c>
      <c r="W35" s="4">
        <v>43902</v>
      </c>
      <c r="X35" s="3">
        <v>0.2</v>
      </c>
      <c r="Y35" s="1" t="s">
        <v>146</v>
      </c>
      <c r="Z35" s="1" t="s">
        <v>141</v>
      </c>
      <c r="AA35" s="4">
        <v>45136</v>
      </c>
      <c r="AB35" s="1" t="s">
        <v>114</v>
      </c>
      <c r="AC35" s="4">
        <v>45188</v>
      </c>
      <c r="AD35" s="3">
        <v>1</v>
      </c>
      <c r="AE35" s="4">
        <v>45144</v>
      </c>
      <c r="AF35" s="1" t="s">
        <v>146</v>
      </c>
      <c r="AG35" s="1" t="s">
        <v>67</v>
      </c>
      <c r="AH35" s="1" t="s">
        <v>85</v>
      </c>
      <c r="AI35" s="1" t="s">
        <v>86</v>
      </c>
      <c r="AJ35" s="1" t="s">
        <v>70</v>
      </c>
      <c r="AK35" s="1" t="s">
        <v>70</v>
      </c>
      <c r="AL35" s="1" t="s">
        <v>71</v>
      </c>
      <c r="AM35" s="5">
        <v>0</v>
      </c>
      <c r="AN35" s="1" t="s">
        <v>86</v>
      </c>
      <c r="AO35" s="1" t="s">
        <v>89</v>
      </c>
      <c r="AP35" s="5">
        <v>125</v>
      </c>
      <c r="AQ35" s="3">
        <v>1</v>
      </c>
      <c r="AR35" s="1" t="s">
        <v>112</v>
      </c>
      <c r="AS35" s="8">
        <f>(Tableau1[[#This Row],[MedPrix]]+Tableau1[[#This Row],[PrixTrai]])*(1-Tableau1[[#This Row],[CliRemise]])</f>
        <v>100</v>
      </c>
      <c r="AT35" s="33">
        <f>Tableau1[[#This Row],[CA]]*1.1</f>
        <v>110.00000000000001</v>
      </c>
      <c r="AU35" s="22" t="str">
        <f>IF( Tableau1[[#This Row],[DetailVisite.VisNum]]="", "Sans détail", "Avec détail")</f>
        <v>Avec détail</v>
      </c>
      <c r="AV35" s="22">
        <f ca="1">IF(Tableau1[[#This Row],[VisDatePaiement_2024]]="",0,(TODAY()-Tableau1[[#This Row],[VisDatePaiement_2024]]))</f>
        <v>525</v>
      </c>
      <c r="AW35" s="22">
        <f ca="1">ROUND(Tableau1[[#This Row],[nombre de jour d''impayés]]/30,1)</f>
        <v>17.5</v>
      </c>
      <c r="AX35" s="22" t="str">
        <f ca="1">IF(Tableau1[[#This Row],[nombre de mois]]&gt;1,"impayé","payé")</f>
        <v>impayé</v>
      </c>
      <c r="AY35" s="23" t="b">
        <f ca="1">AND(Tableau1[[#This Row],[VisDatesuivi_2024]]&gt;=TODAY()-30,Tableau1[[#This Row],[VisDatesuivi_2024]]&lt;=TODAY())</f>
        <v>0</v>
      </c>
      <c r="AZ35" s="23">
        <f>ROUNDDOWN(DAY(Tableau1[[#This Row],[VisDate_2024]])/7,0)</f>
        <v>4</v>
      </c>
      <c r="BA35" s="59">
        <f t="shared" si="0"/>
        <v>0</v>
      </c>
      <c r="BB35" s="60">
        <f>Tableau1[[#This Row],[VisDate_2024]]-Tableau1[[#This Row],[visite]]</f>
        <v>45136</v>
      </c>
      <c r="BC35" s="56" t="str">
        <f>IF(Tableau1[[#This Row],[visite]]&gt;0,Tableau1[[#This Row],[Colonne1]],"")</f>
        <v/>
      </c>
    </row>
    <row r="36" spans="1:55" ht="28.8" x14ac:dyDescent="0.3">
      <c r="A36" s="1" t="s">
        <v>141</v>
      </c>
      <c r="B36" s="1" t="s">
        <v>52</v>
      </c>
      <c r="C36" s="1" t="s">
        <v>142</v>
      </c>
      <c r="D36" s="1" t="s">
        <v>143</v>
      </c>
      <c r="E36" s="1" t="s">
        <v>144</v>
      </c>
      <c r="F36" s="4">
        <v>42151</v>
      </c>
      <c r="G36" s="1" t="s">
        <v>56</v>
      </c>
      <c r="H36" s="1" t="s">
        <v>145</v>
      </c>
      <c r="I36" s="3" t="b">
        <v>1</v>
      </c>
      <c r="J36" s="3">
        <v>65.2</v>
      </c>
      <c r="K36" s="3">
        <v>33.5</v>
      </c>
      <c r="L36" s="3" t="b">
        <v>0</v>
      </c>
      <c r="M36" s="1" t="s">
        <v>43</v>
      </c>
      <c r="N36" s="1" t="s">
        <v>52</v>
      </c>
      <c r="O36" s="3">
        <v>2</v>
      </c>
      <c r="P36" s="1" t="s">
        <v>59</v>
      </c>
      <c r="Q36" s="1" t="s">
        <v>60</v>
      </c>
      <c r="R36" s="1" t="s">
        <v>61</v>
      </c>
      <c r="S36" s="20" t="s">
        <v>62</v>
      </c>
      <c r="T36" s="1" t="s">
        <v>63</v>
      </c>
      <c r="U36" s="1" t="s">
        <v>64</v>
      </c>
      <c r="V36" s="1" t="s">
        <v>43</v>
      </c>
      <c r="W36" s="4">
        <v>43902</v>
      </c>
      <c r="X36" s="3">
        <v>0.2</v>
      </c>
      <c r="Y36" s="1" t="s">
        <v>146</v>
      </c>
      <c r="Z36" s="1" t="s">
        <v>141</v>
      </c>
      <c r="AA36" s="4">
        <v>45136</v>
      </c>
      <c r="AB36" s="1" t="s">
        <v>114</v>
      </c>
      <c r="AC36" s="4">
        <v>45188</v>
      </c>
      <c r="AD36" s="3">
        <v>1</v>
      </c>
      <c r="AE36" s="4">
        <v>45144</v>
      </c>
      <c r="AF36" s="1" t="s">
        <v>146</v>
      </c>
      <c r="AG36" s="1" t="s">
        <v>91</v>
      </c>
      <c r="AH36" s="1" t="s">
        <v>85</v>
      </c>
      <c r="AI36" s="1" t="s">
        <v>137</v>
      </c>
      <c r="AJ36" s="1" t="s">
        <v>70</v>
      </c>
      <c r="AK36" s="1" t="s">
        <v>70</v>
      </c>
      <c r="AL36" s="1" t="s">
        <v>71</v>
      </c>
      <c r="AM36" s="5">
        <v>0</v>
      </c>
      <c r="AN36" s="1" t="s">
        <v>137</v>
      </c>
      <c r="AO36" s="1" t="s">
        <v>138</v>
      </c>
      <c r="AP36" s="5">
        <v>100</v>
      </c>
      <c r="AQ36" s="3">
        <v>1</v>
      </c>
      <c r="AR36" s="1" t="s">
        <v>112</v>
      </c>
      <c r="AS36" s="8">
        <f>(Tableau1[[#This Row],[MedPrix]]+Tableau1[[#This Row],[PrixTrai]])*(1-Tableau1[[#This Row],[CliRemise]])</f>
        <v>80</v>
      </c>
      <c r="AT36" s="33">
        <f>Tableau1[[#This Row],[CA]]*1.1</f>
        <v>88</v>
      </c>
      <c r="AU36" s="22" t="str">
        <f>IF( Tableau1[[#This Row],[DetailVisite.VisNum]]="", "Sans détail", "Avec détail")</f>
        <v>Avec détail</v>
      </c>
      <c r="AV36" s="22">
        <f ca="1">IF(Tableau1[[#This Row],[VisDatePaiement_2024]]="",0,(TODAY()-Tableau1[[#This Row],[VisDatePaiement_2024]]))</f>
        <v>525</v>
      </c>
      <c r="AW36" s="22">
        <f ca="1">ROUND(Tableau1[[#This Row],[nombre de jour d''impayés]]/30,1)</f>
        <v>17.5</v>
      </c>
      <c r="AX36" s="22" t="str">
        <f ca="1">IF(Tableau1[[#This Row],[nombre de mois]]&gt;1,"impayé","payé")</f>
        <v>impayé</v>
      </c>
      <c r="AY36" s="23" t="b">
        <f ca="1">AND(Tableau1[[#This Row],[VisDatesuivi_2024]]&gt;=TODAY()-30,Tableau1[[#This Row],[VisDatesuivi_2024]]&lt;=TODAY())</f>
        <v>0</v>
      </c>
      <c r="AZ36" s="23">
        <f>ROUNDDOWN(DAY(Tableau1[[#This Row],[VisDate_2024]])/7,0)</f>
        <v>4</v>
      </c>
      <c r="BA36" s="59">
        <f t="shared" si="0"/>
        <v>0</v>
      </c>
      <c r="BB36" s="60">
        <f>Tableau1[[#This Row],[VisDate_2024]]-Tableau1[[#This Row],[visite]]</f>
        <v>45136</v>
      </c>
      <c r="BC36" s="56" t="str">
        <f>IF(Tableau1[[#This Row],[visite]]&gt;0,Tableau1[[#This Row],[Colonne1]],"")</f>
        <v/>
      </c>
    </row>
    <row r="37" spans="1:55" ht="28.8" x14ac:dyDescent="0.3">
      <c r="A37" s="1" t="s">
        <v>141</v>
      </c>
      <c r="B37" s="1" t="s">
        <v>52</v>
      </c>
      <c r="C37" s="1" t="s">
        <v>142</v>
      </c>
      <c r="D37" s="1" t="s">
        <v>143</v>
      </c>
      <c r="E37" s="1" t="s">
        <v>144</v>
      </c>
      <c r="F37" s="4">
        <v>42151</v>
      </c>
      <c r="G37" s="1" t="s">
        <v>56</v>
      </c>
      <c r="H37" s="1" t="s">
        <v>145</v>
      </c>
      <c r="I37" s="3" t="b">
        <v>1</v>
      </c>
      <c r="J37" s="3">
        <v>65.2</v>
      </c>
      <c r="K37" s="3">
        <v>33.5</v>
      </c>
      <c r="L37" s="3" t="b">
        <v>0</v>
      </c>
      <c r="M37" s="1" t="s">
        <v>43</v>
      </c>
      <c r="N37" s="1" t="s">
        <v>52</v>
      </c>
      <c r="O37" s="3">
        <v>2</v>
      </c>
      <c r="P37" s="1" t="s">
        <v>59</v>
      </c>
      <c r="Q37" s="1" t="s">
        <v>60</v>
      </c>
      <c r="R37" s="1" t="s">
        <v>61</v>
      </c>
      <c r="S37" s="20" t="s">
        <v>62</v>
      </c>
      <c r="T37" s="1" t="s">
        <v>63</v>
      </c>
      <c r="U37" s="1" t="s">
        <v>64</v>
      </c>
      <c r="V37" s="1" t="s">
        <v>43</v>
      </c>
      <c r="W37" s="4">
        <v>43902</v>
      </c>
      <c r="X37" s="3">
        <v>0.2</v>
      </c>
      <c r="Y37" s="1" t="s">
        <v>147</v>
      </c>
      <c r="Z37" s="1" t="s">
        <v>141</v>
      </c>
      <c r="AA37" s="4">
        <v>45188</v>
      </c>
      <c r="AB37" s="1" t="s">
        <v>66</v>
      </c>
      <c r="AC37" s="4">
        <v>45232</v>
      </c>
      <c r="AD37" s="3">
        <v>2</v>
      </c>
      <c r="AE37" s="4">
        <v>45191</v>
      </c>
      <c r="AF37" s="1" t="s">
        <v>147</v>
      </c>
      <c r="AG37" s="1" t="s">
        <v>67</v>
      </c>
      <c r="AH37" s="1" t="s">
        <v>79</v>
      </c>
      <c r="AI37" s="1" t="s">
        <v>94</v>
      </c>
      <c r="AJ37" s="1" t="s">
        <v>148</v>
      </c>
      <c r="AK37" s="1" t="s">
        <v>148</v>
      </c>
      <c r="AL37" s="1" t="s">
        <v>149</v>
      </c>
      <c r="AM37" s="5">
        <v>10</v>
      </c>
      <c r="AN37" s="1" t="s">
        <v>94</v>
      </c>
      <c r="AO37" s="1" t="s">
        <v>97</v>
      </c>
      <c r="AP37" s="5">
        <v>100</v>
      </c>
      <c r="AQ37" s="3">
        <v>2</v>
      </c>
      <c r="AR37" s="1" t="s">
        <v>73</v>
      </c>
      <c r="AS37" s="8">
        <f>(Tableau1[[#This Row],[MedPrix]]+Tableau1[[#This Row],[PrixTrai]])*(1-Tableau1[[#This Row],[CliRemise]])</f>
        <v>88</v>
      </c>
      <c r="AT37" s="33">
        <f>Tableau1[[#This Row],[CA]]*1.1</f>
        <v>96.800000000000011</v>
      </c>
      <c r="AU37" s="22" t="str">
        <f>IF( Tableau1[[#This Row],[DetailVisite.VisNum]]="", "Sans détail", "Avec détail")</f>
        <v>Avec détail</v>
      </c>
      <c r="AV37" s="22">
        <f ca="1">IF(Tableau1[[#This Row],[VisDatePaiement_2024]]="",0,(TODAY()-Tableau1[[#This Row],[VisDatePaiement_2024]]))</f>
        <v>478</v>
      </c>
      <c r="AW37" s="22">
        <f ca="1">ROUND(Tableau1[[#This Row],[nombre de jour d''impayés]]/30,1)</f>
        <v>15.9</v>
      </c>
      <c r="AX37" s="22" t="str">
        <f ca="1">IF(Tableau1[[#This Row],[nombre de mois]]&gt;1,"impayé","payé")</f>
        <v>impayé</v>
      </c>
      <c r="AY37" s="23" t="b">
        <f ca="1">AND(Tableau1[[#This Row],[VisDatesuivi_2024]]&gt;=TODAY()-30,Tableau1[[#This Row],[VisDatesuivi_2024]]&lt;=TODAY())</f>
        <v>0</v>
      </c>
      <c r="AZ37" s="23">
        <f>ROUNDDOWN(DAY(Tableau1[[#This Row],[VisDate_2024]])/7,0)</f>
        <v>2</v>
      </c>
      <c r="BA37" s="59">
        <f t="shared" si="0"/>
        <v>45136</v>
      </c>
      <c r="BB37" s="60">
        <f>Tableau1[[#This Row],[VisDate_2024]]-Tableau1[[#This Row],[visite]]</f>
        <v>52</v>
      </c>
      <c r="BC37" s="56">
        <f>IF(Tableau1[[#This Row],[visite]]&gt;0,Tableau1[[#This Row],[Colonne1]],"")</f>
        <v>52</v>
      </c>
    </row>
    <row r="38" spans="1:55" ht="43.2" x14ac:dyDescent="0.3">
      <c r="A38" s="1" t="s">
        <v>141</v>
      </c>
      <c r="B38" s="1" t="s">
        <v>52</v>
      </c>
      <c r="C38" s="1" t="s">
        <v>142</v>
      </c>
      <c r="D38" s="1" t="s">
        <v>143</v>
      </c>
      <c r="E38" s="1" t="s">
        <v>144</v>
      </c>
      <c r="F38" s="4">
        <v>42151</v>
      </c>
      <c r="G38" s="1" t="s">
        <v>56</v>
      </c>
      <c r="H38" s="1" t="s">
        <v>145</v>
      </c>
      <c r="I38" s="3" t="b">
        <v>1</v>
      </c>
      <c r="J38" s="3">
        <v>65.2</v>
      </c>
      <c r="K38" s="3">
        <v>33.5</v>
      </c>
      <c r="L38" s="3" t="b">
        <v>0</v>
      </c>
      <c r="M38" s="1" t="s">
        <v>43</v>
      </c>
      <c r="N38" s="1" t="s">
        <v>52</v>
      </c>
      <c r="O38" s="3">
        <v>2</v>
      </c>
      <c r="P38" s="1" t="s">
        <v>59</v>
      </c>
      <c r="Q38" s="1" t="s">
        <v>60</v>
      </c>
      <c r="R38" s="1" t="s">
        <v>61</v>
      </c>
      <c r="S38" s="20" t="s">
        <v>62</v>
      </c>
      <c r="T38" s="1" t="s">
        <v>63</v>
      </c>
      <c r="U38" s="1" t="s">
        <v>64</v>
      </c>
      <c r="V38" s="1" t="s">
        <v>43</v>
      </c>
      <c r="W38" s="4">
        <v>43902</v>
      </c>
      <c r="X38" s="3">
        <v>0.2</v>
      </c>
      <c r="Y38" s="1" t="s">
        <v>147</v>
      </c>
      <c r="Z38" s="1" t="s">
        <v>141</v>
      </c>
      <c r="AA38" s="4">
        <v>45188</v>
      </c>
      <c r="AB38" s="1" t="s">
        <v>66</v>
      </c>
      <c r="AC38" s="4">
        <v>45232</v>
      </c>
      <c r="AD38" s="3">
        <v>2</v>
      </c>
      <c r="AE38" s="4">
        <v>45191</v>
      </c>
      <c r="AF38" s="1" t="s">
        <v>147</v>
      </c>
      <c r="AG38" s="1" t="s">
        <v>91</v>
      </c>
      <c r="AH38" s="1" t="s">
        <v>79</v>
      </c>
      <c r="AI38" s="1" t="s">
        <v>80</v>
      </c>
      <c r="AJ38" s="1" t="s">
        <v>70</v>
      </c>
      <c r="AK38" s="1" t="s">
        <v>70</v>
      </c>
      <c r="AL38" s="1" t="s">
        <v>71</v>
      </c>
      <c r="AM38" s="5">
        <v>0</v>
      </c>
      <c r="AN38" s="1" t="s">
        <v>80</v>
      </c>
      <c r="AO38" s="1" t="s">
        <v>81</v>
      </c>
      <c r="AP38" s="5">
        <v>120</v>
      </c>
      <c r="AQ38" s="3">
        <v>2</v>
      </c>
      <c r="AR38" s="1" t="s">
        <v>73</v>
      </c>
      <c r="AS38" s="8">
        <f>(Tableau1[[#This Row],[MedPrix]]+Tableau1[[#This Row],[PrixTrai]])*(1-Tableau1[[#This Row],[CliRemise]])</f>
        <v>96</v>
      </c>
      <c r="AT38" s="33">
        <f>Tableau1[[#This Row],[CA]]*1.1</f>
        <v>105.60000000000001</v>
      </c>
      <c r="AU38" s="22" t="str">
        <f>IF( Tableau1[[#This Row],[DetailVisite.VisNum]]="", "Sans détail", "Avec détail")</f>
        <v>Avec détail</v>
      </c>
      <c r="AV38" s="22">
        <f ca="1">IF(Tableau1[[#This Row],[VisDatePaiement_2024]]="",0,(TODAY()-Tableau1[[#This Row],[VisDatePaiement_2024]]))</f>
        <v>478</v>
      </c>
      <c r="AW38" s="22">
        <f ca="1">ROUND(Tableau1[[#This Row],[nombre de jour d''impayés]]/30,1)</f>
        <v>15.9</v>
      </c>
      <c r="AX38" s="22" t="str">
        <f ca="1">IF(Tableau1[[#This Row],[nombre de mois]]&gt;1,"impayé","payé")</f>
        <v>impayé</v>
      </c>
      <c r="AY38" s="23" t="b">
        <f ca="1">AND(Tableau1[[#This Row],[VisDatesuivi_2024]]&gt;=TODAY()-30,Tableau1[[#This Row],[VisDatesuivi_2024]]&lt;=TODAY())</f>
        <v>0</v>
      </c>
      <c r="AZ38" s="23">
        <f>ROUNDDOWN(DAY(Tableau1[[#This Row],[VisDate_2024]])/7,0)</f>
        <v>2</v>
      </c>
      <c r="BA38" s="59">
        <f t="shared" si="0"/>
        <v>45136</v>
      </c>
      <c r="BB38" s="60">
        <f>Tableau1[[#This Row],[VisDate_2024]]-Tableau1[[#This Row],[visite]]</f>
        <v>52</v>
      </c>
      <c r="BC38" s="56">
        <f>IF(Tableau1[[#This Row],[visite]]&gt;0,Tableau1[[#This Row],[Colonne1]],"")</f>
        <v>52</v>
      </c>
    </row>
    <row r="39" spans="1:55" ht="28.8" x14ac:dyDescent="0.3">
      <c r="A39" s="1" t="s">
        <v>141</v>
      </c>
      <c r="B39" s="1" t="s">
        <v>52</v>
      </c>
      <c r="C39" s="1" t="s">
        <v>142</v>
      </c>
      <c r="D39" s="1" t="s">
        <v>143</v>
      </c>
      <c r="E39" s="1" t="s">
        <v>144</v>
      </c>
      <c r="F39" s="4">
        <v>42151</v>
      </c>
      <c r="G39" s="1" t="s">
        <v>56</v>
      </c>
      <c r="H39" s="1" t="s">
        <v>145</v>
      </c>
      <c r="I39" s="3" t="b">
        <v>1</v>
      </c>
      <c r="J39" s="3">
        <v>65.2</v>
      </c>
      <c r="K39" s="3">
        <v>33.5</v>
      </c>
      <c r="L39" s="3" t="b">
        <v>0</v>
      </c>
      <c r="M39" s="1" t="s">
        <v>43</v>
      </c>
      <c r="N39" s="1" t="s">
        <v>52</v>
      </c>
      <c r="O39" s="3">
        <v>2</v>
      </c>
      <c r="P39" s="1" t="s">
        <v>59</v>
      </c>
      <c r="Q39" s="1" t="s">
        <v>60</v>
      </c>
      <c r="R39" s="1" t="s">
        <v>61</v>
      </c>
      <c r="S39" s="20" t="s">
        <v>62</v>
      </c>
      <c r="T39" s="1" t="s">
        <v>63</v>
      </c>
      <c r="U39" s="1" t="s">
        <v>64</v>
      </c>
      <c r="V39" s="1" t="s">
        <v>43</v>
      </c>
      <c r="W39" s="4">
        <v>43902</v>
      </c>
      <c r="X39" s="3">
        <v>0.2</v>
      </c>
      <c r="Y39" s="1" t="s">
        <v>150</v>
      </c>
      <c r="Z39" s="1" t="s">
        <v>141</v>
      </c>
      <c r="AA39" s="4">
        <v>45232</v>
      </c>
      <c r="AB39" s="1" t="s">
        <v>111</v>
      </c>
      <c r="AC39" s="2"/>
      <c r="AD39" s="3">
        <v>1</v>
      </c>
      <c r="AE39" s="4">
        <v>45238</v>
      </c>
      <c r="AF39" s="1" t="s">
        <v>150</v>
      </c>
      <c r="AG39" s="1" t="s">
        <v>67</v>
      </c>
      <c r="AH39" s="1" t="s">
        <v>68</v>
      </c>
      <c r="AI39" s="1" t="s">
        <v>69</v>
      </c>
      <c r="AJ39" s="1" t="s">
        <v>70</v>
      </c>
      <c r="AK39" s="1" t="s">
        <v>70</v>
      </c>
      <c r="AL39" s="1" t="s">
        <v>71</v>
      </c>
      <c r="AM39" s="5">
        <v>0</v>
      </c>
      <c r="AN39" s="1" t="s">
        <v>69</v>
      </c>
      <c r="AO39" s="1" t="s">
        <v>72</v>
      </c>
      <c r="AP39" s="5">
        <v>250</v>
      </c>
      <c r="AQ39" s="3">
        <v>1</v>
      </c>
      <c r="AR39" s="1" t="s">
        <v>112</v>
      </c>
      <c r="AS39" s="8">
        <f>(Tableau1[[#This Row],[MedPrix]]+Tableau1[[#This Row],[PrixTrai]])*(1-Tableau1[[#This Row],[CliRemise]])</f>
        <v>200</v>
      </c>
      <c r="AT39" s="33">
        <f>Tableau1[[#This Row],[CA]]*1.1</f>
        <v>220.00000000000003</v>
      </c>
      <c r="AU39" s="22" t="str">
        <f>IF( Tableau1[[#This Row],[DetailVisite.VisNum]]="", "Sans détail", "Avec détail")</f>
        <v>Avec détail</v>
      </c>
      <c r="AV39" s="22">
        <f ca="1">IF(Tableau1[[#This Row],[VisDatePaiement_2024]]="",0,(TODAY()-Tableau1[[#This Row],[VisDatePaiement_2024]]))</f>
        <v>431</v>
      </c>
      <c r="AW39" s="22">
        <f ca="1">ROUND(Tableau1[[#This Row],[nombre de jour d''impayés]]/30,1)</f>
        <v>14.4</v>
      </c>
      <c r="AX39" s="22" t="str">
        <f ca="1">IF(Tableau1[[#This Row],[nombre de mois]]&gt;1,"impayé","payé")</f>
        <v>impayé</v>
      </c>
      <c r="AY39" s="23" t="b">
        <f ca="1">AND(Tableau1[[#This Row],[VisDatesuivi_2024]]&gt;=TODAY()-30,Tableau1[[#This Row],[VisDatesuivi_2024]]&lt;=TODAY())</f>
        <v>0</v>
      </c>
      <c r="AZ39" s="23">
        <f>ROUNDDOWN(DAY(Tableau1[[#This Row],[VisDate_2024]])/7,0)</f>
        <v>0</v>
      </c>
      <c r="BA39" s="59">
        <f t="shared" si="0"/>
        <v>45136</v>
      </c>
      <c r="BB39" s="60">
        <f>Tableau1[[#This Row],[VisDate_2024]]-Tableau1[[#This Row],[visite]]</f>
        <v>96</v>
      </c>
      <c r="BC39" s="56">
        <f>IF(Tableau1[[#This Row],[visite]]&gt;0,Tableau1[[#This Row],[Colonne1]],"")</f>
        <v>96</v>
      </c>
    </row>
    <row r="40" spans="1:55" ht="43.2" x14ac:dyDescent="0.3">
      <c r="A40" s="1" t="s">
        <v>141</v>
      </c>
      <c r="B40" s="1" t="s">
        <v>52</v>
      </c>
      <c r="C40" s="1" t="s">
        <v>142</v>
      </c>
      <c r="D40" s="1" t="s">
        <v>143</v>
      </c>
      <c r="E40" s="1" t="s">
        <v>144</v>
      </c>
      <c r="F40" s="4">
        <v>42151</v>
      </c>
      <c r="G40" s="1" t="s">
        <v>56</v>
      </c>
      <c r="H40" s="1" t="s">
        <v>145</v>
      </c>
      <c r="I40" s="3" t="b">
        <v>1</v>
      </c>
      <c r="J40" s="3">
        <v>65.2</v>
      </c>
      <c r="K40" s="3">
        <v>33.5</v>
      </c>
      <c r="L40" s="3" t="b">
        <v>0</v>
      </c>
      <c r="M40" s="1" t="s">
        <v>43</v>
      </c>
      <c r="N40" s="1" t="s">
        <v>52</v>
      </c>
      <c r="O40" s="3">
        <v>2</v>
      </c>
      <c r="P40" s="1" t="s">
        <v>59</v>
      </c>
      <c r="Q40" s="1" t="s">
        <v>60</v>
      </c>
      <c r="R40" s="1" t="s">
        <v>61</v>
      </c>
      <c r="S40" s="20" t="s">
        <v>62</v>
      </c>
      <c r="T40" s="1" t="s">
        <v>63</v>
      </c>
      <c r="U40" s="1" t="s">
        <v>64</v>
      </c>
      <c r="V40" s="1" t="s">
        <v>43</v>
      </c>
      <c r="W40" s="4">
        <v>43902</v>
      </c>
      <c r="X40" s="3">
        <v>0.2</v>
      </c>
      <c r="Y40" s="1" t="s">
        <v>150</v>
      </c>
      <c r="Z40" s="1" t="s">
        <v>141</v>
      </c>
      <c r="AA40" s="4">
        <v>45232</v>
      </c>
      <c r="AB40" s="1" t="s">
        <v>111</v>
      </c>
      <c r="AC40" s="2"/>
      <c r="AD40" s="3">
        <v>1</v>
      </c>
      <c r="AE40" s="4">
        <v>45238</v>
      </c>
      <c r="AF40" s="1" t="s">
        <v>150</v>
      </c>
      <c r="AG40" s="1" t="s">
        <v>91</v>
      </c>
      <c r="AH40" s="1" t="s">
        <v>68</v>
      </c>
      <c r="AI40" s="1" t="s">
        <v>151</v>
      </c>
      <c r="AJ40" s="1" t="s">
        <v>70</v>
      </c>
      <c r="AK40" s="1" t="s">
        <v>70</v>
      </c>
      <c r="AL40" s="1" t="s">
        <v>71</v>
      </c>
      <c r="AM40" s="5">
        <v>0</v>
      </c>
      <c r="AN40" s="1" t="s">
        <v>151</v>
      </c>
      <c r="AO40" s="1" t="s">
        <v>152</v>
      </c>
      <c r="AP40" s="5">
        <v>250</v>
      </c>
      <c r="AQ40" s="3">
        <v>1</v>
      </c>
      <c r="AR40" s="1" t="s">
        <v>112</v>
      </c>
      <c r="AS40" s="8">
        <f>(Tableau1[[#This Row],[MedPrix]]+Tableau1[[#This Row],[PrixTrai]])*(1-Tableau1[[#This Row],[CliRemise]])</f>
        <v>200</v>
      </c>
      <c r="AT40" s="33">
        <f>Tableau1[[#This Row],[CA]]*1.1</f>
        <v>220.00000000000003</v>
      </c>
      <c r="AU40" s="22" t="str">
        <f>IF( Tableau1[[#This Row],[DetailVisite.VisNum]]="", "Sans détail", "Avec détail")</f>
        <v>Avec détail</v>
      </c>
      <c r="AV40" s="22">
        <f ca="1">IF(Tableau1[[#This Row],[VisDatePaiement_2024]]="",0,(TODAY()-Tableau1[[#This Row],[VisDatePaiement_2024]]))</f>
        <v>431</v>
      </c>
      <c r="AW40" s="22">
        <f ca="1">ROUND(Tableau1[[#This Row],[nombre de jour d''impayés]]/30,1)</f>
        <v>14.4</v>
      </c>
      <c r="AX40" s="22" t="str">
        <f ca="1">IF(Tableau1[[#This Row],[nombre de mois]]&gt;1,"impayé","payé")</f>
        <v>impayé</v>
      </c>
      <c r="AY40" s="23" t="b">
        <f ca="1">AND(Tableau1[[#This Row],[VisDatesuivi_2024]]&gt;=TODAY()-30,Tableau1[[#This Row],[VisDatesuivi_2024]]&lt;=TODAY())</f>
        <v>0</v>
      </c>
      <c r="AZ40" s="23">
        <f>ROUNDDOWN(DAY(Tableau1[[#This Row],[VisDate_2024]])/7,0)</f>
        <v>0</v>
      </c>
      <c r="BA40" s="59">
        <f t="shared" si="0"/>
        <v>45136</v>
      </c>
      <c r="BB40" s="60">
        <f>Tableau1[[#This Row],[VisDate_2024]]-Tableau1[[#This Row],[visite]]</f>
        <v>96</v>
      </c>
      <c r="BC40" s="56">
        <f>IF(Tableau1[[#This Row],[visite]]&gt;0,Tableau1[[#This Row],[Colonne1]],"")</f>
        <v>96</v>
      </c>
    </row>
    <row r="41" spans="1:55" ht="28.8" x14ac:dyDescent="0.3">
      <c r="A41" s="1" t="s">
        <v>141</v>
      </c>
      <c r="B41" s="1" t="s">
        <v>52</v>
      </c>
      <c r="C41" s="1" t="s">
        <v>142</v>
      </c>
      <c r="D41" s="1" t="s">
        <v>143</v>
      </c>
      <c r="E41" s="1" t="s">
        <v>144</v>
      </c>
      <c r="F41" s="4">
        <v>42151</v>
      </c>
      <c r="G41" s="1" t="s">
        <v>56</v>
      </c>
      <c r="H41" s="1" t="s">
        <v>145</v>
      </c>
      <c r="I41" s="3" t="b">
        <v>1</v>
      </c>
      <c r="J41" s="3">
        <v>65.2</v>
      </c>
      <c r="K41" s="3">
        <v>33.5</v>
      </c>
      <c r="L41" s="3" t="b">
        <v>0</v>
      </c>
      <c r="M41" s="1" t="s">
        <v>43</v>
      </c>
      <c r="N41" s="1" t="s">
        <v>52</v>
      </c>
      <c r="O41" s="3">
        <v>2</v>
      </c>
      <c r="P41" s="1" t="s">
        <v>59</v>
      </c>
      <c r="Q41" s="1" t="s">
        <v>60</v>
      </c>
      <c r="R41" s="1" t="s">
        <v>61</v>
      </c>
      <c r="S41" s="20" t="s">
        <v>62</v>
      </c>
      <c r="T41" s="1" t="s">
        <v>63</v>
      </c>
      <c r="U41" s="1" t="s">
        <v>64</v>
      </c>
      <c r="V41" s="1" t="s">
        <v>43</v>
      </c>
      <c r="W41" s="4">
        <v>43902</v>
      </c>
      <c r="X41" s="3">
        <v>0.2</v>
      </c>
      <c r="Y41" s="1" t="s">
        <v>150</v>
      </c>
      <c r="Z41" s="1" t="s">
        <v>141</v>
      </c>
      <c r="AA41" s="4">
        <v>45232</v>
      </c>
      <c r="AB41" s="1" t="s">
        <v>111</v>
      </c>
      <c r="AC41" s="2"/>
      <c r="AD41" s="3">
        <v>1</v>
      </c>
      <c r="AE41" s="4">
        <v>45238</v>
      </c>
      <c r="AF41" s="1" t="s">
        <v>150</v>
      </c>
      <c r="AG41" s="1" t="s">
        <v>78</v>
      </c>
      <c r="AH41" s="1" t="s">
        <v>68</v>
      </c>
      <c r="AI41" s="1" t="s">
        <v>116</v>
      </c>
      <c r="AJ41" s="1" t="s">
        <v>148</v>
      </c>
      <c r="AK41" s="1" t="s">
        <v>148</v>
      </c>
      <c r="AL41" s="1" t="s">
        <v>149</v>
      </c>
      <c r="AM41" s="5">
        <v>10</v>
      </c>
      <c r="AN41" s="1" t="s">
        <v>116</v>
      </c>
      <c r="AO41" s="1" t="s">
        <v>153</v>
      </c>
      <c r="AP41" s="5">
        <v>200</v>
      </c>
      <c r="AQ41" s="3">
        <v>1</v>
      </c>
      <c r="AR41" s="1" t="s">
        <v>112</v>
      </c>
      <c r="AS41" s="8">
        <f>(Tableau1[[#This Row],[MedPrix]]+Tableau1[[#This Row],[PrixTrai]])*(1-Tableau1[[#This Row],[CliRemise]])</f>
        <v>168</v>
      </c>
      <c r="AT41" s="33">
        <f>Tableau1[[#This Row],[CA]]*1.1</f>
        <v>184.8</v>
      </c>
      <c r="AU41" s="22" t="str">
        <f>IF( Tableau1[[#This Row],[DetailVisite.VisNum]]="", "Sans détail", "Avec détail")</f>
        <v>Avec détail</v>
      </c>
      <c r="AV41" s="22">
        <f ca="1">IF(Tableau1[[#This Row],[VisDatePaiement_2024]]="",0,(TODAY()-Tableau1[[#This Row],[VisDatePaiement_2024]]))</f>
        <v>431</v>
      </c>
      <c r="AW41" s="22">
        <f ca="1">ROUND(Tableau1[[#This Row],[nombre de jour d''impayés]]/30,1)</f>
        <v>14.4</v>
      </c>
      <c r="AX41" s="22" t="str">
        <f ca="1">IF(Tableau1[[#This Row],[nombre de mois]]&gt;1,"impayé","payé")</f>
        <v>impayé</v>
      </c>
      <c r="AY41" s="23" t="b">
        <f ca="1">AND(Tableau1[[#This Row],[VisDatesuivi_2024]]&gt;=TODAY()-30,Tableau1[[#This Row],[VisDatesuivi_2024]]&lt;=TODAY())</f>
        <v>0</v>
      </c>
      <c r="AZ41" s="23">
        <f>ROUNDDOWN(DAY(Tableau1[[#This Row],[VisDate_2024]])/7,0)</f>
        <v>0</v>
      </c>
      <c r="BA41" s="59">
        <f t="shared" si="0"/>
        <v>45136</v>
      </c>
      <c r="BB41" s="60">
        <f>Tableau1[[#This Row],[VisDate_2024]]-Tableau1[[#This Row],[visite]]</f>
        <v>96</v>
      </c>
      <c r="BC41" s="56">
        <f>IF(Tableau1[[#This Row],[visite]]&gt;0,Tableau1[[#This Row],[Colonne1]],"")</f>
        <v>96</v>
      </c>
    </row>
    <row r="42" spans="1:55" ht="28.8" x14ac:dyDescent="0.3">
      <c r="A42" s="1" t="s">
        <v>141</v>
      </c>
      <c r="B42" s="1" t="s">
        <v>52</v>
      </c>
      <c r="C42" s="1" t="s">
        <v>142</v>
      </c>
      <c r="D42" s="1" t="s">
        <v>143</v>
      </c>
      <c r="E42" s="1" t="s">
        <v>144</v>
      </c>
      <c r="F42" s="4">
        <v>42151</v>
      </c>
      <c r="G42" s="1" t="s">
        <v>56</v>
      </c>
      <c r="H42" s="1" t="s">
        <v>145</v>
      </c>
      <c r="I42" s="3" t="b">
        <v>1</v>
      </c>
      <c r="J42" s="3">
        <v>65.2</v>
      </c>
      <c r="K42" s="3">
        <v>33.5</v>
      </c>
      <c r="L42" s="3" t="b">
        <v>0</v>
      </c>
      <c r="M42" s="1" t="s">
        <v>43</v>
      </c>
      <c r="N42" s="1" t="s">
        <v>52</v>
      </c>
      <c r="O42" s="3">
        <v>2</v>
      </c>
      <c r="P42" s="1" t="s">
        <v>59</v>
      </c>
      <c r="Q42" s="1" t="s">
        <v>60</v>
      </c>
      <c r="R42" s="1" t="s">
        <v>61</v>
      </c>
      <c r="S42" s="20" t="s">
        <v>62</v>
      </c>
      <c r="T42" s="1" t="s">
        <v>63</v>
      </c>
      <c r="U42" s="1" t="s">
        <v>64</v>
      </c>
      <c r="V42" s="1" t="s">
        <v>43</v>
      </c>
      <c r="W42" s="4">
        <v>43902</v>
      </c>
      <c r="X42" s="3">
        <v>0.2</v>
      </c>
      <c r="Y42" s="1" t="s">
        <v>154</v>
      </c>
      <c r="Z42" s="1" t="s">
        <v>141</v>
      </c>
      <c r="AA42" s="4">
        <v>45531</v>
      </c>
      <c r="AB42" s="1" t="s">
        <v>114</v>
      </c>
      <c r="AC42" s="4">
        <v>45583</v>
      </c>
      <c r="AD42" s="3">
        <v>2</v>
      </c>
      <c r="AE42" s="4">
        <v>45541</v>
      </c>
      <c r="AF42" s="1" t="s">
        <v>154</v>
      </c>
      <c r="AG42" s="1" t="s">
        <v>67</v>
      </c>
      <c r="AH42" s="1" t="s">
        <v>85</v>
      </c>
      <c r="AI42" s="1" t="s">
        <v>86</v>
      </c>
      <c r="AJ42" s="1" t="s">
        <v>70</v>
      </c>
      <c r="AK42" s="1" t="s">
        <v>70</v>
      </c>
      <c r="AL42" s="1" t="s">
        <v>71</v>
      </c>
      <c r="AM42" s="5">
        <v>0</v>
      </c>
      <c r="AN42" s="1" t="s">
        <v>86</v>
      </c>
      <c r="AO42" s="1" t="s">
        <v>89</v>
      </c>
      <c r="AP42" s="5">
        <v>125</v>
      </c>
      <c r="AQ42" s="3">
        <v>2</v>
      </c>
      <c r="AR42" s="1" t="s">
        <v>73</v>
      </c>
      <c r="AS42" s="8">
        <f>(Tableau1[[#This Row],[MedPrix]]+Tableau1[[#This Row],[PrixTrai]])*(1-Tableau1[[#This Row],[CliRemise]])</f>
        <v>100</v>
      </c>
      <c r="AT42" s="33">
        <f>Tableau1[[#This Row],[CA]]*1.1</f>
        <v>110.00000000000001</v>
      </c>
      <c r="AU42" s="22" t="str">
        <f>IF( Tableau1[[#This Row],[DetailVisite.VisNum]]="", "Sans détail", "Avec détail")</f>
        <v>Avec détail</v>
      </c>
      <c r="AV42" s="22">
        <f ca="1">IF(Tableau1[[#This Row],[VisDatePaiement_2024]]="",0,(TODAY()-Tableau1[[#This Row],[VisDatePaiement_2024]]))</f>
        <v>128</v>
      </c>
      <c r="AW42" s="22">
        <f ca="1">ROUND(Tableau1[[#This Row],[nombre de jour d''impayés]]/30,1)</f>
        <v>4.3</v>
      </c>
      <c r="AX42" s="22" t="str">
        <f ca="1">IF(Tableau1[[#This Row],[nombre de mois]]&gt;1,"impayé","payé")</f>
        <v>impayé</v>
      </c>
      <c r="AY42" s="23" t="b">
        <f ca="1">AND(Tableau1[[#This Row],[VisDatesuivi_2024]]&gt;=TODAY()-30,Tableau1[[#This Row],[VisDatesuivi_2024]]&lt;=TODAY())</f>
        <v>0</v>
      </c>
      <c r="AZ42" s="23">
        <f>ROUNDDOWN(DAY(Tableau1[[#This Row],[VisDate_2024]])/7,0)</f>
        <v>3</v>
      </c>
      <c r="BA42" s="59">
        <f t="shared" si="0"/>
        <v>45136</v>
      </c>
      <c r="BB42" s="60">
        <f>Tableau1[[#This Row],[VisDate_2024]]-Tableau1[[#This Row],[visite]]</f>
        <v>395</v>
      </c>
      <c r="BC42" s="56">
        <f>IF(Tableau1[[#This Row],[visite]]&gt;0,Tableau1[[#This Row],[Colonne1]],"")</f>
        <v>395</v>
      </c>
    </row>
    <row r="43" spans="1:55" ht="28.8" x14ac:dyDescent="0.3">
      <c r="A43" s="1" t="s">
        <v>141</v>
      </c>
      <c r="B43" s="1" t="s">
        <v>52</v>
      </c>
      <c r="C43" s="1" t="s">
        <v>142</v>
      </c>
      <c r="D43" s="1" t="s">
        <v>143</v>
      </c>
      <c r="E43" s="1" t="s">
        <v>144</v>
      </c>
      <c r="F43" s="4">
        <v>42151</v>
      </c>
      <c r="G43" s="1" t="s">
        <v>56</v>
      </c>
      <c r="H43" s="1" t="s">
        <v>145</v>
      </c>
      <c r="I43" s="3" t="b">
        <v>1</v>
      </c>
      <c r="J43" s="3">
        <v>65.2</v>
      </c>
      <c r="K43" s="3">
        <v>33.5</v>
      </c>
      <c r="L43" s="3" t="b">
        <v>0</v>
      </c>
      <c r="M43" s="1" t="s">
        <v>43</v>
      </c>
      <c r="N43" s="1" t="s">
        <v>52</v>
      </c>
      <c r="O43" s="3">
        <v>2</v>
      </c>
      <c r="P43" s="1" t="s">
        <v>59</v>
      </c>
      <c r="Q43" s="1" t="s">
        <v>60</v>
      </c>
      <c r="R43" s="1" t="s">
        <v>61</v>
      </c>
      <c r="S43" s="20" t="s">
        <v>62</v>
      </c>
      <c r="T43" s="1" t="s">
        <v>63</v>
      </c>
      <c r="U43" s="1" t="s">
        <v>64</v>
      </c>
      <c r="V43" s="1" t="s">
        <v>43</v>
      </c>
      <c r="W43" s="4">
        <v>43902</v>
      </c>
      <c r="X43" s="3">
        <v>0.2</v>
      </c>
      <c r="Y43" s="1" t="s">
        <v>154</v>
      </c>
      <c r="Z43" s="1" t="s">
        <v>141</v>
      </c>
      <c r="AA43" s="4">
        <v>45531</v>
      </c>
      <c r="AB43" s="1" t="s">
        <v>114</v>
      </c>
      <c r="AC43" s="4">
        <v>45583</v>
      </c>
      <c r="AD43" s="3">
        <v>2</v>
      </c>
      <c r="AE43" s="4">
        <v>45541</v>
      </c>
      <c r="AF43" s="1" t="s">
        <v>154</v>
      </c>
      <c r="AG43" s="1" t="s">
        <v>91</v>
      </c>
      <c r="AH43" s="1" t="s">
        <v>85</v>
      </c>
      <c r="AI43" s="1" t="s">
        <v>137</v>
      </c>
      <c r="AJ43" s="1" t="s">
        <v>70</v>
      </c>
      <c r="AK43" s="1" t="s">
        <v>70</v>
      </c>
      <c r="AL43" s="1" t="s">
        <v>71</v>
      </c>
      <c r="AM43" s="5">
        <v>0</v>
      </c>
      <c r="AN43" s="1" t="s">
        <v>137</v>
      </c>
      <c r="AO43" s="1" t="s">
        <v>138</v>
      </c>
      <c r="AP43" s="5">
        <v>100</v>
      </c>
      <c r="AQ43" s="3">
        <v>2</v>
      </c>
      <c r="AR43" s="1" t="s">
        <v>73</v>
      </c>
      <c r="AS43" s="8">
        <f>(Tableau1[[#This Row],[MedPrix]]+Tableau1[[#This Row],[PrixTrai]])*(1-Tableau1[[#This Row],[CliRemise]])</f>
        <v>80</v>
      </c>
      <c r="AT43" s="33">
        <f>Tableau1[[#This Row],[CA]]*1.1</f>
        <v>88</v>
      </c>
      <c r="AU43" s="22" t="str">
        <f>IF( Tableau1[[#This Row],[DetailVisite.VisNum]]="", "Sans détail", "Avec détail")</f>
        <v>Avec détail</v>
      </c>
      <c r="AV43" s="22">
        <f ca="1">IF(Tableau1[[#This Row],[VisDatePaiement_2024]]="",0,(TODAY()-Tableau1[[#This Row],[VisDatePaiement_2024]]))</f>
        <v>128</v>
      </c>
      <c r="AW43" s="22">
        <f ca="1">ROUND(Tableau1[[#This Row],[nombre de jour d''impayés]]/30,1)</f>
        <v>4.3</v>
      </c>
      <c r="AX43" s="22" t="str">
        <f ca="1">IF(Tableau1[[#This Row],[nombre de mois]]&gt;1,"impayé","payé")</f>
        <v>impayé</v>
      </c>
      <c r="AY43" s="23" t="b">
        <f ca="1">AND(Tableau1[[#This Row],[VisDatesuivi_2024]]&gt;=TODAY()-30,Tableau1[[#This Row],[VisDatesuivi_2024]]&lt;=TODAY())</f>
        <v>0</v>
      </c>
      <c r="AZ43" s="23">
        <f>ROUNDDOWN(DAY(Tableau1[[#This Row],[VisDate_2024]])/7,0)</f>
        <v>3</v>
      </c>
      <c r="BA43" s="59">
        <f t="shared" si="0"/>
        <v>45136</v>
      </c>
      <c r="BB43" s="60">
        <f>Tableau1[[#This Row],[VisDate_2024]]-Tableau1[[#This Row],[visite]]</f>
        <v>395</v>
      </c>
      <c r="BC43" s="56">
        <f>IF(Tableau1[[#This Row],[visite]]&gt;0,Tableau1[[#This Row],[Colonne1]],"")</f>
        <v>395</v>
      </c>
    </row>
    <row r="44" spans="1:55" ht="28.8" x14ac:dyDescent="0.3">
      <c r="A44" s="1" t="s">
        <v>141</v>
      </c>
      <c r="B44" s="1" t="s">
        <v>52</v>
      </c>
      <c r="C44" s="1" t="s">
        <v>142</v>
      </c>
      <c r="D44" s="1" t="s">
        <v>143</v>
      </c>
      <c r="E44" s="1" t="s">
        <v>144</v>
      </c>
      <c r="F44" s="4">
        <v>42151</v>
      </c>
      <c r="G44" s="1" t="s">
        <v>56</v>
      </c>
      <c r="H44" s="1" t="s">
        <v>145</v>
      </c>
      <c r="I44" s="3" t="b">
        <v>1</v>
      </c>
      <c r="J44" s="3">
        <v>65.2</v>
      </c>
      <c r="K44" s="3">
        <v>33.5</v>
      </c>
      <c r="L44" s="3" t="b">
        <v>0</v>
      </c>
      <c r="M44" s="1" t="s">
        <v>43</v>
      </c>
      <c r="N44" s="1" t="s">
        <v>52</v>
      </c>
      <c r="O44" s="3">
        <v>2</v>
      </c>
      <c r="P44" s="1" t="s">
        <v>59</v>
      </c>
      <c r="Q44" s="1" t="s">
        <v>60</v>
      </c>
      <c r="R44" s="1" t="s">
        <v>61</v>
      </c>
      <c r="S44" s="20" t="s">
        <v>62</v>
      </c>
      <c r="T44" s="1" t="s">
        <v>63</v>
      </c>
      <c r="U44" s="1" t="s">
        <v>64</v>
      </c>
      <c r="V44" s="1" t="s">
        <v>43</v>
      </c>
      <c r="W44" s="4">
        <v>43902</v>
      </c>
      <c r="X44" s="3">
        <v>0.2</v>
      </c>
      <c r="Y44" s="1" t="s">
        <v>155</v>
      </c>
      <c r="Z44" s="1" t="s">
        <v>141</v>
      </c>
      <c r="AA44" s="4">
        <v>45565</v>
      </c>
      <c r="AB44" s="1" t="s">
        <v>66</v>
      </c>
      <c r="AC44" s="4">
        <v>45627</v>
      </c>
      <c r="AD44" s="3">
        <v>1</v>
      </c>
      <c r="AE44" s="4">
        <v>45579</v>
      </c>
      <c r="AF44" s="1" t="s">
        <v>155</v>
      </c>
      <c r="AG44" s="1" t="s">
        <v>67</v>
      </c>
      <c r="AH44" s="1" t="s">
        <v>79</v>
      </c>
      <c r="AI44" s="1" t="s">
        <v>94</v>
      </c>
      <c r="AJ44" s="1" t="s">
        <v>148</v>
      </c>
      <c r="AK44" s="1" t="s">
        <v>148</v>
      </c>
      <c r="AL44" s="1" t="s">
        <v>149</v>
      </c>
      <c r="AM44" s="5">
        <v>10</v>
      </c>
      <c r="AN44" s="1" t="s">
        <v>94</v>
      </c>
      <c r="AO44" s="1" t="s">
        <v>97</v>
      </c>
      <c r="AP44" s="5">
        <v>100</v>
      </c>
      <c r="AQ44" s="3">
        <v>1</v>
      </c>
      <c r="AR44" s="1" t="s">
        <v>112</v>
      </c>
      <c r="AS44" s="8">
        <f>(Tableau1[[#This Row],[MedPrix]]+Tableau1[[#This Row],[PrixTrai]])*(1-Tableau1[[#This Row],[CliRemise]])</f>
        <v>88</v>
      </c>
      <c r="AT44" s="33">
        <f>Tableau1[[#This Row],[CA]]*1.1</f>
        <v>96.800000000000011</v>
      </c>
      <c r="AU44" s="22" t="str">
        <f>IF( Tableau1[[#This Row],[DetailVisite.VisNum]]="", "Sans détail", "Avec détail")</f>
        <v>Avec détail</v>
      </c>
      <c r="AV44" s="22">
        <f ca="1">IF(Tableau1[[#This Row],[VisDatePaiement_2024]]="",0,(TODAY()-Tableau1[[#This Row],[VisDatePaiement_2024]]))</f>
        <v>90</v>
      </c>
      <c r="AW44" s="22">
        <f ca="1">ROUND(Tableau1[[#This Row],[nombre de jour d''impayés]]/30,1)</f>
        <v>3</v>
      </c>
      <c r="AX44" s="22" t="str">
        <f ca="1">IF(Tableau1[[#This Row],[nombre de mois]]&gt;1,"impayé","payé")</f>
        <v>impayé</v>
      </c>
      <c r="AY44" s="23" t="b">
        <f ca="1">AND(Tableau1[[#This Row],[VisDatesuivi_2024]]&gt;=TODAY()-30,Tableau1[[#This Row],[VisDatesuivi_2024]]&lt;=TODAY())</f>
        <v>0</v>
      </c>
      <c r="AZ44" s="23">
        <f>ROUNDDOWN(DAY(Tableau1[[#This Row],[VisDate_2024]])/7,0)</f>
        <v>4</v>
      </c>
      <c r="BA44" s="59">
        <f t="shared" si="0"/>
        <v>45531</v>
      </c>
      <c r="BB44" s="60">
        <f>Tableau1[[#This Row],[VisDate_2024]]-Tableau1[[#This Row],[visite]]</f>
        <v>34</v>
      </c>
      <c r="BC44" s="56">
        <f>IF(Tableau1[[#This Row],[visite]]&gt;0,Tableau1[[#This Row],[Colonne1]],"")</f>
        <v>34</v>
      </c>
    </row>
    <row r="45" spans="1:55" ht="43.2" x14ac:dyDescent="0.3">
      <c r="A45" s="1" t="s">
        <v>141</v>
      </c>
      <c r="B45" s="1" t="s">
        <v>52</v>
      </c>
      <c r="C45" s="1" t="s">
        <v>142</v>
      </c>
      <c r="D45" s="1" t="s">
        <v>143</v>
      </c>
      <c r="E45" s="1" t="s">
        <v>144</v>
      </c>
      <c r="F45" s="4">
        <v>42151</v>
      </c>
      <c r="G45" s="1" t="s">
        <v>56</v>
      </c>
      <c r="H45" s="1" t="s">
        <v>145</v>
      </c>
      <c r="I45" s="3" t="b">
        <v>1</v>
      </c>
      <c r="J45" s="3">
        <v>65.2</v>
      </c>
      <c r="K45" s="3">
        <v>33.5</v>
      </c>
      <c r="L45" s="3" t="b">
        <v>0</v>
      </c>
      <c r="M45" s="1" t="s">
        <v>43</v>
      </c>
      <c r="N45" s="1" t="s">
        <v>52</v>
      </c>
      <c r="O45" s="3">
        <v>2</v>
      </c>
      <c r="P45" s="1" t="s">
        <v>59</v>
      </c>
      <c r="Q45" s="1" t="s">
        <v>60</v>
      </c>
      <c r="R45" s="1" t="s">
        <v>61</v>
      </c>
      <c r="S45" s="20" t="s">
        <v>62</v>
      </c>
      <c r="T45" s="1" t="s">
        <v>63</v>
      </c>
      <c r="U45" s="1" t="s">
        <v>64</v>
      </c>
      <c r="V45" s="1" t="s">
        <v>43</v>
      </c>
      <c r="W45" s="4">
        <v>43902</v>
      </c>
      <c r="X45" s="3">
        <v>0.2</v>
      </c>
      <c r="Y45" s="1" t="s">
        <v>155</v>
      </c>
      <c r="Z45" s="1" t="s">
        <v>141</v>
      </c>
      <c r="AA45" s="4">
        <v>45565</v>
      </c>
      <c r="AB45" s="1" t="s">
        <v>66</v>
      </c>
      <c r="AC45" s="4">
        <v>45627</v>
      </c>
      <c r="AD45" s="3">
        <v>1</v>
      </c>
      <c r="AE45" s="4">
        <v>45579</v>
      </c>
      <c r="AF45" s="1" t="s">
        <v>155</v>
      </c>
      <c r="AG45" s="1" t="s">
        <v>91</v>
      </c>
      <c r="AH45" s="1" t="s">
        <v>79</v>
      </c>
      <c r="AI45" s="1" t="s">
        <v>80</v>
      </c>
      <c r="AJ45" s="1" t="s">
        <v>70</v>
      </c>
      <c r="AK45" s="1" t="s">
        <v>70</v>
      </c>
      <c r="AL45" s="1" t="s">
        <v>71</v>
      </c>
      <c r="AM45" s="5">
        <v>0</v>
      </c>
      <c r="AN45" s="1" t="s">
        <v>80</v>
      </c>
      <c r="AO45" s="1" t="s">
        <v>81</v>
      </c>
      <c r="AP45" s="5">
        <v>120</v>
      </c>
      <c r="AQ45" s="3">
        <v>1</v>
      </c>
      <c r="AR45" s="1" t="s">
        <v>112</v>
      </c>
      <c r="AS45" s="8">
        <f>(Tableau1[[#This Row],[MedPrix]]+Tableau1[[#This Row],[PrixTrai]])*(1-Tableau1[[#This Row],[CliRemise]])</f>
        <v>96</v>
      </c>
      <c r="AT45" s="33">
        <f>Tableau1[[#This Row],[CA]]*1.1</f>
        <v>105.60000000000001</v>
      </c>
      <c r="AU45" s="22" t="str">
        <f>IF( Tableau1[[#This Row],[DetailVisite.VisNum]]="", "Sans détail", "Avec détail")</f>
        <v>Avec détail</v>
      </c>
      <c r="AV45" s="22">
        <f ca="1">IF(Tableau1[[#This Row],[VisDatePaiement_2024]]="",0,(TODAY()-Tableau1[[#This Row],[VisDatePaiement_2024]]))</f>
        <v>90</v>
      </c>
      <c r="AW45" s="22">
        <f ca="1">ROUND(Tableau1[[#This Row],[nombre de jour d''impayés]]/30,1)</f>
        <v>3</v>
      </c>
      <c r="AX45" s="22" t="str">
        <f ca="1">IF(Tableau1[[#This Row],[nombre de mois]]&gt;1,"impayé","payé")</f>
        <v>impayé</v>
      </c>
      <c r="AY45" s="23" t="b">
        <f ca="1">AND(Tableau1[[#This Row],[VisDatesuivi_2024]]&gt;=TODAY()-30,Tableau1[[#This Row],[VisDatesuivi_2024]]&lt;=TODAY())</f>
        <v>0</v>
      </c>
      <c r="AZ45" s="23">
        <f>ROUNDDOWN(DAY(Tableau1[[#This Row],[VisDate_2024]])/7,0)</f>
        <v>4</v>
      </c>
      <c r="BA45" s="59">
        <f t="shared" si="0"/>
        <v>45531</v>
      </c>
      <c r="BB45" s="60">
        <f>Tableau1[[#This Row],[VisDate_2024]]-Tableau1[[#This Row],[visite]]</f>
        <v>34</v>
      </c>
      <c r="BC45" s="56">
        <f>IF(Tableau1[[#This Row],[visite]]&gt;0,Tableau1[[#This Row],[Colonne1]],"")</f>
        <v>34</v>
      </c>
    </row>
    <row r="46" spans="1:55" ht="28.8" x14ac:dyDescent="0.3">
      <c r="A46" s="1" t="s">
        <v>141</v>
      </c>
      <c r="B46" s="1" t="s">
        <v>52</v>
      </c>
      <c r="C46" s="1" t="s">
        <v>142</v>
      </c>
      <c r="D46" s="1" t="s">
        <v>143</v>
      </c>
      <c r="E46" s="1" t="s">
        <v>144</v>
      </c>
      <c r="F46" s="4">
        <v>42151</v>
      </c>
      <c r="G46" s="1" t="s">
        <v>56</v>
      </c>
      <c r="H46" s="1" t="s">
        <v>145</v>
      </c>
      <c r="I46" s="3" t="b">
        <v>1</v>
      </c>
      <c r="J46" s="3">
        <v>65.2</v>
      </c>
      <c r="K46" s="3">
        <v>33.5</v>
      </c>
      <c r="L46" s="3" t="b">
        <v>0</v>
      </c>
      <c r="M46" s="1" t="s">
        <v>43</v>
      </c>
      <c r="N46" s="1" t="s">
        <v>52</v>
      </c>
      <c r="O46" s="3">
        <v>2</v>
      </c>
      <c r="P46" s="1" t="s">
        <v>59</v>
      </c>
      <c r="Q46" s="1" t="s">
        <v>60</v>
      </c>
      <c r="R46" s="1" t="s">
        <v>61</v>
      </c>
      <c r="S46" s="20" t="s">
        <v>62</v>
      </c>
      <c r="T46" s="1" t="s">
        <v>63</v>
      </c>
      <c r="U46" s="1" t="s">
        <v>64</v>
      </c>
      <c r="V46" s="1" t="s">
        <v>43</v>
      </c>
      <c r="W46" s="4">
        <v>43902</v>
      </c>
      <c r="X46" s="3">
        <v>0.2</v>
      </c>
      <c r="Y46" s="1" t="s">
        <v>156</v>
      </c>
      <c r="Z46" s="1" t="s">
        <v>141</v>
      </c>
      <c r="AA46" s="4">
        <v>45576</v>
      </c>
      <c r="AB46" s="1" t="s">
        <v>111</v>
      </c>
      <c r="AC46" s="2"/>
      <c r="AD46" s="2"/>
      <c r="AE46" s="2"/>
      <c r="AF46" s="1" t="s">
        <v>156</v>
      </c>
      <c r="AG46" s="1" t="s">
        <v>67</v>
      </c>
      <c r="AH46" s="1" t="s">
        <v>68</v>
      </c>
      <c r="AI46" s="1" t="s">
        <v>69</v>
      </c>
      <c r="AJ46" s="1" t="s">
        <v>70</v>
      </c>
      <c r="AK46" s="1" t="s">
        <v>70</v>
      </c>
      <c r="AL46" s="1" t="s">
        <v>71</v>
      </c>
      <c r="AM46" s="5">
        <v>0</v>
      </c>
      <c r="AN46" s="1" t="s">
        <v>69</v>
      </c>
      <c r="AO46" s="1" t="s">
        <v>72</v>
      </c>
      <c r="AP46" s="5">
        <v>250</v>
      </c>
      <c r="AQ46" s="2"/>
      <c r="AR46" s="1" t="s">
        <v>43</v>
      </c>
      <c r="AS46" s="8">
        <f>(Tableau1[[#This Row],[MedPrix]]+Tableau1[[#This Row],[PrixTrai]])*(1-Tableau1[[#This Row],[CliRemise]])</f>
        <v>200</v>
      </c>
      <c r="AT46" s="33">
        <f>Tableau1[[#This Row],[CA]]*1.1</f>
        <v>220.00000000000003</v>
      </c>
      <c r="AU46" s="22" t="str">
        <f>IF( Tableau1[[#This Row],[DetailVisite.VisNum]]="", "Sans détail", "Avec détail")</f>
        <v>Avec détail</v>
      </c>
      <c r="AV46" s="22">
        <f ca="1">IF(Tableau1[[#This Row],[VisDatePaiement_2024]]="",0,(TODAY()-Tableau1[[#This Row],[VisDatePaiement_2024]]))</f>
        <v>0</v>
      </c>
      <c r="AW46" s="22">
        <f ca="1">ROUND(Tableau1[[#This Row],[nombre de jour d''impayés]]/30,1)</f>
        <v>0</v>
      </c>
      <c r="AX46" s="22" t="str">
        <f ca="1">IF(Tableau1[[#This Row],[nombre de mois]]&gt;1,"impayé","payé")</f>
        <v>payé</v>
      </c>
      <c r="AY46" s="23" t="b">
        <f ca="1">AND(Tableau1[[#This Row],[VisDatesuivi_2024]]&gt;=TODAY()-30,Tableau1[[#This Row],[VisDatesuivi_2024]]&lt;=TODAY())</f>
        <v>0</v>
      </c>
      <c r="AZ46" s="23">
        <f>ROUNDDOWN(DAY(Tableau1[[#This Row],[VisDate_2024]])/7,0)</f>
        <v>1</v>
      </c>
      <c r="BA46" s="59">
        <f t="shared" si="0"/>
        <v>45531</v>
      </c>
      <c r="BB46" s="60">
        <f>Tableau1[[#This Row],[VisDate_2024]]-Tableau1[[#This Row],[visite]]</f>
        <v>45</v>
      </c>
      <c r="BC46" s="56">
        <f>IF(Tableau1[[#This Row],[visite]]&gt;0,Tableau1[[#This Row],[Colonne1]],"")</f>
        <v>45</v>
      </c>
    </row>
    <row r="47" spans="1:55" ht="43.2" x14ac:dyDescent="0.3">
      <c r="A47" s="1" t="s">
        <v>141</v>
      </c>
      <c r="B47" s="1" t="s">
        <v>52</v>
      </c>
      <c r="C47" s="1" t="s">
        <v>142</v>
      </c>
      <c r="D47" s="1" t="s">
        <v>143</v>
      </c>
      <c r="E47" s="1" t="s">
        <v>144</v>
      </c>
      <c r="F47" s="4">
        <v>42151</v>
      </c>
      <c r="G47" s="1" t="s">
        <v>56</v>
      </c>
      <c r="H47" s="1" t="s">
        <v>145</v>
      </c>
      <c r="I47" s="3" t="b">
        <v>1</v>
      </c>
      <c r="J47" s="3">
        <v>65.2</v>
      </c>
      <c r="K47" s="3">
        <v>33.5</v>
      </c>
      <c r="L47" s="3" t="b">
        <v>0</v>
      </c>
      <c r="M47" s="1" t="s">
        <v>43</v>
      </c>
      <c r="N47" s="1" t="s">
        <v>52</v>
      </c>
      <c r="O47" s="3">
        <v>2</v>
      </c>
      <c r="P47" s="1" t="s">
        <v>59</v>
      </c>
      <c r="Q47" s="1" t="s">
        <v>60</v>
      </c>
      <c r="R47" s="1" t="s">
        <v>61</v>
      </c>
      <c r="S47" s="20" t="s">
        <v>62</v>
      </c>
      <c r="T47" s="1" t="s">
        <v>63</v>
      </c>
      <c r="U47" s="1" t="s">
        <v>64</v>
      </c>
      <c r="V47" s="1" t="s">
        <v>43</v>
      </c>
      <c r="W47" s="4">
        <v>43902</v>
      </c>
      <c r="X47" s="3">
        <v>0.2</v>
      </c>
      <c r="Y47" s="1" t="s">
        <v>156</v>
      </c>
      <c r="Z47" s="1" t="s">
        <v>141</v>
      </c>
      <c r="AA47" s="4">
        <v>45576</v>
      </c>
      <c r="AB47" s="1" t="s">
        <v>111</v>
      </c>
      <c r="AC47" s="2"/>
      <c r="AD47" s="2"/>
      <c r="AE47" s="2"/>
      <c r="AF47" s="1" t="s">
        <v>156</v>
      </c>
      <c r="AG47" s="1" t="s">
        <v>91</v>
      </c>
      <c r="AH47" s="1" t="s">
        <v>68</v>
      </c>
      <c r="AI47" s="1" t="s">
        <v>151</v>
      </c>
      <c r="AJ47" s="1" t="s">
        <v>70</v>
      </c>
      <c r="AK47" s="1" t="s">
        <v>70</v>
      </c>
      <c r="AL47" s="1" t="s">
        <v>71</v>
      </c>
      <c r="AM47" s="5">
        <v>0</v>
      </c>
      <c r="AN47" s="1" t="s">
        <v>151</v>
      </c>
      <c r="AO47" s="1" t="s">
        <v>152</v>
      </c>
      <c r="AP47" s="5">
        <v>250</v>
      </c>
      <c r="AQ47" s="2"/>
      <c r="AR47" s="1" t="s">
        <v>43</v>
      </c>
      <c r="AS47" s="8">
        <f>(Tableau1[[#This Row],[MedPrix]]+Tableau1[[#This Row],[PrixTrai]])*(1-Tableau1[[#This Row],[CliRemise]])</f>
        <v>200</v>
      </c>
      <c r="AT47" s="33">
        <f>Tableau1[[#This Row],[CA]]*1.1</f>
        <v>220.00000000000003</v>
      </c>
      <c r="AU47" s="22" t="str">
        <f>IF( Tableau1[[#This Row],[DetailVisite.VisNum]]="", "Sans détail", "Avec détail")</f>
        <v>Avec détail</v>
      </c>
      <c r="AV47" s="22">
        <f ca="1">IF(Tableau1[[#This Row],[VisDatePaiement_2024]]="",0,(TODAY()-Tableau1[[#This Row],[VisDatePaiement_2024]]))</f>
        <v>0</v>
      </c>
      <c r="AW47" s="22">
        <f ca="1">ROUND(Tableau1[[#This Row],[nombre de jour d''impayés]]/30,1)</f>
        <v>0</v>
      </c>
      <c r="AX47" s="22" t="str">
        <f ca="1">IF(Tableau1[[#This Row],[nombre de mois]]&gt;1,"impayé","payé")</f>
        <v>payé</v>
      </c>
      <c r="AY47" s="23" t="b">
        <f ca="1">AND(Tableau1[[#This Row],[VisDatesuivi_2024]]&gt;=TODAY()-30,Tableau1[[#This Row],[VisDatesuivi_2024]]&lt;=TODAY())</f>
        <v>0</v>
      </c>
      <c r="AZ47" s="23">
        <f>ROUNDDOWN(DAY(Tableau1[[#This Row],[VisDate_2024]])/7,0)</f>
        <v>1</v>
      </c>
      <c r="BA47" s="59">
        <f t="shared" si="0"/>
        <v>45531</v>
      </c>
      <c r="BB47" s="60">
        <f>Tableau1[[#This Row],[VisDate_2024]]-Tableau1[[#This Row],[visite]]</f>
        <v>45</v>
      </c>
      <c r="BC47" s="56">
        <f>IF(Tableau1[[#This Row],[visite]]&gt;0,Tableau1[[#This Row],[Colonne1]],"")</f>
        <v>45</v>
      </c>
    </row>
    <row r="48" spans="1:55" ht="28.8" x14ac:dyDescent="0.3">
      <c r="A48" s="1" t="s">
        <v>141</v>
      </c>
      <c r="B48" s="1" t="s">
        <v>52</v>
      </c>
      <c r="C48" s="1" t="s">
        <v>142</v>
      </c>
      <c r="D48" s="1" t="s">
        <v>143</v>
      </c>
      <c r="E48" s="1" t="s">
        <v>144</v>
      </c>
      <c r="F48" s="4">
        <v>42151</v>
      </c>
      <c r="G48" s="1" t="s">
        <v>56</v>
      </c>
      <c r="H48" s="1" t="s">
        <v>145</v>
      </c>
      <c r="I48" s="3" t="b">
        <v>1</v>
      </c>
      <c r="J48" s="3">
        <v>65.2</v>
      </c>
      <c r="K48" s="3">
        <v>33.5</v>
      </c>
      <c r="L48" s="3" t="b">
        <v>0</v>
      </c>
      <c r="M48" s="1" t="s">
        <v>43</v>
      </c>
      <c r="N48" s="1" t="s">
        <v>52</v>
      </c>
      <c r="O48" s="3">
        <v>2</v>
      </c>
      <c r="P48" s="1" t="s">
        <v>59</v>
      </c>
      <c r="Q48" s="1" t="s">
        <v>60</v>
      </c>
      <c r="R48" s="1" t="s">
        <v>61</v>
      </c>
      <c r="S48" s="20" t="s">
        <v>62</v>
      </c>
      <c r="T48" s="1" t="s">
        <v>63</v>
      </c>
      <c r="U48" s="1" t="s">
        <v>64</v>
      </c>
      <c r="V48" s="1" t="s">
        <v>43</v>
      </c>
      <c r="W48" s="4">
        <v>43902</v>
      </c>
      <c r="X48" s="3">
        <v>0.2</v>
      </c>
      <c r="Y48" s="1" t="s">
        <v>156</v>
      </c>
      <c r="Z48" s="1" t="s">
        <v>141</v>
      </c>
      <c r="AA48" s="4">
        <v>45576</v>
      </c>
      <c r="AB48" s="1" t="s">
        <v>111</v>
      </c>
      <c r="AC48" s="2"/>
      <c r="AD48" s="2"/>
      <c r="AE48" s="2"/>
      <c r="AF48" s="1" t="s">
        <v>156</v>
      </c>
      <c r="AG48" s="1" t="s">
        <v>78</v>
      </c>
      <c r="AH48" s="1" t="s">
        <v>68</v>
      </c>
      <c r="AI48" s="1" t="s">
        <v>116</v>
      </c>
      <c r="AJ48" s="1" t="s">
        <v>148</v>
      </c>
      <c r="AK48" s="1" t="s">
        <v>148</v>
      </c>
      <c r="AL48" s="1" t="s">
        <v>149</v>
      </c>
      <c r="AM48" s="5">
        <v>10</v>
      </c>
      <c r="AN48" s="1" t="s">
        <v>116</v>
      </c>
      <c r="AO48" s="1" t="s">
        <v>153</v>
      </c>
      <c r="AP48" s="5">
        <v>200</v>
      </c>
      <c r="AQ48" s="2"/>
      <c r="AR48" s="1" t="s">
        <v>43</v>
      </c>
      <c r="AS48" s="8">
        <f>(Tableau1[[#This Row],[MedPrix]]+Tableau1[[#This Row],[PrixTrai]])*(1-Tableau1[[#This Row],[CliRemise]])</f>
        <v>168</v>
      </c>
      <c r="AT48" s="33">
        <f>Tableau1[[#This Row],[CA]]*1.1</f>
        <v>184.8</v>
      </c>
      <c r="AU48" s="22" t="str">
        <f>IF( Tableau1[[#This Row],[DetailVisite.VisNum]]="", "Sans détail", "Avec détail")</f>
        <v>Avec détail</v>
      </c>
      <c r="AV48" s="22">
        <f ca="1">IF(Tableau1[[#This Row],[VisDatePaiement_2024]]="",0,(TODAY()-Tableau1[[#This Row],[VisDatePaiement_2024]]))</f>
        <v>0</v>
      </c>
      <c r="AW48" s="22">
        <f ca="1">ROUND(Tableau1[[#This Row],[nombre de jour d''impayés]]/30,1)</f>
        <v>0</v>
      </c>
      <c r="AX48" s="22" t="str">
        <f ca="1">IF(Tableau1[[#This Row],[nombre de mois]]&gt;1,"impayé","payé")</f>
        <v>payé</v>
      </c>
      <c r="AY48" s="23" t="b">
        <f ca="1">AND(Tableau1[[#This Row],[VisDatesuivi_2024]]&gt;=TODAY()-30,Tableau1[[#This Row],[VisDatesuivi_2024]]&lt;=TODAY())</f>
        <v>0</v>
      </c>
      <c r="AZ48" s="23">
        <f>ROUNDDOWN(DAY(Tableau1[[#This Row],[VisDate_2024]])/7,0)</f>
        <v>1</v>
      </c>
      <c r="BA48" s="59">
        <f t="shared" si="0"/>
        <v>45531</v>
      </c>
      <c r="BB48" s="60">
        <f>Tableau1[[#This Row],[VisDate_2024]]-Tableau1[[#This Row],[visite]]</f>
        <v>45</v>
      </c>
      <c r="BC48" s="56">
        <f>IF(Tableau1[[#This Row],[visite]]&gt;0,Tableau1[[#This Row],[Colonne1]],"")</f>
        <v>45</v>
      </c>
    </row>
    <row r="49" spans="1:55" ht="28.8" x14ac:dyDescent="0.3">
      <c r="A49" s="1" t="s">
        <v>157</v>
      </c>
      <c r="B49" s="1" t="s">
        <v>158</v>
      </c>
      <c r="C49" s="1" t="s">
        <v>159</v>
      </c>
      <c r="D49" s="1" t="s">
        <v>160</v>
      </c>
      <c r="E49" s="1" t="s">
        <v>161</v>
      </c>
      <c r="F49" s="4">
        <v>42396</v>
      </c>
      <c r="G49" s="1" t="s">
        <v>107</v>
      </c>
      <c r="H49" s="1" t="s">
        <v>145</v>
      </c>
      <c r="I49" s="3" t="b">
        <v>0</v>
      </c>
      <c r="J49" s="3">
        <v>44.3</v>
      </c>
      <c r="K49" s="3">
        <v>124</v>
      </c>
      <c r="L49" s="3" t="b">
        <v>0</v>
      </c>
      <c r="M49" s="1" t="s">
        <v>43</v>
      </c>
      <c r="N49" s="1" t="s">
        <v>158</v>
      </c>
      <c r="O49" s="3">
        <v>1</v>
      </c>
      <c r="P49" s="1" t="s">
        <v>162</v>
      </c>
      <c r="Q49" s="1" t="s">
        <v>163</v>
      </c>
      <c r="R49" s="1" t="s">
        <v>47</v>
      </c>
      <c r="S49" s="20" t="s">
        <v>48</v>
      </c>
      <c r="T49" s="1" t="s">
        <v>49</v>
      </c>
      <c r="U49" s="1" t="s">
        <v>164</v>
      </c>
      <c r="V49" s="1" t="s">
        <v>43</v>
      </c>
      <c r="W49" s="4">
        <v>43095</v>
      </c>
      <c r="X49" s="3">
        <v>0.05</v>
      </c>
      <c r="Y49" s="1" t="s">
        <v>165</v>
      </c>
      <c r="Z49" s="1" t="s">
        <v>157</v>
      </c>
      <c r="AA49" s="4">
        <v>44932</v>
      </c>
      <c r="AB49" s="1" t="s">
        <v>166</v>
      </c>
      <c r="AC49" s="2"/>
      <c r="AD49" s="3">
        <v>2</v>
      </c>
      <c r="AE49" s="4">
        <v>44941</v>
      </c>
      <c r="AF49" s="1" t="s">
        <v>43</v>
      </c>
      <c r="AG49" s="1" t="s">
        <v>43</v>
      </c>
      <c r="AH49" s="1" t="s">
        <v>43</v>
      </c>
      <c r="AI49" s="1" t="s">
        <v>43</v>
      </c>
      <c r="AJ49" s="1" t="s">
        <v>43</v>
      </c>
      <c r="AK49" s="1" t="s">
        <v>43</v>
      </c>
      <c r="AL49" s="1" t="s">
        <v>43</v>
      </c>
      <c r="AM49" s="2"/>
      <c r="AN49" s="1" t="s">
        <v>43</v>
      </c>
      <c r="AO49" s="1" t="s">
        <v>43</v>
      </c>
      <c r="AP49" s="2"/>
      <c r="AQ49" s="3">
        <v>2</v>
      </c>
      <c r="AR49" s="1" t="s">
        <v>73</v>
      </c>
      <c r="AS49" s="8">
        <f>(Tableau1[[#This Row],[MedPrix]]+Tableau1[[#This Row],[PrixTrai]])*(1-Tableau1[[#This Row],[CliRemise]])</f>
        <v>0</v>
      </c>
      <c r="AT49" s="33">
        <f>Tableau1[[#This Row],[CA]]*1.1</f>
        <v>0</v>
      </c>
      <c r="AU49" s="22" t="str">
        <f>IF( Tableau1[[#This Row],[DetailVisite.VisNum]]="", "Sans détail", "Avec détail")</f>
        <v>Sans détail</v>
      </c>
      <c r="AV49" s="22">
        <f ca="1">IF(Tableau1[[#This Row],[VisDatePaiement_2024]]="",0,(TODAY()-Tableau1[[#This Row],[VisDatePaiement_2024]]))</f>
        <v>728</v>
      </c>
      <c r="AW49" s="22">
        <f ca="1">ROUND(Tableau1[[#This Row],[nombre de jour d''impayés]]/30,1)</f>
        <v>24.3</v>
      </c>
      <c r="AX49" s="22" t="str">
        <f ca="1">IF(Tableau1[[#This Row],[nombre de mois]]&gt;1,"impayé","payé")</f>
        <v>impayé</v>
      </c>
      <c r="AY49" s="23" t="b">
        <f ca="1">AND(Tableau1[[#This Row],[VisDatesuivi_2024]]&gt;=TODAY()-30,Tableau1[[#This Row],[VisDatesuivi_2024]]&lt;=TODAY())</f>
        <v>0</v>
      </c>
      <c r="AZ49" s="23">
        <f>ROUNDDOWN(DAY(Tableau1[[#This Row],[VisDate_2024]])/7,0)</f>
        <v>0</v>
      </c>
      <c r="BA49" s="59">
        <f t="shared" si="0"/>
        <v>0</v>
      </c>
      <c r="BB49" s="60">
        <f>Tableau1[[#This Row],[VisDate_2024]]-Tableau1[[#This Row],[visite]]</f>
        <v>44932</v>
      </c>
      <c r="BC49" s="56" t="str">
        <f>IF(Tableau1[[#This Row],[visite]]&gt;0,Tableau1[[#This Row],[Colonne1]],"")</f>
        <v/>
      </c>
    </row>
    <row r="50" spans="1:55" ht="28.8" x14ac:dyDescent="0.3">
      <c r="A50" s="1" t="s">
        <v>157</v>
      </c>
      <c r="B50" s="1" t="s">
        <v>158</v>
      </c>
      <c r="C50" s="1" t="s">
        <v>159</v>
      </c>
      <c r="D50" s="1" t="s">
        <v>160</v>
      </c>
      <c r="E50" s="1" t="s">
        <v>161</v>
      </c>
      <c r="F50" s="4">
        <v>42396</v>
      </c>
      <c r="G50" s="1" t="s">
        <v>107</v>
      </c>
      <c r="H50" s="1" t="s">
        <v>145</v>
      </c>
      <c r="I50" s="3" t="b">
        <v>0</v>
      </c>
      <c r="J50" s="3">
        <v>44.3</v>
      </c>
      <c r="K50" s="3">
        <v>124</v>
      </c>
      <c r="L50" s="3" t="b">
        <v>0</v>
      </c>
      <c r="M50" s="1" t="s">
        <v>43</v>
      </c>
      <c r="N50" s="1" t="s">
        <v>158</v>
      </c>
      <c r="O50" s="3">
        <v>1</v>
      </c>
      <c r="P50" s="1" t="s">
        <v>162</v>
      </c>
      <c r="Q50" s="1" t="s">
        <v>163</v>
      </c>
      <c r="R50" s="1" t="s">
        <v>47</v>
      </c>
      <c r="S50" s="20" t="s">
        <v>48</v>
      </c>
      <c r="T50" s="1" t="s">
        <v>49</v>
      </c>
      <c r="U50" s="1" t="s">
        <v>164</v>
      </c>
      <c r="V50" s="1" t="s">
        <v>43</v>
      </c>
      <c r="W50" s="4">
        <v>43095</v>
      </c>
      <c r="X50" s="3">
        <v>0.05</v>
      </c>
      <c r="Y50" s="1" t="s">
        <v>167</v>
      </c>
      <c r="Z50" s="1" t="s">
        <v>157</v>
      </c>
      <c r="AA50" s="4">
        <v>45014</v>
      </c>
      <c r="AB50" s="1" t="s">
        <v>66</v>
      </c>
      <c r="AC50" s="4">
        <v>45053</v>
      </c>
      <c r="AD50" s="3">
        <v>1</v>
      </c>
      <c r="AE50" s="4">
        <v>45019</v>
      </c>
      <c r="AF50" s="1" t="s">
        <v>167</v>
      </c>
      <c r="AG50" s="1" t="s">
        <v>67</v>
      </c>
      <c r="AH50" s="1" t="s">
        <v>85</v>
      </c>
      <c r="AI50" s="1" t="s">
        <v>135</v>
      </c>
      <c r="AJ50" s="1" t="s">
        <v>70</v>
      </c>
      <c r="AK50" s="1" t="s">
        <v>70</v>
      </c>
      <c r="AL50" s="1" t="s">
        <v>71</v>
      </c>
      <c r="AM50" s="5">
        <v>0</v>
      </c>
      <c r="AN50" s="1" t="s">
        <v>135</v>
      </c>
      <c r="AO50" s="1" t="s">
        <v>136</v>
      </c>
      <c r="AP50" s="5">
        <v>125</v>
      </c>
      <c r="AQ50" s="3">
        <v>1</v>
      </c>
      <c r="AR50" s="1" t="s">
        <v>112</v>
      </c>
      <c r="AS50" s="8">
        <f>(Tableau1[[#This Row],[MedPrix]]+Tableau1[[#This Row],[PrixTrai]])*(1-Tableau1[[#This Row],[CliRemise]])</f>
        <v>118.75</v>
      </c>
      <c r="AT50" s="33">
        <f>Tableau1[[#This Row],[CA]]*1.1</f>
        <v>130.625</v>
      </c>
      <c r="AU50" s="22" t="str">
        <f>IF( Tableau1[[#This Row],[DetailVisite.VisNum]]="", "Sans détail", "Avec détail")</f>
        <v>Avec détail</v>
      </c>
      <c r="AV50" s="22">
        <f ca="1">IF(Tableau1[[#This Row],[VisDatePaiement_2024]]="",0,(TODAY()-Tableau1[[#This Row],[VisDatePaiement_2024]]))</f>
        <v>650</v>
      </c>
      <c r="AW50" s="22">
        <f ca="1">ROUND(Tableau1[[#This Row],[nombre de jour d''impayés]]/30,1)</f>
        <v>21.7</v>
      </c>
      <c r="AX50" s="22" t="str">
        <f ca="1">IF(Tableau1[[#This Row],[nombre de mois]]&gt;1,"impayé","payé")</f>
        <v>impayé</v>
      </c>
      <c r="AY50" s="23" t="b">
        <f ca="1">AND(Tableau1[[#This Row],[VisDatesuivi_2024]]&gt;=TODAY()-30,Tableau1[[#This Row],[VisDatesuivi_2024]]&lt;=TODAY())</f>
        <v>0</v>
      </c>
      <c r="AZ50" s="23">
        <f>ROUNDDOWN(DAY(Tableau1[[#This Row],[VisDate_2024]])/7,0)</f>
        <v>4</v>
      </c>
      <c r="BA50" s="59">
        <f t="shared" si="0"/>
        <v>0</v>
      </c>
      <c r="BB50" s="60">
        <f>Tableau1[[#This Row],[VisDate_2024]]-Tableau1[[#This Row],[visite]]</f>
        <v>45014</v>
      </c>
      <c r="BC50" s="56" t="str">
        <f>IF(Tableau1[[#This Row],[visite]]&gt;0,Tableau1[[#This Row],[Colonne1]],"")</f>
        <v/>
      </c>
    </row>
    <row r="51" spans="1:55" ht="28.8" x14ac:dyDescent="0.3">
      <c r="A51" s="1" t="s">
        <v>157</v>
      </c>
      <c r="B51" s="1" t="s">
        <v>158</v>
      </c>
      <c r="C51" s="1" t="s">
        <v>159</v>
      </c>
      <c r="D51" s="1" t="s">
        <v>160</v>
      </c>
      <c r="E51" s="1" t="s">
        <v>161</v>
      </c>
      <c r="F51" s="4">
        <v>42396</v>
      </c>
      <c r="G51" s="1" t="s">
        <v>107</v>
      </c>
      <c r="H51" s="1" t="s">
        <v>145</v>
      </c>
      <c r="I51" s="3" t="b">
        <v>0</v>
      </c>
      <c r="J51" s="3">
        <v>44.3</v>
      </c>
      <c r="K51" s="3">
        <v>124</v>
      </c>
      <c r="L51" s="3" t="b">
        <v>0</v>
      </c>
      <c r="M51" s="1" t="s">
        <v>43</v>
      </c>
      <c r="N51" s="1" t="s">
        <v>158</v>
      </c>
      <c r="O51" s="3">
        <v>1</v>
      </c>
      <c r="P51" s="1" t="s">
        <v>162</v>
      </c>
      <c r="Q51" s="1" t="s">
        <v>163</v>
      </c>
      <c r="R51" s="1" t="s">
        <v>47</v>
      </c>
      <c r="S51" s="20" t="s">
        <v>48</v>
      </c>
      <c r="T51" s="1" t="s">
        <v>49</v>
      </c>
      <c r="U51" s="1" t="s">
        <v>164</v>
      </c>
      <c r="V51" s="1" t="s">
        <v>43</v>
      </c>
      <c r="W51" s="4">
        <v>43095</v>
      </c>
      <c r="X51" s="3">
        <v>0.05</v>
      </c>
      <c r="Y51" s="1" t="s">
        <v>168</v>
      </c>
      <c r="Z51" s="1" t="s">
        <v>157</v>
      </c>
      <c r="AA51" s="4">
        <v>45033</v>
      </c>
      <c r="AB51" s="1" t="s">
        <v>111</v>
      </c>
      <c r="AC51" s="2"/>
      <c r="AD51" s="2"/>
      <c r="AE51" s="2"/>
      <c r="AF51" s="1" t="s">
        <v>168</v>
      </c>
      <c r="AG51" s="1" t="s">
        <v>67</v>
      </c>
      <c r="AH51" s="1" t="s">
        <v>68</v>
      </c>
      <c r="AI51" s="1" t="s">
        <v>169</v>
      </c>
      <c r="AJ51" s="1" t="s">
        <v>126</v>
      </c>
      <c r="AK51" s="1" t="s">
        <v>126</v>
      </c>
      <c r="AL51" s="1" t="s">
        <v>170</v>
      </c>
      <c r="AM51" s="5">
        <v>6</v>
      </c>
      <c r="AN51" s="1" t="s">
        <v>169</v>
      </c>
      <c r="AO51" s="1" t="s">
        <v>171</v>
      </c>
      <c r="AP51" s="5">
        <v>375</v>
      </c>
      <c r="AQ51" s="2"/>
      <c r="AR51" s="1" t="s">
        <v>43</v>
      </c>
      <c r="AS51" s="8">
        <f>(Tableau1[[#This Row],[MedPrix]]+Tableau1[[#This Row],[PrixTrai]])*(1-Tableau1[[#This Row],[CliRemise]])</f>
        <v>361.95</v>
      </c>
      <c r="AT51" s="33">
        <f>Tableau1[[#This Row],[CA]]*1.1</f>
        <v>398.14500000000004</v>
      </c>
      <c r="AU51" s="22" t="str">
        <f>IF( Tableau1[[#This Row],[DetailVisite.VisNum]]="", "Sans détail", "Avec détail")</f>
        <v>Avec détail</v>
      </c>
      <c r="AV51" s="22">
        <f ca="1">IF(Tableau1[[#This Row],[VisDatePaiement_2024]]="",0,(TODAY()-Tableau1[[#This Row],[VisDatePaiement_2024]]))</f>
        <v>0</v>
      </c>
      <c r="AW51" s="22">
        <f ca="1">ROUND(Tableau1[[#This Row],[nombre de jour d''impayés]]/30,1)</f>
        <v>0</v>
      </c>
      <c r="AX51" s="22" t="str">
        <f ca="1">IF(Tableau1[[#This Row],[nombre de mois]]&gt;1,"impayé","payé")</f>
        <v>payé</v>
      </c>
      <c r="AY51" s="23" t="b">
        <f ca="1">AND(Tableau1[[#This Row],[VisDatesuivi_2024]]&gt;=TODAY()-30,Tableau1[[#This Row],[VisDatesuivi_2024]]&lt;=TODAY())</f>
        <v>0</v>
      </c>
      <c r="AZ51" s="23">
        <f>ROUNDDOWN(DAY(Tableau1[[#This Row],[VisDate_2024]])/7,0)</f>
        <v>2</v>
      </c>
      <c r="BA51" s="59">
        <f t="shared" si="0"/>
        <v>45014</v>
      </c>
      <c r="BB51" s="60">
        <f>Tableau1[[#This Row],[VisDate_2024]]-Tableau1[[#This Row],[visite]]</f>
        <v>19</v>
      </c>
      <c r="BC51" s="56">
        <f>IF(Tableau1[[#This Row],[visite]]&gt;0,Tableau1[[#This Row],[Colonne1]],"")</f>
        <v>19</v>
      </c>
    </row>
    <row r="52" spans="1:55" ht="43.2" x14ac:dyDescent="0.3">
      <c r="A52" s="1" t="s">
        <v>157</v>
      </c>
      <c r="B52" s="1" t="s">
        <v>158</v>
      </c>
      <c r="C52" s="1" t="s">
        <v>159</v>
      </c>
      <c r="D52" s="1" t="s">
        <v>160</v>
      </c>
      <c r="E52" s="1" t="s">
        <v>161</v>
      </c>
      <c r="F52" s="4">
        <v>42396</v>
      </c>
      <c r="G52" s="1" t="s">
        <v>107</v>
      </c>
      <c r="H52" s="1" t="s">
        <v>145</v>
      </c>
      <c r="I52" s="3" t="b">
        <v>0</v>
      </c>
      <c r="J52" s="3">
        <v>44.3</v>
      </c>
      <c r="K52" s="3">
        <v>124</v>
      </c>
      <c r="L52" s="3" t="b">
        <v>0</v>
      </c>
      <c r="M52" s="1" t="s">
        <v>43</v>
      </c>
      <c r="N52" s="1" t="s">
        <v>158</v>
      </c>
      <c r="O52" s="3">
        <v>1</v>
      </c>
      <c r="P52" s="1" t="s">
        <v>162</v>
      </c>
      <c r="Q52" s="1" t="s">
        <v>163</v>
      </c>
      <c r="R52" s="1" t="s">
        <v>47</v>
      </c>
      <c r="S52" s="20" t="s">
        <v>48</v>
      </c>
      <c r="T52" s="1" t="s">
        <v>49</v>
      </c>
      <c r="U52" s="1" t="s">
        <v>164</v>
      </c>
      <c r="V52" s="1" t="s">
        <v>43</v>
      </c>
      <c r="W52" s="4">
        <v>43095</v>
      </c>
      <c r="X52" s="3">
        <v>0.05</v>
      </c>
      <c r="Y52" s="1" t="s">
        <v>168</v>
      </c>
      <c r="Z52" s="1" t="s">
        <v>157</v>
      </c>
      <c r="AA52" s="4">
        <v>45033</v>
      </c>
      <c r="AB52" s="1" t="s">
        <v>111</v>
      </c>
      <c r="AC52" s="2"/>
      <c r="AD52" s="2"/>
      <c r="AE52" s="2"/>
      <c r="AF52" s="1" t="s">
        <v>168</v>
      </c>
      <c r="AG52" s="1" t="s">
        <v>91</v>
      </c>
      <c r="AH52" s="1" t="s">
        <v>172</v>
      </c>
      <c r="AI52" s="1" t="s">
        <v>173</v>
      </c>
      <c r="AJ52" s="1" t="s">
        <v>174</v>
      </c>
      <c r="AK52" s="1" t="s">
        <v>174</v>
      </c>
      <c r="AL52" s="1" t="s">
        <v>175</v>
      </c>
      <c r="AM52" s="5">
        <v>4</v>
      </c>
      <c r="AN52" s="1" t="s">
        <v>173</v>
      </c>
      <c r="AO52" s="1" t="s">
        <v>176</v>
      </c>
      <c r="AP52" s="5">
        <v>1225</v>
      </c>
      <c r="AQ52" s="2"/>
      <c r="AR52" s="1" t="s">
        <v>43</v>
      </c>
      <c r="AS52" s="8">
        <f>(Tableau1[[#This Row],[MedPrix]]+Tableau1[[#This Row],[PrixTrai]])*(1-Tableau1[[#This Row],[CliRemise]])</f>
        <v>1167.55</v>
      </c>
      <c r="AT52" s="33">
        <f>Tableau1[[#This Row],[CA]]*1.1</f>
        <v>1284.3050000000001</v>
      </c>
      <c r="AU52" s="22" t="str">
        <f>IF( Tableau1[[#This Row],[DetailVisite.VisNum]]="", "Sans détail", "Avec détail")</f>
        <v>Avec détail</v>
      </c>
      <c r="AV52" s="22">
        <f ca="1">IF(Tableau1[[#This Row],[VisDatePaiement_2024]]="",0,(TODAY()-Tableau1[[#This Row],[VisDatePaiement_2024]]))</f>
        <v>0</v>
      </c>
      <c r="AW52" s="22">
        <f ca="1">ROUND(Tableau1[[#This Row],[nombre de jour d''impayés]]/30,1)</f>
        <v>0</v>
      </c>
      <c r="AX52" s="22" t="str">
        <f ca="1">IF(Tableau1[[#This Row],[nombre de mois]]&gt;1,"impayé","payé")</f>
        <v>payé</v>
      </c>
      <c r="AY52" s="23" t="b">
        <f ca="1">AND(Tableau1[[#This Row],[VisDatesuivi_2024]]&gt;=TODAY()-30,Tableau1[[#This Row],[VisDatesuivi_2024]]&lt;=TODAY())</f>
        <v>0</v>
      </c>
      <c r="AZ52" s="23">
        <f>ROUNDDOWN(DAY(Tableau1[[#This Row],[VisDate_2024]])/7,0)</f>
        <v>2</v>
      </c>
      <c r="BA52" s="59">
        <f t="shared" si="0"/>
        <v>45014</v>
      </c>
      <c r="BB52" s="60">
        <f>Tableau1[[#This Row],[VisDate_2024]]-Tableau1[[#This Row],[visite]]</f>
        <v>19</v>
      </c>
      <c r="BC52" s="56">
        <f>IF(Tableau1[[#This Row],[visite]]&gt;0,Tableau1[[#This Row],[Colonne1]],"")</f>
        <v>19</v>
      </c>
    </row>
    <row r="53" spans="1:55" ht="28.8" x14ac:dyDescent="0.3">
      <c r="A53" s="1" t="s">
        <v>157</v>
      </c>
      <c r="B53" s="1" t="s">
        <v>158</v>
      </c>
      <c r="C53" s="1" t="s">
        <v>159</v>
      </c>
      <c r="D53" s="1" t="s">
        <v>160</v>
      </c>
      <c r="E53" s="1" t="s">
        <v>161</v>
      </c>
      <c r="F53" s="4">
        <v>42396</v>
      </c>
      <c r="G53" s="1" t="s">
        <v>107</v>
      </c>
      <c r="H53" s="1" t="s">
        <v>145</v>
      </c>
      <c r="I53" s="3" t="b">
        <v>0</v>
      </c>
      <c r="J53" s="3">
        <v>44.3</v>
      </c>
      <c r="K53" s="3">
        <v>124</v>
      </c>
      <c r="L53" s="3" t="b">
        <v>0</v>
      </c>
      <c r="M53" s="1" t="s">
        <v>43</v>
      </c>
      <c r="N53" s="1" t="s">
        <v>158</v>
      </c>
      <c r="O53" s="3">
        <v>1</v>
      </c>
      <c r="P53" s="1" t="s">
        <v>162</v>
      </c>
      <c r="Q53" s="1" t="s">
        <v>163</v>
      </c>
      <c r="R53" s="1" t="s">
        <v>47</v>
      </c>
      <c r="S53" s="20" t="s">
        <v>48</v>
      </c>
      <c r="T53" s="1" t="s">
        <v>49</v>
      </c>
      <c r="U53" s="1" t="s">
        <v>164</v>
      </c>
      <c r="V53" s="1" t="s">
        <v>43</v>
      </c>
      <c r="W53" s="4">
        <v>43095</v>
      </c>
      <c r="X53" s="3">
        <v>0.05</v>
      </c>
      <c r="Y53" s="1" t="s">
        <v>168</v>
      </c>
      <c r="Z53" s="1" t="s">
        <v>157</v>
      </c>
      <c r="AA53" s="4">
        <v>45033</v>
      </c>
      <c r="AB53" s="1" t="s">
        <v>111</v>
      </c>
      <c r="AC53" s="2"/>
      <c r="AD53" s="2"/>
      <c r="AE53" s="2"/>
      <c r="AF53" s="1" t="s">
        <v>168</v>
      </c>
      <c r="AG53" s="1" t="s">
        <v>78</v>
      </c>
      <c r="AH53" s="1" t="s">
        <v>172</v>
      </c>
      <c r="AI53" s="1" t="s">
        <v>177</v>
      </c>
      <c r="AJ53" s="1" t="s">
        <v>178</v>
      </c>
      <c r="AK53" s="1" t="s">
        <v>178</v>
      </c>
      <c r="AL53" s="1" t="s">
        <v>179</v>
      </c>
      <c r="AM53" s="5">
        <v>1</v>
      </c>
      <c r="AN53" s="1" t="s">
        <v>177</v>
      </c>
      <c r="AO53" s="1" t="s">
        <v>180</v>
      </c>
      <c r="AP53" s="5">
        <v>375</v>
      </c>
      <c r="AQ53" s="2"/>
      <c r="AR53" s="1" t="s">
        <v>43</v>
      </c>
      <c r="AS53" s="8">
        <f>(Tableau1[[#This Row],[MedPrix]]+Tableau1[[#This Row],[PrixTrai]])*(1-Tableau1[[#This Row],[CliRemise]])</f>
        <v>357.2</v>
      </c>
      <c r="AT53" s="33">
        <f>Tableau1[[#This Row],[CA]]*1.1</f>
        <v>392.92</v>
      </c>
      <c r="AU53" s="22" t="str">
        <f>IF( Tableau1[[#This Row],[DetailVisite.VisNum]]="", "Sans détail", "Avec détail")</f>
        <v>Avec détail</v>
      </c>
      <c r="AV53" s="22">
        <f ca="1">IF(Tableau1[[#This Row],[VisDatePaiement_2024]]="",0,(TODAY()-Tableau1[[#This Row],[VisDatePaiement_2024]]))</f>
        <v>0</v>
      </c>
      <c r="AW53" s="22">
        <f ca="1">ROUND(Tableau1[[#This Row],[nombre de jour d''impayés]]/30,1)</f>
        <v>0</v>
      </c>
      <c r="AX53" s="22" t="str">
        <f ca="1">IF(Tableau1[[#This Row],[nombre de mois]]&gt;1,"impayé","payé")</f>
        <v>payé</v>
      </c>
      <c r="AY53" s="23" t="b">
        <f ca="1">AND(Tableau1[[#This Row],[VisDatesuivi_2024]]&gt;=TODAY()-30,Tableau1[[#This Row],[VisDatesuivi_2024]]&lt;=TODAY())</f>
        <v>0</v>
      </c>
      <c r="AZ53" s="23">
        <f>ROUNDDOWN(DAY(Tableau1[[#This Row],[VisDate_2024]])/7,0)</f>
        <v>2</v>
      </c>
      <c r="BA53" s="59">
        <f t="shared" si="0"/>
        <v>45014</v>
      </c>
      <c r="BB53" s="60">
        <f>Tableau1[[#This Row],[VisDate_2024]]-Tableau1[[#This Row],[visite]]</f>
        <v>19</v>
      </c>
      <c r="BC53" s="56">
        <f>IF(Tableau1[[#This Row],[visite]]&gt;0,Tableau1[[#This Row],[Colonne1]],"")</f>
        <v>19</v>
      </c>
    </row>
    <row r="54" spans="1:55" ht="28.8" x14ac:dyDescent="0.3">
      <c r="A54" s="1" t="s">
        <v>157</v>
      </c>
      <c r="B54" s="1" t="s">
        <v>158</v>
      </c>
      <c r="C54" s="1" t="s">
        <v>159</v>
      </c>
      <c r="D54" s="1" t="s">
        <v>160</v>
      </c>
      <c r="E54" s="1" t="s">
        <v>161</v>
      </c>
      <c r="F54" s="4">
        <v>42396</v>
      </c>
      <c r="G54" s="1" t="s">
        <v>107</v>
      </c>
      <c r="H54" s="1" t="s">
        <v>145</v>
      </c>
      <c r="I54" s="3" t="b">
        <v>0</v>
      </c>
      <c r="J54" s="3">
        <v>44.3</v>
      </c>
      <c r="K54" s="3">
        <v>124</v>
      </c>
      <c r="L54" s="3" t="b">
        <v>0</v>
      </c>
      <c r="M54" s="1" t="s">
        <v>43</v>
      </c>
      <c r="N54" s="1" t="s">
        <v>158</v>
      </c>
      <c r="O54" s="3">
        <v>1</v>
      </c>
      <c r="P54" s="1" t="s">
        <v>162</v>
      </c>
      <c r="Q54" s="1" t="s">
        <v>163</v>
      </c>
      <c r="R54" s="1" t="s">
        <v>47</v>
      </c>
      <c r="S54" s="20" t="s">
        <v>48</v>
      </c>
      <c r="T54" s="1" t="s">
        <v>49</v>
      </c>
      <c r="U54" s="1" t="s">
        <v>164</v>
      </c>
      <c r="V54" s="1" t="s">
        <v>43</v>
      </c>
      <c r="W54" s="4">
        <v>43095</v>
      </c>
      <c r="X54" s="3">
        <v>0.05</v>
      </c>
      <c r="Y54" s="1" t="s">
        <v>181</v>
      </c>
      <c r="Z54" s="1" t="s">
        <v>157</v>
      </c>
      <c r="AA54" s="4">
        <v>45092</v>
      </c>
      <c r="AB54" s="1" t="s">
        <v>111</v>
      </c>
      <c r="AC54" s="2"/>
      <c r="AD54" s="2"/>
      <c r="AE54" s="2"/>
      <c r="AF54" s="1" t="s">
        <v>181</v>
      </c>
      <c r="AG54" s="1" t="s">
        <v>67</v>
      </c>
      <c r="AH54" s="1" t="s">
        <v>68</v>
      </c>
      <c r="AI54" s="1" t="s">
        <v>69</v>
      </c>
      <c r="AJ54" s="1" t="s">
        <v>70</v>
      </c>
      <c r="AK54" s="1" t="s">
        <v>70</v>
      </c>
      <c r="AL54" s="1" t="s">
        <v>71</v>
      </c>
      <c r="AM54" s="5">
        <v>0</v>
      </c>
      <c r="AN54" s="1" t="s">
        <v>69</v>
      </c>
      <c r="AO54" s="1" t="s">
        <v>72</v>
      </c>
      <c r="AP54" s="5">
        <v>250</v>
      </c>
      <c r="AQ54" s="2"/>
      <c r="AR54" s="1" t="s">
        <v>43</v>
      </c>
      <c r="AS54" s="8">
        <f>(Tableau1[[#This Row],[MedPrix]]+Tableau1[[#This Row],[PrixTrai]])*(1-Tableau1[[#This Row],[CliRemise]])</f>
        <v>237.5</v>
      </c>
      <c r="AT54" s="33">
        <f>Tableau1[[#This Row],[CA]]*1.1</f>
        <v>261.25</v>
      </c>
      <c r="AU54" s="22" t="str">
        <f>IF( Tableau1[[#This Row],[DetailVisite.VisNum]]="", "Sans détail", "Avec détail")</f>
        <v>Avec détail</v>
      </c>
      <c r="AV54" s="22">
        <f ca="1">IF(Tableau1[[#This Row],[VisDatePaiement_2024]]="",0,(TODAY()-Tableau1[[#This Row],[VisDatePaiement_2024]]))</f>
        <v>0</v>
      </c>
      <c r="AW54" s="22">
        <f ca="1">ROUND(Tableau1[[#This Row],[nombre de jour d''impayés]]/30,1)</f>
        <v>0</v>
      </c>
      <c r="AX54" s="22" t="str">
        <f ca="1">IF(Tableau1[[#This Row],[nombre de mois]]&gt;1,"impayé","payé")</f>
        <v>payé</v>
      </c>
      <c r="AY54" s="23" t="b">
        <f ca="1">AND(Tableau1[[#This Row],[VisDatesuivi_2024]]&gt;=TODAY()-30,Tableau1[[#This Row],[VisDatesuivi_2024]]&lt;=TODAY())</f>
        <v>0</v>
      </c>
      <c r="AZ54" s="23">
        <f>ROUNDDOWN(DAY(Tableau1[[#This Row],[VisDate_2024]])/7,0)</f>
        <v>2</v>
      </c>
      <c r="BA54" s="59">
        <f t="shared" si="0"/>
        <v>45014</v>
      </c>
      <c r="BB54" s="60">
        <f>Tableau1[[#This Row],[VisDate_2024]]-Tableau1[[#This Row],[visite]]</f>
        <v>78</v>
      </c>
      <c r="BC54" s="56">
        <f>IF(Tableau1[[#This Row],[visite]]&gt;0,Tableau1[[#This Row],[Colonne1]],"")</f>
        <v>78</v>
      </c>
    </row>
    <row r="55" spans="1:55" ht="28.8" x14ac:dyDescent="0.3">
      <c r="A55" s="1" t="s">
        <v>157</v>
      </c>
      <c r="B55" s="1" t="s">
        <v>158</v>
      </c>
      <c r="C55" s="1" t="s">
        <v>159</v>
      </c>
      <c r="D55" s="1" t="s">
        <v>160</v>
      </c>
      <c r="E55" s="1" t="s">
        <v>161</v>
      </c>
      <c r="F55" s="4">
        <v>42396</v>
      </c>
      <c r="G55" s="1" t="s">
        <v>107</v>
      </c>
      <c r="H55" s="1" t="s">
        <v>145</v>
      </c>
      <c r="I55" s="3" t="b">
        <v>0</v>
      </c>
      <c r="J55" s="3">
        <v>44.3</v>
      </c>
      <c r="K55" s="3">
        <v>124</v>
      </c>
      <c r="L55" s="3" t="b">
        <v>0</v>
      </c>
      <c r="M55" s="1" t="s">
        <v>43</v>
      </c>
      <c r="N55" s="1" t="s">
        <v>158</v>
      </c>
      <c r="O55" s="3">
        <v>1</v>
      </c>
      <c r="P55" s="1" t="s">
        <v>162</v>
      </c>
      <c r="Q55" s="1" t="s">
        <v>163</v>
      </c>
      <c r="R55" s="1" t="s">
        <v>47</v>
      </c>
      <c r="S55" s="20" t="s">
        <v>48</v>
      </c>
      <c r="T55" s="1" t="s">
        <v>49</v>
      </c>
      <c r="U55" s="1" t="s">
        <v>164</v>
      </c>
      <c r="V55" s="1" t="s">
        <v>43</v>
      </c>
      <c r="W55" s="4">
        <v>43095</v>
      </c>
      <c r="X55" s="3">
        <v>0.05</v>
      </c>
      <c r="Y55" s="1" t="s">
        <v>182</v>
      </c>
      <c r="Z55" s="1" t="s">
        <v>157</v>
      </c>
      <c r="AA55" s="4">
        <v>45559</v>
      </c>
      <c r="AB55" s="1" t="s">
        <v>66</v>
      </c>
      <c r="AC55" s="2"/>
      <c r="AD55" s="2"/>
      <c r="AE55" s="2"/>
      <c r="AF55" s="1" t="s">
        <v>43</v>
      </c>
      <c r="AG55" s="1" t="s">
        <v>43</v>
      </c>
      <c r="AH55" s="1" t="s">
        <v>43</v>
      </c>
      <c r="AI55" s="1" t="s">
        <v>43</v>
      </c>
      <c r="AJ55" s="1" t="s">
        <v>43</v>
      </c>
      <c r="AK55" s="1" t="s">
        <v>43</v>
      </c>
      <c r="AL55" s="1" t="s">
        <v>43</v>
      </c>
      <c r="AM55" s="2"/>
      <c r="AN55" s="1" t="s">
        <v>43</v>
      </c>
      <c r="AO55" s="1" t="s">
        <v>43</v>
      </c>
      <c r="AP55" s="2"/>
      <c r="AQ55" s="2"/>
      <c r="AR55" s="1" t="s">
        <v>43</v>
      </c>
      <c r="AS55" s="8">
        <f>(Tableau1[[#This Row],[MedPrix]]+Tableau1[[#This Row],[PrixTrai]])*(1-Tableau1[[#This Row],[CliRemise]])</f>
        <v>0</v>
      </c>
      <c r="AT55" s="33">
        <f>Tableau1[[#This Row],[CA]]*1.1</f>
        <v>0</v>
      </c>
      <c r="AU55" s="22" t="str">
        <f>IF( Tableau1[[#This Row],[DetailVisite.VisNum]]="", "Sans détail", "Avec détail")</f>
        <v>Sans détail</v>
      </c>
      <c r="AV55" s="22">
        <f ca="1">IF(Tableau1[[#This Row],[VisDatePaiement_2024]]="",0,(TODAY()-Tableau1[[#This Row],[VisDatePaiement_2024]]))</f>
        <v>0</v>
      </c>
      <c r="AW55" s="22">
        <f ca="1">ROUND(Tableau1[[#This Row],[nombre de jour d''impayés]]/30,1)</f>
        <v>0</v>
      </c>
      <c r="AX55" s="22" t="str">
        <f ca="1">IF(Tableau1[[#This Row],[nombre de mois]]&gt;1,"impayé","payé")</f>
        <v>payé</v>
      </c>
      <c r="AY55" s="23" t="b">
        <f ca="1">AND(Tableau1[[#This Row],[VisDatesuivi_2024]]&gt;=TODAY()-30,Tableau1[[#This Row],[VisDatesuivi_2024]]&lt;=TODAY())</f>
        <v>0</v>
      </c>
      <c r="AZ55" s="23">
        <f>ROUNDDOWN(DAY(Tableau1[[#This Row],[VisDate_2024]])/7,0)</f>
        <v>3</v>
      </c>
      <c r="BA55" s="59">
        <f t="shared" si="0"/>
        <v>45409</v>
      </c>
      <c r="BB55" s="60">
        <f>Tableau1[[#This Row],[VisDate_2024]]-Tableau1[[#This Row],[visite]]</f>
        <v>150</v>
      </c>
      <c r="BC55" s="56">
        <f>IF(Tableau1[[#This Row],[visite]]&gt;0,Tableau1[[#This Row],[Colonne1]],"")</f>
        <v>150</v>
      </c>
    </row>
    <row r="56" spans="1:55" ht="28.8" x14ac:dyDescent="0.3">
      <c r="A56" s="1" t="s">
        <v>157</v>
      </c>
      <c r="B56" s="1" t="s">
        <v>158</v>
      </c>
      <c r="C56" s="1" t="s">
        <v>159</v>
      </c>
      <c r="D56" s="1" t="s">
        <v>160</v>
      </c>
      <c r="E56" s="1" t="s">
        <v>161</v>
      </c>
      <c r="F56" s="4">
        <v>42396</v>
      </c>
      <c r="G56" s="1" t="s">
        <v>107</v>
      </c>
      <c r="H56" s="1" t="s">
        <v>145</v>
      </c>
      <c r="I56" s="3" t="b">
        <v>0</v>
      </c>
      <c r="J56" s="3">
        <v>44.3</v>
      </c>
      <c r="K56" s="3">
        <v>124</v>
      </c>
      <c r="L56" s="3" t="b">
        <v>0</v>
      </c>
      <c r="M56" s="1" t="s">
        <v>43</v>
      </c>
      <c r="N56" s="1" t="s">
        <v>158</v>
      </c>
      <c r="O56" s="3">
        <v>1</v>
      </c>
      <c r="P56" s="1" t="s">
        <v>162</v>
      </c>
      <c r="Q56" s="1" t="s">
        <v>163</v>
      </c>
      <c r="R56" s="1" t="s">
        <v>47</v>
      </c>
      <c r="S56" s="20" t="s">
        <v>48</v>
      </c>
      <c r="T56" s="1" t="s">
        <v>49</v>
      </c>
      <c r="U56" s="1" t="s">
        <v>164</v>
      </c>
      <c r="V56" s="1" t="s">
        <v>43</v>
      </c>
      <c r="W56" s="4">
        <v>43095</v>
      </c>
      <c r="X56" s="3">
        <v>0.05</v>
      </c>
      <c r="Y56" s="1" t="s">
        <v>183</v>
      </c>
      <c r="Z56" s="1" t="s">
        <v>157</v>
      </c>
      <c r="AA56" s="4">
        <v>45578</v>
      </c>
      <c r="AB56" s="1" t="s">
        <v>111</v>
      </c>
      <c r="AC56" s="2"/>
      <c r="AD56" s="3">
        <v>2</v>
      </c>
      <c r="AE56" s="4">
        <v>45581</v>
      </c>
      <c r="AF56" s="1" t="s">
        <v>43</v>
      </c>
      <c r="AG56" s="1" t="s">
        <v>43</v>
      </c>
      <c r="AH56" s="1" t="s">
        <v>43</v>
      </c>
      <c r="AI56" s="1" t="s">
        <v>43</v>
      </c>
      <c r="AJ56" s="1" t="s">
        <v>43</v>
      </c>
      <c r="AK56" s="1" t="s">
        <v>43</v>
      </c>
      <c r="AL56" s="1" t="s">
        <v>43</v>
      </c>
      <c r="AM56" s="2"/>
      <c r="AN56" s="1" t="s">
        <v>43</v>
      </c>
      <c r="AO56" s="1" t="s">
        <v>43</v>
      </c>
      <c r="AP56" s="2"/>
      <c r="AQ56" s="3">
        <v>2</v>
      </c>
      <c r="AR56" s="1" t="s">
        <v>73</v>
      </c>
      <c r="AS56" s="8">
        <f>(Tableau1[[#This Row],[MedPrix]]+Tableau1[[#This Row],[PrixTrai]])*(1-Tableau1[[#This Row],[CliRemise]])</f>
        <v>0</v>
      </c>
      <c r="AT56" s="33">
        <f>Tableau1[[#This Row],[CA]]*1.1</f>
        <v>0</v>
      </c>
      <c r="AU56" s="22" t="str">
        <f>IF( Tableau1[[#This Row],[DetailVisite.VisNum]]="", "Sans détail", "Avec détail")</f>
        <v>Sans détail</v>
      </c>
      <c r="AV56" s="22">
        <f ca="1">IF(Tableau1[[#This Row],[VisDatePaiement_2024]]="",0,(TODAY()-Tableau1[[#This Row],[VisDatePaiement_2024]]))</f>
        <v>88</v>
      </c>
      <c r="AW56" s="22">
        <f ca="1">ROUND(Tableau1[[#This Row],[nombre de jour d''impayés]]/30,1)</f>
        <v>2.9</v>
      </c>
      <c r="AX56" s="22" t="str">
        <f ca="1">IF(Tableau1[[#This Row],[nombre de mois]]&gt;1,"impayé","payé")</f>
        <v>impayé</v>
      </c>
      <c r="AY56" s="23" t="b">
        <f ca="1">AND(Tableau1[[#This Row],[VisDatesuivi_2024]]&gt;=TODAY()-30,Tableau1[[#This Row],[VisDatesuivi_2024]]&lt;=TODAY())</f>
        <v>0</v>
      </c>
      <c r="AZ56" s="23">
        <f>ROUNDDOWN(DAY(Tableau1[[#This Row],[VisDate_2024]])/7,0)</f>
        <v>1</v>
      </c>
      <c r="BA56" s="59">
        <f t="shared" si="0"/>
        <v>45409</v>
      </c>
      <c r="BB56" s="60">
        <f>Tableau1[[#This Row],[VisDate_2024]]-Tableau1[[#This Row],[visite]]</f>
        <v>169</v>
      </c>
      <c r="BC56" s="56">
        <f>IF(Tableau1[[#This Row],[visite]]&gt;0,Tableau1[[#This Row],[Colonne1]],"")</f>
        <v>169</v>
      </c>
    </row>
    <row r="57" spans="1:55" ht="28.8" x14ac:dyDescent="0.3">
      <c r="A57" s="1" t="s">
        <v>157</v>
      </c>
      <c r="B57" s="1" t="s">
        <v>158</v>
      </c>
      <c r="C57" s="1" t="s">
        <v>159</v>
      </c>
      <c r="D57" s="1" t="s">
        <v>160</v>
      </c>
      <c r="E57" s="1" t="s">
        <v>161</v>
      </c>
      <c r="F57" s="4">
        <v>42396</v>
      </c>
      <c r="G57" s="1" t="s">
        <v>107</v>
      </c>
      <c r="H57" s="1" t="s">
        <v>145</v>
      </c>
      <c r="I57" s="3" t="b">
        <v>0</v>
      </c>
      <c r="J57" s="3">
        <v>44.3</v>
      </c>
      <c r="K57" s="3">
        <v>124</v>
      </c>
      <c r="L57" s="3" t="b">
        <v>0</v>
      </c>
      <c r="M57" s="1" t="s">
        <v>43</v>
      </c>
      <c r="N57" s="1" t="s">
        <v>158</v>
      </c>
      <c r="O57" s="3">
        <v>1</v>
      </c>
      <c r="P57" s="1" t="s">
        <v>162</v>
      </c>
      <c r="Q57" s="1" t="s">
        <v>163</v>
      </c>
      <c r="R57" s="1" t="s">
        <v>47</v>
      </c>
      <c r="S57" s="20" t="s">
        <v>48</v>
      </c>
      <c r="T57" s="1" t="s">
        <v>49</v>
      </c>
      <c r="U57" s="1" t="s">
        <v>164</v>
      </c>
      <c r="V57" s="1" t="s">
        <v>43</v>
      </c>
      <c r="W57" s="4">
        <v>43095</v>
      </c>
      <c r="X57" s="3">
        <v>0.05</v>
      </c>
      <c r="Y57" s="1" t="s">
        <v>184</v>
      </c>
      <c r="Z57" s="1" t="s">
        <v>157</v>
      </c>
      <c r="AA57" s="4">
        <v>45327</v>
      </c>
      <c r="AB57" s="1" t="s">
        <v>166</v>
      </c>
      <c r="AC57" s="2"/>
      <c r="AD57" s="3">
        <v>1</v>
      </c>
      <c r="AE57" s="4">
        <v>45331</v>
      </c>
      <c r="AF57" s="1" t="s">
        <v>43</v>
      </c>
      <c r="AG57" s="1" t="s">
        <v>43</v>
      </c>
      <c r="AH57" s="1" t="s">
        <v>43</v>
      </c>
      <c r="AI57" s="1" t="s">
        <v>43</v>
      </c>
      <c r="AJ57" s="1" t="s">
        <v>43</v>
      </c>
      <c r="AK57" s="1" t="s">
        <v>43</v>
      </c>
      <c r="AL57" s="1" t="s">
        <v>43</v>
      </c>
      <c r="AM57" s="2"/>
      <c r="AN57" s="1" t="s">
        <v>43</v>
      </c>
      <c r="AO57" s="1" t="s">
        <v>43</v>
      </c>
      <c r="AP57" s="2"/>
      <c r="AQ57" s="3">
        <v>1</v>
      </c>
      <c r="AR57" s="1" t="s">
        <v>112</v>
      </c>
      <c r="AS57" s="8">
        <f>(Tableau1[[#This Row],[MedPrix]]+Tableau1[[#This Row],[PrixTrai]])*(1-Tableau1[[#This Row],[CliRemise]])</f>
        <v>0</v>
      </c>
      <c r="AT57" s="33">
        <f>Tableau1[[#This Row],[CA]]*1.1</f>
        <v>0</v>
      </c>
      <c r="AU57" s="22" t="str">
        <f>IF( Tableau1[[#This Row],[DetailVisite.VisNum]]="", "Sans détail", "Avec détail")</f>
        <v>Sans détail</v>
      </c>
      <c r="AV57" s="22">
        <f ca="1">IF(Tableau1[[#This Row],[VisDatePaiement_2024]]="",0,(TODAY()-Tableau1[[#This Row],[VisDatePaiement_2024]]))</f>
        <v>338</v>
      </c>
      <c r="AW57" s="22">
        <f ca="1">ROUND(Tableau1[[#This Row],[nombre de jour d''impayés]]/30,1)</f>
        <v>11.3</v>
      </c>
      <c r="AX57" s="22" t="str">
        <f ca="1">IF(Tableau1[[#This Row],[nombre de mois]]&gt;1,"impayé","payé")</f>
        <v>impayé</v>
      </c>
      <c r="AY57" s="23" t="b">
        <f ca="1">AND(Tableau1[[#This Row],[VisDatesuivi_2024]]&gt;=TODAY()-30,Tableau1[[#This Row],[VisDatesuivi_2024]]&lt;=TODAY())</f>
        <v>0</v>
      </c>
      <c r="AZ57" s="23">
        <f>ROUNDDOWN(DAY(Tableau1[[#This Row],[VisDate_2024]])/7,0)</f>
        <v>0</v>
      </c>
      <c r="BA57" s="59">
        <f t="shared" si="0"/>
        <v>45014</v>
      </c>
      <c r="BB57" s="60">
        <f>Tableau1[[#This Row],[VisDate_2024]]-Tableau1[[#This Row],[visite]]</f>
        <v>313</v>
      </c>
      <c r="BC57" s="56">
        <f>IF(Tableau1[[#This Row],[visite]]&gt;0,Tableau1[[#This Row],[Colonne1]],"")</f>
        <v>313</v>
      </c>
    </row>
    <row r="58" spans="1:55" ht="28.8" x14ac:dyDescent="0.3">
      <c r="A58" s="1" t="s">
        <v>157</v>
      </c>
      <c r="B58" s="1" t="s">
        <v>158</v>
      </c>
      <c r="C58" s="1" t="s">
        <v>159</v>
      </c>
      <c r="D58" s="1" t="s">
        <v>160</v>
      </c>
      <c r="E58" s="1" t="s">
        <v>161</v>
      </c>
      <c r="F58" s="4">
        <v>42396</v>
      </c>
      <c r="G58" s="1" t="s">
        <v>107</v>
      </c>
      <c r="H58" s="1" t="s">
        <v>145</v>
      </c>
      <c r="I58" s="3" t="b">
        <v>0</v>
      </c>
      <c r="J58" s="3">
        <v>44.3</v>
      </c>
      <c r="K58" s="3">
        <v>124</v>
      </c>
      <c r="L58" s="3" t="b">
        <v>0</v>
      </c>
      <c r="M58" s="1" t="s">
        <v>43</v>
      </c>
      <c r="N58" s="1" t="s">
        <v>158</v>
      </c>
      <c r="O58" s="3">
        <v>1</v>
      </c>
      <c r="P58" s="1" t="s">
        <v>162</v>
      </c>
      <c r="Q58" s="1" t="s">
        <v>163</v>
      </c>
      <c r="R58" s="1" t="s">
        <v>47</v>
      </c>
      <c r="S58" s="20" t="s">
        <v>48</v>
      </c>
      <c r="T58" s="1" t="s">
        <v>49</v>
      </c>
      <c r="U58" s="1" t="s">
        <v>164</v>
      </c>
      <c r="V58" s="1" t="s">
        <v>43</v>
      </c>
      <c r="W58" s="4">
        <v>43095</v>
      </c>
      <c r="X58" s="3">
        <v>0.05</v>
      </c>
      <c r="Y58" s="1" t="s">
        <v>185</v>
      </c>
      <c r="Z58" s="1" t="s">
        <v>157</v>
      </c>
      <c r="AA58" s="4">
        <v>45409</v>
      </c>
      <c r="AB58" s="1" t="s">
        <v>66</v>
      </c>
      <c r="AC58" s="4">
        <v>45448</v>
      </c>
      <c r="AD58" s="2"/>
      <c r="AE58" s="2"/>
      <c r="AF58" s="1" t="s">
        <v>185</v>
      </c>
      <c r="AG58" s="1" t="s">
        <v>67</v>
      </c>
      <c r="AH58" s="1" t="s">
        <v>85</v>
      </c>
      <c r="AI58" s="1" t="s">
        <v>135</v>
      </c>
      <c r="AJ58" s="1" t="s">
        <v>70</v>
      </c>
      <c r="AK58" s="1" t="s">
        <v>70</v>
      </c>
      <c r="AL58" s="1" t="s">
        <v>71</v>
      </c>
      <c r="AM58" s="5">
        <v>0</v>
      </c>
      <c r="AN58" s="1" t="s">
        <v>135</v>
      </c>
      <c r="AO58" s="1" t="s">
        <v>136</v>
      </c>
      <c r="AP58" s="5">
        <v>125</v>
      </c>
      <c r="AQ58" s="2"/>
      <c r="AR58" s="1" t="s">
        <v>43</v>
      </c>
      <c r="AS58" s="8">
        <f>(Tableau1[[#This Row],[MedPrix]]+Tableau1[[#This Row],[PrixTrai]])*(1-Tableau1[[#This Row],[CliRemise]])</f>
        <v>118.75</v>
      </c>
      <c r="AT58" s="33">
        <f>Tableau1[[#This Row],[CA]]*1.1</f>
        <v>130.625</v>
      </c>
      <c r="AU58" s="22" t="str">
        <f>IF( Tableau1[[#This Row],[DetailVisite.VisNum]]="", "Sans détail", "Avec détail")</f>
        <v>Avec détail</v>
      </c>
      <c r="AV58" s="22">
        <f ca="1">IF(Tableau1[[#This Row],[VisDatePaiement_2024]]="",0,(TODAY()-Tableau1[[#This Row],[VisDatePaiement_2024]]))</f>
        <v>0</v>
      </c>
      <c r="AW58" s="22">
        <f ca="1">ROUND(Tableau1[[#This Row],[nombre de jour d''impayés]]/30,1)</f>
        <v>0</v>
      </c>
      <c r="AX58" s="22" t="str">
        <f ca="1">IF(Tableau1[[#This Row],[nombre de mois]]&gt;1,"impayé","payé")</f>
        <v>payé</v>
      </c>
      <c r="AY58" s="23" t="b">
        <f ca="1">AND(Tableau1[[#This Row],[VisDatesuivi_2024]]&gt;=TODAY()-30,Tableau1[[#This Row],[VisDatesuivi_2024]]&lt;=TODAY())</f>
        <v>0</v>
      </c>
      <c r="AZ58" s="23">
        <f>ROUNDDOWN(DAY(Tableau1[[#This Row],[VisDate_2024]])/7,0)</f>
        <v>3</v>
      </c>
      <c r="BA58" s="59">
        <f t="shared" si="0"/>
        <v>45014</v>
      </c>
      <c r="BB58" s="60">
        <f>Tableau1[[#This Row],[VisDate_2024]]-Tableau1[[#This Row],[visite]]</f>
        <v>395</v>
      </c>
      <c r="BC58" s="56">
        <f>IF(Tableau1[[#This Row],[visite]]&gt;0,Tableau1[[#This Row],[Colonne1]],"")</f>
        <v>395</v>
      </c>
    </row>
    <row r="59" spans="1:55" ht="28.8" x14ac:dyDescent="0.3">
      <c r="A59" s="1" t="s">
        <v>157</v>
      </c>
      <c r="B59" s="1" t="s">
        <v>158</v>
      </c>
      <c r="C59" s="1" t="s">
        <v>159</v>
      </c>
      <c r="D59" s="1" t="s">
        <v>160</v>
      </c>
      <c r="E59" s="1" t="s">
        <v>161</v>
      </c>
      <c r="F59" s="4">
        <v>42396</v>
      </c>
      <c r="G59" s="1" t="s">
        <v>107</v>
      </c>
      <c r="H59" s="1" t="s">
        <v>145</v>
      </c>
      <c r="I59" s="3" t="b">
        <v>0</v>
      </c>
      <c r="J59" s="3">
        <v>44.3</v>
      </c>
      <c r="K59" s="3">
        <v>124</v>
      </c>
      <c r="L59" s="3" t="b">
        <v>0</v>
      </c>
      <c r="M59" s="1" t="s">
        <v>43</v>
      </c>
      <c r="N59" s="1" t="s">
        <v>158</v>
      </c>
      <c r="O59" s="3">
        <v>1</v>
      </c>
      <c r="P59" s="1" t="s">
        <v>162</v>
      </c>
      <c r="Q59" s="1" t="s">
        <v>163</v>
      </c>
      <c r="R59" s="1" t="s">
        <v>47</v>
      </c>
      <c r="S59" s="20" t="s">
        <v>48</v>
      </c>
      <c r="T59" s="1" t="s">
        <v>49</v>
      </c>
      <c r="U59" s="1" t="s">
        <v>164</v>
      </c>
      <c r="V59" s="1" t="s">
        <v>43</v>
      </c>
      <c r="W59" s="4">
        <v>43095</v>
      </c>
      <c r="X59" s="3">
        <v>0.05</v>
      </c>
      <c r="Y59" s="1" t="s">
        <v>186</v>
      </c>
      <c r="Z59" s="1" t="s">
        <v>157</v>
      </c>
      <c r="AA59" s="4">
        <v>45428</v>
      </c>
      <c r="AB59" s="1" t="s">
        <v>111</v>
      </c>
      <c r="AC59" s="2"/>
      <c r="AD59" s="3">
        <v>3</v>
      </c>
      <c r="AE59" s="4">
        <v>45457</v>
      </c>
      <c r="AF59" s="1" t="s">
        <v>186</v>
      </c>
      <c r="AG59" s="1" t="s">
        <v>67</v>
      </c>
      <c r="AH59" s="1" t="s">
        <v>68</v>
      </c>
      <c r="AI59" s="1" t="s">
        <v>169</v>
      </c>
      <c r="AJ59" s="1" t="s">
        <v>126</v>
      </c>
      <c r="AK59" s="1" t="s">
        <v>126</v>
      </c>
      <c r="AL59" s="1" t="s">
        <v>170</v>
      </c>
      <c r="AM59" s="5">
        <v>6</v>
      </c>
      <c r="AN59" s="1" t="s">
        <v>169</v>
      </c>
      <c r="AO59" s="1" t="s">
        <v>171</v>
      </c>
      <c r="AP59" s="5">
        <v>375</v>
      </c>
      <c r="AQ59" s="3">
        <v>3</v>
      </c>
      <c r="AR59" s="1" t="s">
        <v>82</v>
      </c>
      <c r="AS59" s="8">
        <f>(Tableau1[[#This Row],[MedPrix]]+Tableau1[[#This Row],[PrixTrai]])*(1-Tableau1[[#This Row],[CliRemise]])</f>
        <v>361.95</v>
      </c>
      <c r="AT59" s="33">
        <f>Tableau1[[#This Row],[CA]]*1.1</f>
        <v>398.14500000000004</v>
      </c>
      <c r="AU59" s="22" t="str">
        <f>IF( Tableau1[[#This Row],[DetailVisite.VisNum]]="", "Sans détail", "Avec détail")</f>
        <v>Avec détail</v>
      </c>
      <c r="AV59" s="22">
        <f ca="1">IF(Tableau1[[#This Row],[VisDatePaiement_2024]]="",0,(TODAY()-Tableau1[[#This Row],[VisDatePaiement_2024]]))</f>
        <v>212</v>
      </c>
      <c r="AW59" s="22">
        <f ca="1">ROUND(Tableau1[[#This Row],[nombre de jour d''impayés]]/30,1)</f>
        <v>7.1</v>
      </c>
      <c r="AX59" s="22" t="str">
        <f ca="1">IF(Tableau1[[#This Row],[nombre de mois]]&gt;1,"impayé","payé")</f>
        <v>impayé</v>
      </c>
      <c r="AY59" s="23" t="b">
        <f ca="1">AND(Tableau1[[#This Row],[VisDatesuivi_2024]]&gt;=TODAY()-30,Tableau1[[#This Row],[VisDatesuivi_2024]]&lt;=TODAY())</f>
        <v>0</v>
      </c>
      <c r="AZ59" s="23">
        <f>ROUNDDOWN(DAY(Tableau1[[#This Row],[VisDate_2024]])/7,0)</f>
        <v>2</v>
      </c>
      <c r="BA59" s="59">
        <f t="shared" si="0"/>
        <v>45409</v>
      </c>
      <c r="BB59" s="60">
        <f>Tableau1[[#This Row],[VisDate_2024]]-Tableau1[[#This Row],[visite]]</f>
        <v>19</v>
      </c>
      <c r="BC59" s="56">
        <f>IF(Tableau1[[#This Row],[visite]]&gt;0,Tableau1[[#This Row],[Colonne1]],"")</f>
        <v>19</v>
      </c>
    </row>
    <row r="60" spans="1:55" ht="43.2" x14ac:dyDescent="0.3">
      <c r="A60" s="1" t="s">
        <v>157</v>
      </c>
      <c r="B60" s="1" t="s">
        <v>158</v>
      </c>
      <c r="C60" s="1" t="s">
        <v>159</v>
      </c>
      <c r="D60" s="1" t="s">
        <v>160</v>
      </c>
      <c r="E60" s="1" t="s">
        <v>161</v>
      </c>
      <c r="F60" s="4">
        <v>42396</v>
      </c>
      <c r="G60" s="1" t="s">
        <v>107</v>
      </c>
      <c r="H60" s="1" t="s">
        <v>145</v>
      </c>
      <c r="I60" s="3" t="b">
        <v>0</v>
      </c>
      <c r="J60" s="3">
        <v>44.3</v>
      </c>
      <c r="K60" s="3">
        <v>124</v>
      </c>
      <c r="L60" s="3" t="b">
        <v>0</v>
      </c>
      <c r="M60" s="1" t="s">
        <v>43</v>
      </c>
      <c r="N60" s="1" t="s">
        <v>158</v>
      </c>
      <c r="O60" s="3">
        <v>1</v>
      </c>
      <c r="P60" s="1" t="s">
        <v>162</v>
      </c>
      <c r="Q60" s="1" t="s">
        <v>163</v>
      </c>
      <c r="R60" s="1" t="s">
        <v>47</v>
      </c>
      <c r="S60" s="20" t="s">
        <v>48</v>
      </c>
      <c r="T60" s="1" t="s">
        <v>49</v>
      </c>
      <c r="U60" s="1" t="s">
        <v>164</v>
      </c>
      <c r="V60" s="1" t="s">
        <v>43</v>
      </c>
      <c r="W60" s="4">
        <v>43095</v>
      </c>
      <c r="X60" s="3">
        <v>0.05</v>
      </c>
      <c r="Y60" s="1" t="s">
        <v>186</v>
      </c>
      <c r="Z60" s="1" t="s">
        <v>157</v>
      </c>
      <c r="AA60" s="4">
        <v>45428</v>
      </c>
      <c r="AB60" s="1" t="s">
        <v>111</v>
      </c>
      <c r="AC60" s="2"/>
      <c r="AD60" s="3">
        <v>3</v>
      </c>
      <c r="AE60" s="4">
        <v>45457</v>
      </c>
      <c r="AF60" s="1" t="s">
        <v>186</v>
      </c>
      <c r="AG60" s="1" t="s">
        <v>91</v>
      </c>
      <c r="AH60" s="1" t="s">
        <v>172</v>
      </c>
      <c r="AI60" s="1" t="s">
        <v>173</v>
      </c>
      <c r="AJ60" s="1" t="s">
        <v>174</v>
      </c>
      <c r="AK60" s="1" t="s">
        <v>174</v>
      </c>
      <c r="AL60" s="1" t="s">
        <v>175</v>
      </c>
      <c r="AM60" s="5">
        <v>4</v>
      </c>
      <c r="AN60" s="1" t="s">
        <v>173</v>
      </c>
      <c r="AO60" s="1" t="s">
        <v>176</v>
      </c>
      <c r="AP60" s="5">
        <v>1225</v>
      </c>
      <c r="AQ60" s="3">
        <v>3</v>
      </c>
      <c r="AR60" s="1" t="s">
        <v>82</v>
      </c>
      <c r="AS60" s="8">
        <f>(Tableau1[[#This Row],[MedPrix]]+Tableau1[[#This Row],[PrixTrai]])*(1-Tableau1[[#This Row],[CliRemise]])</f>
        <v>1167.55</v>
      </c>
      <c r="AT60" s="33">
        <f>Tableau1[[#This Row],[CA]]*1.1</f>
        <v>1284.3050000000001</v>
      </c>
      <c r="AU60" s="22" t="str">
        <f>IF( Tableau1[[#This Row],[DetailVisite.VisNum]]="", "Sans détail", "Avec détail")</f>
        <v>Avec détail</v>
      </c>
      <c r="AV60" s="22">
        <f ca="1">IF(Tableau1[[#This Row],[VisDatePaiement_2024]]="",0,(TODAY()-Tableau1[[#This Row],[VisDatePaiement_2024]]))</f>
        <v>212</v>
      </c>
      <c r="AW60" s="22">
        <f ca="1">ROUND(Tableau1[[#This Row],[nombre de jour d''impayés]]/30,1)</f>
        <v>7.1</v>
      </c>
      <c r="AX60" s="22" t="str">
        <f ca="1">IF(Tableau1[[#This Row],[nombre de mois]]&gt;1,"impayé","payé")</f>
        <v>impayé</v>
      </c>
      <c r="AY60" s="23" t="b">
        <f ca="1">AND(Tableau1[[#This Row],[VisDatesuivi_2024]]&gt;=TODAY()-30,Tableau1[[#This Row],[VisDatesuivi_2024]]&lt;=TODAY())</f>
        <v>0</v>
      </c>
      <c r="AZ60" s="23">
        <f>ROUNDDOWN(DAY(Tableau1[[#This Row],[VisDate_2024]])/7,0)</f>
        <v>2</v>
      </c>
      <c r="BA60" s="59">
        <f t="shared" si="0"/>
        <v>45409</v>
      </c>
      <c r="BB60" s="60">
        <f>Tableau1[[#This Row],[VisDate_2024]]-Tableau1[[#This Row],[visite]]</f>
        <v>19</v>
      </c>
      <c r="BC60" s="56">
        <f>IF(Tableau1[[#This Row],[visite]]&gt;0,Tableau1[[#This Row],[Colonne1]],"")</f>
        <v>19</v>
      </c>
    </row>
    <row r="61" spans="1:55" ht="28.8" x14ac:dyDescent="0.3">
      <c r="A61" s="1" t="s">
        <v>157</v>
      </c>
      <c r="B61" s="1" t="s">
        <v>158</v>
      </c>
      <c r="C61" s="1" t="s">
        <v>159</v>
      </c>
      <c r="D61" s="1" t="s">
        <v>160</v>
      </c>
      <c r="E61" s="1" t="s">
        <v>161</v>
      </c>
      <c r="F61" s="4">
        <v>42396</v>
      </c>
      <c r="G61" s="1" t="s">
        <v>107</v>
      </c>
      <c r="H61" s="1" t="s">
        <v>145</v>
      </c>
      <c r="I61" s="3" t="b">
        <v>0</v>
      </c>
      <c r="J61" s="3">
        <v>44.3</v>
      </c>
      <c r="K61" s="3">
        <v>124</v>
      </c>
      <c r="L61" s="3" t="b">
        <v>0</v>
      </c>
      <c r="M61" s="1" t="s">
        <v>43</v>
      </c>
      <c r="N61" s="1" t="s">
        <v>158</v>
      </c>
      <c r="O61" s="3">
        <v>1</v>
      </c>
      <c r="P61" s="1" t="s">
        <v>162</v>
      </c>
      <c r="Q61" s="1" t="s">
        <v>163</v>
      </c>
      <c r="R61" s="1" t="s">
        <v>47</v>
      </c>
      <c r="S61" s="20" t="s">
        <v>48</v>
      </c>
      <c r="T61" s="1" t="s">
        <v>49</v>
      </c>
      <c r="U61" s="1" t="s">
        <v>164</v>
      </c>
      <c r="V61" s="1" t="s">
        <v>43</v>
      </c>
      <c r="W61" s="4">
        <v>43095</v>
      </c>
      <c r="X61" s="3">
        <v>0.05</v>
      </c>
      <c r="Y61" s="1" t="s">
        <v>186</v>
      </c>
      <c r="Z61" s="1" t="s">
        <v>157</v>
      </c>
      <c r="AA61" s="4">
        <v>45428</v>
      </c>
      <c r="AB61" s="1" t="s">
        <v>111</v>
      </c>
      <c r="AC61" s="2"/>
      <c r="AD61" s="3">
        <v>3</v>
      </c>
      <c r="AE61" s="4">
        <v>45457</v>
      </c>
      <c r="AF61" s="1" t="s">
        <v>186</v>
      </c>
      <c r="AG61" s="1" t="s">
        <v>78</v>
      </c>
      <c r="AH61" s="1" t="s">
        <v>172</v>
      </c>
      <c r="AI61" s="1" t="s">
        <v>177</v>
      </c>
      <c r="AJ61" s="1" t="s">
        <v>178</v>
      </c>
      <c r="AK61" s="1" t="s">
        <v>178</v>
      </c>
      <c r="AL61" s="1" t="s">
        <v>179</v>
      </c>
      <c r="AM61" s="5">
        <v>1</v>
      </c>
      <c r="AN61" s="1" t="s">
        <v>177</v>
      </c>
      <c r="AO61" s="1" t="s">
        <v>180</v>
      </c>
      <c r="AP61" s="5">
        <v>375</v>
      </c>
      <c r="AQ61" s="3">
        <v>3</v>
      </c>
      <c r="AR61" s="1" t="s">
        <v>82</v>
      </c>
      <c r="AS61" s="8">
        <f>(Tableau1[[#This Row],[MedPrix]]+Tableau1[[#This Row],[PrixTrai]])*(1-Tableau1[[#This Row],[CliRemise]])</f>
        <v>357.2</v>
      </c>
      <c r="AT61" s="33">
        <f>Tableau1[[#This Row],[CA]]*1.1</f>
        <v>392.92</v>
      </c>
      <c r="AU61" s="22" t="str">
        <f>IF( Tableau1[[#This Row],[DetailVisite.VisNum]]="", "Sans détail", "Avec détail")</f>
        <v>Avec détail</v>
      </c>
      <c r="AV61" s="22">
        <f ca="1">IF(Tableau1[[#This Row],[VisDatePaiement_2024]]="",0,(TODAY()-Tableau1[[#This Row],[VisDatePaiement_2024]]))</f>
        <v>212</v>
      </c>
      <c r="AW61" s="22">
        <f ca="1">ROUND(Tableau1[[#This Row],[nombre de jour d''impayés]]/30,1)</f>
        <v>7.1</v>
      </c>
      <c r="AX61" s="22" t="str">
        <f ca="1">IF(Tableau1[[#This Row],[nombre de mois]]&gt;1,"impayé","payé")</f>
        <v>impayé</v>
      </c>
      <c r="AY61" s="23" t="b">
        <f ca="1">AND(Tableau1[[#This Row],[VisDatesuivi_2024]]&gt;=TODAY()-30,Tableau1[[#This Row],[VisDatesuivi_2024]]&lt;=TODAY())</f>
        <v>0</v>
      </c>
      <c r="AZ61" s="23">
        <f>ROUNDDOWN(DAY(Tableau1[[#This Row],[VisDate_2024]])/7,0)</f>
        <v>2</v>
      </c>
      <c r="BA61" s="59">
        <f t="shared" si="0"/>
        <v>45409</v>
      </c>
      <c r="BB61" s="60">
        <f>Tableau1[[#This Row],[VisDate_2024]]-Tableau1[[#This Row],[visite]]</f>
        <v>19</v>
      </c>
      <c r="BC61" s="56">
        <f>IF(Tableau1[[#This Row],[visite]]&gt;0,Tableau1[[#This Row],[Colonne1]],"")</f>
        <v>19</v>
      </c>
    </row>
    <row r="62" spans="1:55" ht="28.8" x14ac:dyDescent="0.3">
      <c r="A62" s="1" t="s">
        <v>157</v>
      </c>
      <c r="B62" s="1" t="s">
        <v>158</v>
      </c>
      <c r="C62" s="1" t="s">
        <v>159</v>
      </c>
      <c r="D62" s="1" t="s">
        <v>160</v>
      </c>
      <c r="E62" s="1" t="s">
        <v>161</v>
      </c>
      <c r="F62" s="4">
        <v>42396</v>
      </c>
      <c r="G62" s="1" t="s">
        <v>107</v>
      </c>
      <c r="H62" s="1" t="s">
        <v>145</v>
      </c>
      <c r="I62" s="3" t="b">
        <v>0</v>
      </c>
      <c r="J62" s="3">
        <v>44.3</v>
      </c>
      <c r="K62" s="3">
        <v>124</v>
      </c>
      <c r="L62" s="3" t="b">
        <v>0</v>
      </c>
      <c r="M62" s="1" t="s">
        <v>43</v>
      </c>
      <c r="N62" s="1" t="s">
        <v>158</v>
      </c>
      <c r="O62" s="3">
        <v>1</v>
      </c>
      <c r="P62" s="1" t="s">
        <v>162</v>
      </c>
      <c r="Q62" s="1" t="s">
        <v>163</v>
      </c>
      <c r="R62" s="1" t="s">
        <v>47</v>
      </c>
      <c r="S62" s="20" t="s">
        <v>48</v>
      </c>
      <c r="T62" s="1" t="s">
        <v>49</v>
      </c>
      <c r="U62" s="1" t="s">
        <v>164</v>
      </c>
      <c r="V62" s="1" t="s">
        <v>43</v>
      </c>
      <c r="W62" s="4">
        <v>43095</v>
      </c>
      <c r="X62" s="3">
        <v>0.05</v>
      </c>
      <c r="Y62" s="1" t="s">
        <v>187</v>
      </c>
      <c r="Z62" s="1" t="s">
        <v>157</v>
      </c>
      <c r="AA62" s="4">
        <v>45487</v>
      </c>
      <c r="AB62" s="1" t="s">
        <v>111</v>
      </c>
      <c r="AC62" s="2"/>
      <c r="AD62" s="3">
        <v>2</v>
      </c>
      <c r="AE62" s="4">
        <v>45496</v>
      </c>
      <c r="AF62" s="1" t="s">
        <v>187</v>
      </c>
      <c r="AG62" s="1" t="s">
        <v>67</v>
      </c>
      <c r="AH62" s="1" t="s">
        <v>68</v>
      </c>
      <c r="AI62" s="1" t="s">
        <v>69</v>
      </c>
      <c r="AJ62" s="1" t="s">
        <v>70</v>
      </c>
      <c r="AK62" s="1" t="s">
        <v>70</v>
      </c>
      <c r="AL62" s="1" t="s">
        <v>71</v>
      </c>
      <c r="AM62" s="5">
        <v>0</v>
      </c>
      <c r="AN62" s="1" t="s">
        <v>69</v>
      </c>
      <c r="AO62" s="1" t="s">
        <v>72</v>
      </c>
      <c r="AP62" s="5">
        <v>250</v>
      </c>
      <c r="AQ62" s="3">
        <v>2</v>
      </c>
      <c r="AR62" s="1" t="s">
        <v>73</v>
      </c>
      <c r="AS62" s="8">
        <f>(Tableau1[[#This Row],[MedPrix]]+Tableau1[[#This Row],[PrixTrai]])*(1-Tableau1[[#This Row],[CliRemise]])</f>
        <v>237.5</v>
      </c>
      <c r="AT62" s="33">
        <f>Tableau1[[#This Row],[CA]]*1.1</f>
        <v>261.25</v>
      </c>
      <c r="AU62" s="22" t="str">
        <f>IF( Tableau1[[#This Row],[DetailVisite.VisNum]]="", "Sans détail", "Avec détail")</f>
        <v>Avec détail</v>
      </c>
      <c r="AV62" s="22">
        <f ca="1">IF(Tableau1[[#This Row],[VisDatePaiement_2024]]="",0,(TODAY()-Tableau1[[#This Row],[VisDatePaiement_2024]]))</f>
        <v>173</v>
      </c>
      <c r="AW62" s="22">
        <f ca="1">ROUND(Tableau1[[#This Row],[nombre de jour d''impayés]]/30,1)</f>
        <v>5.8</v>
      </c>
      <c r="AX62" s="22" t="str">
        <f ca="1">IF(Tableau1[[#This Row],[nombre de mois]]&gt;1,"impayé","payé")</f>
        <v>impayé</v>
      </c>
      <c r="AY62" s="23" t="b">
        <f ca="1">AND(Tableau1[[#This Row],[VisDatesuivi_2024]]&gt;=TODAY()-30,Tableau1[[#This Row],[VisDatesuivi_2024]]&lt;=TODAY())</f>
        <v>0</v>
      </c>
      <c r="AZ62" s="23">
        <f>ROUNDDOWN(DAY(Tableau1[[#This Row],[VisDate_2024]])/7,0)</f>
        <v>2</v>
      </c>
      <c r="BA62" s="59">
        <f t="shared" si="0"/>
        <v>45409</v>
      </c>
      <c r="BB62" s="60">
        <f>Tableau1[[#This Row],[VisDate_2024]]-Tableau1[[#This Row],[visite]]</f>
        <v>78</v>
      </c>
      <c r="BC62" s="56">
        <f>IF(Tableau1[[#This Row],[visite]]&gt;0,Tableau1[[#This Row],[Colonne1]],"")</f>
        <v>78</v>
      </c>
    </row>
    <row r="63" spans="1:55" ht="28.8" x14ac:dyDescent="0.3">
      <c r="A63" s="1" t="s">
        <v>188</v>
      </c>
      <c r="B63" s="1" t="s">
        <v>158</v>
      </c>
      <c r="C63" s="1" t="s">
        <v>189</v>
      </c>
      <c r="D63" s="1" t="s">
        <v>190</v>
      </c>
      <c r="E63" s="1" t="s">
        <v>191</v>
      </c>
      <c r="F63" s="4">
        <v>42090</v>
      </c>
      <c r="G63" s="1" t="s">
        <v>56</v>
      </c>
      <c r="H63" s="1" t="s">
        <v>132</v>
      </c>
      <c r="I63" s="3" t="b">
        <v>0</v>
      </c>
      <c r="J63" s="3">
        <v>180</v>
      </c>
      <c r="K63" s="3">
        <v>354</v>
      </c>
      <c r="L63" s="3" t="b">
        <v>0</v>
      </c>
      <c r="M63" s="1" t="s">
        <v>43</v>
      </c>
      <c r="N63" s="1" t="s">
        <v>158</v>
      </c>
      <c r="O63" s="3">
        <v>1</v>
      </c>
      <c r="P63" s="1" t="s">
        <v>162</v>
      </c>
      <c r="Q63" s="1" t="s">
        <v>163</v>
      </c>
      <c r="R63" s="1" t="s">
        <v>47</v>
      </c>
      <c r="S63" s="20" t="s">
        <v>48</v>
      </c>
      <c r="T63" s="1" t="s">
        <v>49</v>
      </c>
      <c r="U63" s="1" t="s">
        <v>164</v>
      </c>
      <c r="V63" s="1" t="s">
        <v>43</v>
      </c>
      <c r="W63" s="4">
        <v>43095</v>
      </c>
      <c r="X63" s="3">
        <v>0.05</v>
      </c>
      <c r="Y63" s="1" t="s">
        <v>192</v>
      </c>
      <c r="Z63" s="1" t="s">
        <v>188</v>
      </c>
      <c r="AA63" s="4">
        <v>44932</v>
      </c>
      <c r="AB63" s="1" t="s">
        <v>166</v>
      </c>
      <c r="AC63" s="2"/>
      <c r="AD63" s="3">
        <v>3</v>
      </c>
      <c r="AE63" s="4">
        <v>44955</v>
      </c>
      <c r="AF63" s="1" t="s">
        <v>43</v>
      </c>
      <c r="AG63" s="1" t="s">
        <v>43</v>
      </c>
      <c r="AH63" s="1" t="s">
        <v>43</v>
      </c>
      <c r="AI63" s="1" t="s">
        <v>43</v>
      </c>
      <c r="AJ63" s="1" t="s">
        <v>43</v>
      </c>
      <c r="AK63" s="1" t="s">
        <v>43</v>
      </c>
      <c r="AL63" s="1" t="s">
        <v>43</v>
      </c>
      <c r="AM63" s="2"/>
      <c r="AN63" s="1" t="s">
        <v>43</v>
      </c>
      <c r="AO63" s="1" t="s">
        <v>43</v>
      </c>
      <c r="AP63" s="2"/>
      <c r="AQ63" s="3">
        <v>3</v>
      </c>
      <c r="AR63" s="1" t="s">
        <v>82</v>
      </c>
      <c r="AS63" s="8">
        <f>(Tableau1[[#This Row],[MedPrix]]+Tableau1[[#This Row],[PrixTrai]])*(1-Tableau1[[#This Row],[CliRemise]])</f>
        <v>0</v>
      </c>
      <c r="AT63" s="33">
        <f>Tableau1[[#This Row],[CA]]*1.1</f>
        <v>0</v>
      </c>
      <c r="AU63" s="22" t="str">
        <f>IF( Tableau1[[#This Row],[DetailVisite.VisNum]]="", "Sans détail", "Avec détail")</f>
        <v>Sans détail</v>
      </c>
      <c r="AV63" s="22">
        <f ca="1">IF(Tableau1[[#This Row],[VisDatePaiement_2024]]="",0,(TODAY()-Tableau1[[#This Row],[VisDatePaiement_2024]]))</f>
        <v>714</v>
      </c>
      <c r="AW63" s="22">
        <f ca="1">ROUND(Tableau1[[#This Row],[nombre de jour d''impayés]]/30,1)</f>
        <v>23.8</v>
      </c>
      <c r="AX63" s="22" t="str">
        <f ca="1">IF(Tableau1[[#This Row],[nombre de mois]]&gt;1,"impayé","payé")</f>
        <v>impayé</v>
      </c>
      <c r="AY63" s="23" t="b">
        <f ca="1">AND(Tableau1[[#This Row],[VisDatesuivi_2024]]&gt;=TODAY()-30,Tableau1[[#This Row],[VisDatesuivi_2024]]&lt;=TODAY())</f>
        <v>0</v>
      </c>
      <c r="AZ63" s="23">
        <f>ROUNDDOWN(DAY(Tableau1[[#This Row],[VisDate_2024]])/7,0)</f>
        <v>0</v>
      </c>
      <c r="BA63" s="59">
        <f t="shared" si="0"/>
        <v>0</v>
      </c>
      <c r="BB63" s="60">
        <f>Tableau1[[#This Row],[VisDate_2024]]-Tableau1[[#This Row],[visite]]</f>
        <v>44932</v>
      </c>
      <c r="BC63" s="56" t="str">
        <f>IF(Tableau1[[#This Row],[visite]]&gt;0,Tableau1[[#This Row],[Colonne1]],"")</f>
        <v/>
      </c>
    </row>
    <row r="64" spans="1:55" ht="28.8" x14ac:dyDescent="0.3">
      <c r="A64" s="1" t="s">
        <v>188</v>
      </c>
      <c r="B64" s="1" t="s">
        <v>158</v>
      </c>
      <c r="C64" s="1" t="s">
        <v>189</v>
      </c>
      <c r="D64" s="1" t="s">
        <v>190</v>
      </c>
      <c r="E64" s="1" t="s">
        <v>191</v>
      </c>
      <c r="F64" s="4">
        <v>42090</v>
      </c>
      <c r="G64" s="1" t="s">
        <v>56</v>
      </c>
      <c r="H64" s="1" t="s">
        <v>132</v>
      </c>
      <c r="I64" s="3" t="b">
        <v>0</v>
      </c>
      <c r="J64" s="3">
        <v>180</v>
      </c>
      <c r="K64" s="3">
        <v>354</v>
      </c>
      <c r="L64" s="3" t="b">
        <v>0</v>
      </c>
      <c r="M64" s="1" t="s">
        <v>43</v>
      </c>
      <c r="N64" s="1" t="s">
        <v>158</v>
      </c>
      <c r="O64" s="3">
        <v>1</v>
      </c>
      <c r="P64" s="1" t="s">
        <v>162</v>
      </c>
      <c r="Q64" s="1" t="s">
        <v>163</v>
      </c>
      <c r="R64" s="1" t="s">
        <v>47</v>
      </c>
      <c r="S64" s="20" t="s">
        <v>48</v>
      </c>
      <c r="T64" s="1" t="s">
        <v>49</v>
      </c>
      <c r="U64" s="1" t="s">
        <v>164</v>
      </c>
      <c r="V64" s="1" t="s">
        <v>43</v>
      </c>
      <c r="W64" s="4">
        <v>43095</v>
      </c>
      <c r="X64" s="3">
        <v>0.05</v>
      </c>
      <c r="Y64" s="1" t="s">
        <v>193</v>
      </c>
      <c r="Z64" s="1" t="s">
        <v>188</v>
      </c>
      <c r="AA64" s="4">
        <v>44957</v>
      </c>
      <c r="AB64" s="1" t="s">
        <v>75</v>
      </c>
      <c r="AC64" s="4">
        <v>44964</v>
      </c>
      <c r="AD64" s="3">
        <v>1</v>
      </c>
      <c r="AE64" s="4">
        <v>44962</v>
      </c>
      <c r="AF64" s="1" t="s">
        <v>193</v>
      </c>
      <c r="AG64" s="1" t="s">
        <v>67</v>
      </c>
      <c r="AH64" s="1" t="s">
        <v>68</v>
      </c>
      <c r="AI64" s="1" t="s">
        <v>194</v>
      </c>
      <c r="AJ64" s="1" t="s">
        <v>70</v>
      </c>
      <c r="AK64" s="1" t="s">
        <v>70</v>
      </c>
      <c r="AL64" s="1" t="s">
        <v>71</v>
      </c>
      <c r="AM64" s="5">
        <v>0</v>
      </c>
      <c r="AN64" s="1" t="s">
        <v>194</v>
      </c>
      <c r="AO64" s="1" t="s">
        <v>195</v>
      </c>
      <c r="AP64" s="5">
        <v>100</v>
      </c>
      <c r="AQ64" s="3">
        <v>1</v>
      </c>
      <c r="AR64" s="1" t="s">
        <v>112</v>
      </c>
      <c r="AS64" s="8">
        <f>(Tableau1[[#This Row],[MedPrix]]+Tableau1[[#This Row],[PrixTrai]])*(1-Tableau1[[#This Row],[CliRemise]])</f>
        <v>95</v>
      </c>
      <c r="AT64" s="33">
        <f>Tableau1[[#This Row],[CA]]*1.1</f>
        <v>104.50000000000001</v>
      </c>
      <c r="AU64" s="22" t="str">
        <f>IF( Tableau1[[#This Row],[DetailVisite.VisNum]]="", "Sans détail", "Avec détail")</f>
        <v>Avec détail</v>
      </c>
      <c r="AV64" s="22">
        <f ca="1">IF(Tableau1[[#This Row],[VisDatePaiement_2024]]="",0,(TODAY()-Tableau1[[#This Row],[VisDatePaiement_2024]]))</f>
        <v>707</v>
      </c>
      <c r="AW64" s="22">
        <f ca="1">ROUND(Tableau1[[#This Row],[nombre de jour d''impayés]]/30,1)</f>
        <v>23.6</v>
      </c>
      <c r="AX64" s="22" t="str">
        <f ca="1">IF(Tableau1[[#This Row],[nombre de mois]]&gt;1,"impayé","payé")</f>
        <v>impayé</v>
      </c>
      <c r="AY64" s="23" t="b">
        <f ca="1">AND(Tableau1[[#This Row],[VisDatesuivi_2024]]&gt;=TODAY()-30,Tableau1[[#This Row],[VisDatesuivi_2024]]&lt;=TODAY())</f>
        <v>0</v>
      </c>
      <c r="AZ64" s="23">
        <f>ROUNDDOWN(DAY(Tableau1[[#This Row],[VisDate_2024]])/7,0)</f>
        <v>4</v>
      </c>
      <c r="BA64" s="59">
        <f t="shared" si="0"/>
        <v>0</v>
      </c>
      <c r="BB64" s="60">
        <f>Tableau1[[#This Row],[VisDate_2024]]-Tableau1[[#This Row],[visite]]</f>
        <v>44957</v>
      </c>
      <c r="BC64" s="56" t="str">
        <f>IF(Tableau1[[#This Row],[visite]]&gt;0,Tableau1[[#This Row],[Colonne1]],"")</f>
        <v/>
      </c>
    </row>
    <row r="65" spans="1:55" ht="28.8" x14ac:dyDescent="0.3">
      <c r="A65" s="1" t="s">
        <v>188</v>
      </c>
      <c r="B65" s="1" t="s">
        <v>158</v>
      </c>
      <c r="C65" s="1" t="s">
        <v>189</v>
      </c>
      <c r="D65" s="1" t="s">
        <v>190</v>
      </c>
      <c r="E65" s="1" t="s">
        <v>191</v>
      </c>
      <c r="F65" s="4">
        <v>42090</v>
      </c>
      <c r="G65" s="1" t="s">
        <v>56</v>
      </c>
      <c r="H65" s="1" t="s">
        <v>132</v>
      </c>
      <c r="I65" s="3" t="b">
        <v>0</v>
      </c>
      <c r="J65" s="3">
        <v>180</v>
      </c>
      <c r="K65" s="3">
        <v>354</v>
      </c>
      <c r="L65" s="3" t="b">
        <v>0</v>
      </c>
      <c r="M65" s="1" t="s">
        <v>43</v>
      </c>
      <c r="N65" s="1" t="s">
        <v>158</v>
      </c>
      <c r="O65" s="3">
        <v>1</v>
      </c>
      <c r="P65" s="1" t="s">
        <v>162</v>
      </c>
      <c r="Q65" s="1" t="s">
        <v>163</v>
      </c>
      <c r="R65" s="1" t="s">
        <v>47</v>
      </c>
      <c r="S65" s="20" t="s">
        <v>48</v>
      </c>
      <c r="T65" s="1" t="s">
        <v>49</v>
      </c>
      <c r="U65" s="1" t="s">
        <v>164</v>
      </c>
      <c r="V65" s="1" t="s">
        <v>43</v>
      </c>
      <c r="W65" s="4">
        <v>43095</v>
      </c>
      <c r="X65" s="3">
        <v>0.05</v>
      </c>
      <c r="Y65" s="1" t="s">
        <v>196</v>
      </c>
      <c r="Z65" s="1" t="s">
        <v>188</v>
      </c>
      <c r="AA65" s="4">
        <v>44964</v>
      </c>
      <c r="AB65" s="1" t="s">
        <v>111</v>
      </c>
      <c r="AC65" s="2"/>
      <c r="AD65" s="3">
        <v>1</v>
      </c>
      <c r="AE65" s="4">
        <v>44976</v>
      </c>
      <c r="AF65" s="1" t="s">
        <v>196</v>
      </c>
      <c r="AG65" s="1" t="s">
        <v>67</v>
      </c>
      <c r="AH65" s="1" t="s">
        <v>68</v>
      </c>
      <c r="AI65" s="1" t="s">
        <v>69</v>
      </c>
      <c r="AJ65" s="1" t="s">
        <v>197</v>
      </c>
      <c r="AK65" s="1" t="s">
        <v>197</v>
      </c>
      <c r="AL65" s="1" t="s">
        <v>198</v>
      </c>
      <c r="AM65" s="5">
        <v>9.5</v>
      </c>
      <c r="AN65" s="1" t="s">
        <v>69</v>
      </c>
      <c r="AO65" s="1" t="s">
        <v>72</v>
      </c>
      <c r="AP65" s="5">
        <v>250</v>
      </c>
      <c r="AQ65" s="3">
        <v>1</v>
      </c>
      <c r="AR65" s="1" t="s">
        <v>112</v>
      </c>
      <c r="AS65" s="8">
        <f>(Tableau1[[#This Row],[MedPrix]]+Tableau1[[#This Row],[PrixTrai]])*(1-Tableau1[[#This Row],[CliRemise]])</f>
        <v>246.52499999999998</v>
      </c>
      <c r="AT65" s="33">
        <f>Tableau1[[#This Row],[CA]]*1.1</f>
        <v>271.17750000000001</v>
      </c>
      <c r="AU65" s="22" t="str">
        <f>IF( Tableau1[[#This Row],[DetailVisite.VisNum]]="", "Sans détail", "Avec détail")</f>
        <v>Avec détail</v>
      </c>
      <c r="AV65" s="22">
        <f ca="1">IF(Tableau1[[#This Row],[VisDatePaiement_2024]]="",0,(TODAY()-Tableau1[[#This Row],[VisDatePaiement_2024]]))</f>
        <v>693</v>
      </c>
      <c r="AW65" s="22">
        <f ca="1">ROUND(Tableau1[[#This Row],[nombre de jour d''impayés]]/30,1)</f>
        <v>23.1</v>
      </c>
      <c r="AX65" s="22" t="str">
        <f ca="1">IF(Tableau1[[#This Row],[nombre de mois]]&gt;1,"impayé","payé")</f>
        <v>impayé</v>
      </c>
      <c r="AY65" s="23" t="b">
        <f ca="1">AND(Tableau1[[#This Row],[VisDatesuivi_2024]]&gt;=TODAY()-30,Tableau1[[#This Row],[VisDatesuivi_2024]]&lt;=TODAY())</f>
        <v>0</v>
      </c>
      <c r="AZ65" s="23">
        <f>ROUNDDOWN(DAY(Tableau1[[#This Row],[VisDate_2024]])/7,0)</f>
        <v>1</v>
      </c>
      <c r="BA65" s="59">
        <f t="shared" si="0"/>
        <v>0</v>
      </c>
      <c r="BB65" s="60">
        <f>Tableau1[[#This Row],[VisDate_2024]]-Tableau1[[#This Row],[visite]]</f>
        <v>44964</v>
      </c>
      <c r="BC65" s="56" t="str">
        <f>IF(Tableau1[[#This Row],[visite]]&gt;0,Tableau1[[#This Row],[Colonne1]],"")</f>
        <v/>
      </c>
    </row>
    <row r="66" spans="1:55" ht="28.8" x14ac:dyDescent="0.3">
      <c r="A66" s="1" t="s">
        <v>188</v>
      </c>
      <c r="B66" s="1" t="s">
        <v>158</v>
      </c>
      <c r="C66" s="1" t="s">
        <v>189</v>
      </c>
      <c r="D66" s="1" t="s">
        <v>190</v>
      </c>
      <c r="E66" s="1" t="s">
        <v>191</v>
      </c>
      <c r="F66" s="4">
        <v>42090</v>
      </c>
      <c r="G66" s="1" t="s">
        <v>56</v>
      </c>
      <c r="H66" s="1" t="s">
        <v>132</v>
      </c>
      <c r="I66" s="3" t="b">
        <v>0</v>
      </c>
      <c r="J66" s="3">
        <v>180</v>
      </c>
      <c r="K66" s="3">
        <v>354</v>
      </c>
      <c r="L66" s="3" t="b">
        <v>0</v>
      </c>
      <c r="M66" s="1" t="s">
        <v>43</v>
      </c>
      <c r="N66" s="1" t="s">
        <v>158</v>
      </c>
      <c r="O66" s="3">
        <v>1</v>
      </c>
      <c r="P66" s="1" t="s">
        <v>162</v>
      </c>
      <c r="Q66" s="1" t="s">
        <v>163</v>
      </c>
      <c r="R66" s="1" t="s">
        <v>47</v>
      </c>
      <c r="S66" s="20" t="s">
        <v>48</v>
      </c>
      <c r="T66" s="1" t="s">
        <v>49</v>
      </c>
      <c r="U66" s="1" t="s">
        <v>164</v>
      </c>
      <c r="V66" s="1" t="s">
        <v>43</v>
      </c>
      <c r="W66" s="4">
        <v>43095</v>
      </c>
      <c r="X66" s="3">
        <v>0.05</v>
      </c>
      <c r="Y66" s="1" t="s">
        <v>199</v>
      </c>
      <c r="Z66" s="1" t="s">
        <v>188</v>
      </c>
      <c r="AA66" s="4">
        <v>45327</v>
      </c>
      <c r="AB66" s="1" t="s">
        <v>166</v>
      </c>
      <c r="AC66" s="2"/>
      <c r="AD66" s="3">
        <v>1</v>
      </c>
      <c r="AE66" s="4">
        <v>45343</v>
      </c>
      <c r="AF66" s="1" t="s">
        <v>43</v>
      </c>
      <c r="AG66" s="1" t="s">
        <v>43</v>
      </c>
      <c r="AH66" s="1" t="s">
        <v>43</v>
      </c>
      <c r="AI66" s="1" t="s">
        <v>43</v>
      </c>
      <c r="AJ66" s="1" t="s">
        <v>43</v>
      </c>
      <c r="AK66" s="1" t="s">
        <v>43</v>
      </c>
      <c r="AL66" s="1" t="s">
        <v>43</v>
      </c>
      <c r="AM66" s="2"/>
      <c r="AN66" s="1" t="s">
        <v>43</v>
      </c>
      <c r="AO66" s="1" t="s">
        <v>43</v>
      </c>
      <c r="AP66" s="2"/>
      <c r="AQ66" s="3">
        <v>1</v>
      </c>
      <c r="AR66" s="1" t="s">
        <v>112</v>
      </c>
      <c r="AS66" s="8">
        <f>(Tableau1[[#This Row],[MedPrix]]+Tableau1[[#This Row],[PrixTrai]])*(1-Tableau1[[#This Row],[CliRemise]])</f>
        <v>0</v>
      </c>
      <c r="AT66" s="33">
        <f>Tableau1[[#This Row],[CA]]*1.1</f>
        <v>0</v>
      </c>
      <c r="AU66" s="22" t="str">
        <f>IF( Tableau1[[#This Row],[DetailVisite.VisNum]]="", "Sans détail", "Avec détail")</f>
        <v>Sans détail</v>
      </c>
      <c r="AV66" s="22">
        <f ca="1">IF(Tableau1[[#This Row],[VisDatePaiement_2024]]="",0,(TODAY()-Tableau1[[#This Row],[VisDatePaiement_2024]]))</f>
        <v>326</v>
      </c>
      <c r="AW66" s="22">
        <f ca="1">ROUND(Tableau1[[#This Row],[nombre de jour d''impayés]]/30,1)</f>
        <v>10.9</v>
      </c>
      <c r="AX66" s="22" t="str">
        <f ca="1">IF(Tableau1[[#This Row],[nombre de mois]]&gt;1,"impayé","payé")</f>
        <v>impayé</v>
      </c>
      <c r="AY66" s="23" t="b">
        <f ca="1">AND(Tableau1[[#This Row],[VisDatesuivi_2024]]&gt;=TODAY()-30,Tableau1[[#This Row],[VisDatesuivi_2024]]&lt;=TODAY())</f>
        <v>0</v>
      </c>
      <c r="AZ66" s="23">
        <f>ROUNDDOWN(DAY(Tableau1[[#This Row],[VisDate_2024]])/7,0)</f>
        <v>0</v>
      </c>
      <c r="BA66" s="59">
        <f t="shared" ref="BA66:BA129" si="1">_xlfn.MAXIFS(AA:AA,AH:AH, "TOILETTAGE",AA:AA, "&lt;"&amp;AA66,A:A,A66)</f>
        <v>0</v>
      </c>
      <c r="BB66" s="60">
        <f>Tableau1[[#This Row],[VisDate_2024]]-Tableau1[[#This Row],[visite]]</f>
        <v>45327</v>
      </c>
      <c r="BC66" s="56" t="str">
        <f>IF(Tableau1[[#This Row],[visite]]&gt;0,Tableau1[[#This Row],[Colonne1]],"")</f>
        <v/>
      </c>
    </row>
    <row r="67" spans="1:55" ht="28.8" x14ac:dyDescent="0.3">
      <c r="A67" s="1" t="s">
        <v>188</v>
      </c>
      <c r="B67" s="1" t="s">
        <v>158</v>
      </c>
      <c r="C67" s="1" t="s">
        <v>189</v>
      </c>
      <c r="D67" s="1" t="s">
        <v>190</v>
      </c>
      <c r="E67" s="1" t="s">
        <v>191</v>
      </c>
      <c r="F67" s="4">
        <v>42090</v>
      </c>
      <c r="G67" s="1" t="s">
        <v>56</v>
      </c>
      <c r="H67" s="1" t="s">
        <v>132</v>
      </c>
      <c r="I67" s="3" t="b">
        <v>0</v>
      </c>
      <c r="J67" s="3">
        <v>180</v>
      </c>
      <c r="K67" s="3">
        <v>354</v>
      </c>
      <c r="L67" s="3" t="b">
        <v>0</v>
      </c>
      <c r="M67" s="1" t="s">
        <v>43</v>
      </c>
      <c r="N67" s="1" t="s">
        <v>158</v>
      </c>
      <c r="O67" s="3">
        <v>1</v>
      </c>
      <c r="P67" s="1" t="s">
        <v>162</v>
      </c>
      <c r="Q67" s="1" t="s">
        <v>163</v>
      </c>
      <c r="R67" s="1" t="s">
        <v>47</v>
      </c>
      <c r="S67" s="20" t="s">
        <v>48</v>
      </c>
      <c r="T67" s="1" t="s">
        <v>49</v>
      </c>
      <c r="U67" s="1" t="s">
        <v>164</v>
      </c>
      <c r="V67" s="1" t="s">
        <v>43</v>
      </c>
      <c r="W67" s="4">
        <v>43095</v>
      </c>
      <c r="X67" s="3">
        <v>0.05</v>
      </c>
      <c r="Y67" s="1" t="s">
        <v>200</v>
      </c>
      <c r="Z67" s="1" t="s">
        <v>188</v>
      </c>
      <c r="AA67" s="4">
        <v>45352</v>
      </c>
      <c r="AB67" s="1" t="s">
        <v>75</v>
      </c>
      <c r="AC67" s="4">
        <v>45359</v>
      </c>
      <c r="AD67" s="3">
        <v>2</v>
      </c>
      <c r="AE67" s="4">
        <v>45365</v>
      </c>
      <c r="AF67" s="1" t="s">
        <v>200</v>
      </c>
      <c r="AG67" s="1" t="s">
        <v>67</v>
      </c>
      <c r="AH67" s="1" t="s">
        <v>68</v>
      </c>
      <c r="AI67" s="1" t="s">
        <v>194</v>
      </c>
      <c r="AJ67" s="1" t="s">
        <v>70</v>
      </c>
      <c r="AK67" s="1" t="s">
        <v>70</v>
      </c>
      <c r="AL67" s="1" t="s">
        <v>71</v>
      </c>
      <c r="AM67" s="5">
        <v>0</v>
      </c>
      <c r="AN67" s="1" t="s">
        <v>194</v>
      </c>
      <c r="AO67" s="1" t="s">
        <v>195</v>
      </c>
      <c r="AP67" s="5">
        <v>100</v>
      </c>
      <c r="AQ67" s="3">
        <v>2</v>
      </c>
      <c r="AR67" s="1" t="s">
        <v>73</v>
      </c>
      <c r="AS67" s="8">
        <f>(Tableau1[[#This Row],[MedPrix]]+Tableau1[[#This Row],[PrixTrai]])*(1-Tableau1[[#This Row],[CliRemise]])</f>
        <v>95</v>
      </c>
      <c r="AT67" s="33">
        <f>Tableau1[[#This Row],[CA]]*1.1</f>
        <v>104.50000000000001</v>
      </c>
      <c r="AU67" s="22" t="str">
        <f>IF( Tableau1[[#This Row],[DetailVisite.VisNum]]="", "Sans détail", "Avec détail")</f>
        <v>Avec détail</v>
      </c>
      <c r="AV67" s="22">
        <f ca="1">IF(Tableau1[[#This Row],[VisDatePaiement_2024]]="",0,(TODAY()-Tableau1[[#This Row],[VisDatePaiement_2024]]))</f>
        <v>304</v>
      </c>
      <c r="AW67" s="22">
        <f ca="1">ROUND(Tableau1[[#This Row],[nombre de jour d''impayés]]/30,1)</f>
        <v>10.1</v>
      </c>
      <c r="AX67" s="22" t="str">
        <f ca="1">IF(Tableau1[[#This Row],[nombre de mois]]&gt;1,"impayé","payé")</f>
        <v>impayé</v>
      </c>
      <c r="AY67" s="23" t="b">
        <f ca="1">AND(Tableau1[[#This Row],[VisDatesuivi_2024]]&gt;=TODAY()-30,Tableau1[[#This Row],[VisDatesuivi_2024]]&lt;=TODAY())</f>
        <v>0</v>
      </c>
      <c r="AZ67" s="23">
        <f>ROUNDDOWN(DAY(Tableau1[[#This Row],[VisDate_2024]])/7,0)</f>
        <v>0</v>
      </c>
      <c r="BA67" s="59">
        <f t="shared" si="1"/>
        <v>0</v>
      </c>
      <c r="BB67" s="60">
        <f>Tableau1[[#This Row],[VisDate_2024]]-Tableau1[[#This Row],[visite]]</f>
        <v>45352</v>
      </c>
      <c r="BC67" s="56" t="str">
        <f>IF(Tableau1[[#This Row],[visite]]&gt;0,Tableau1[[#This Row],[Colonne1]],"")</f>
        <v/>
      </c>
    </row>
    <row r="68" spans="1:55" ht="28.8" x14ac:dyDescent="0.3">
      <c r="A68" s="1" t="s">
        <v>188</v>
      </c>
      <c r="B68" s="1" t="s">
        <v>158</v>
      </c>
      <c r="C68" s="1" t="s">
        <v>189</v>
      </c>
      <c r="D68" s="1" t="s">
        <v>190</v>
      </c>
      <c r="E68" s="1" t="s">
        <v>191</v>
      </c>
      <c r="F68" s="4">
        <v>42090</v>
      </c>
      <c r="G68" s="1" t="s">
        <v>56</v>
      </c>
      <c r="H68" s="1" t="s">
        <v>132</v>
      </c>
      <c r="I68" s="3" t="b">
        <v>0</v>
      </c>
      <c r="J68" s="3">
        <v>180</v>
      </c>
      <c r="K68" s="3">
        <v>354</v>
      </c>
      <c r="L68" s="3" t="b">
        <v>0</v>
      </c>
      <c r="M68" s="1" t="s">
        <v>43</v>
      </c>
      <c r="N68" s="1" t="s">
        <v>158</v>
      </c>
      <c r="O68" s="3">
        <v>1</v>
      </c>
      <c r="P68" s="1" t="s">
        <v>162</v>
      </c>
      <c r="Q68" s="1" t="s">
        <v>163</v>
      </c>
      <c r="R68" s="1" t="s">
        <v>47</v>
      </c>
      <c r="S68" s="20" t="s">
        <v>48</v>
      </c>
      <c r="T68" s="1" t="s">
        <v>49</v>
      </c>
      <c r="U68" s="1" t="s">
        <v>164</v>
      </c>
      <c r="V68" s="1" t="s">
        <v>43</v>
      </c>
      <c r="W68" s="4">
        <v>43095</v>
      </c>
      <c r="X68" s="3">
        <v>0.05</v>
      </c>
      <c r="Y68" s="1" t="s">
        <v>201</v>
      </c>
      <c r="Z68" s="1" t="s">
        <v>188</v>
      </c>
      <c r="AA68" s="4">
        <v>45359</v>
      </c>
      <c r="AB68" s="1" t="s">
        <v>111</v>
      </c>
      <c r="AC68" s="2"/>
      <c r="AD68" s="3">
        <v>1</v>
      </c>
      <c r="AE68" s="4">
        <v>45373</v>
      </c>
      <c r="AF68" s="1" t="s">
        <v>201</v>
      </c>
      <c r="AG68" s="1" t="s">
        <v>67</v>
      </c>
      <c r="AH68" s="1" t="s">
        <v>68</v>
      </c>
      <c r="AI68" s="1" t="s">
        <v>69</v>
      </c>
      <c r="AJ68" s="1" t="s">
        <v>197</v>
      </c>
      <c r="AK68" s="1" t="s">
        <v>197</v>
      </c>
      <c r="AL68" s="1" t="s">
        <v>198</v>
      </c>
      <c r="AM68" s="5">
        <v>9.5</v>
      </c>
      <c r="AN68" s="1" t="s">
        <v>69</v>
      </c>
      <c r="AO68" s="1" t="s">
        <v>72</v>
      </c>
      <c r="AP68" s="5">
        <v>250</v>
      </c>
      <c r="AQ68" s="3">
        <v>1</v>
      </c>
      <c r="AR68" s="1" t="s">
        <v>112</v>
      </c>
      <c r="AS68" s="8">
        <f>(Tableau1[[#This Row],[MedPrix]]+Tableau1[[#This Row],[PrixTrai]])*(1-Tableau1[[#This Row],[CliRemise]])</f>
        <v>246.52499999999998</v>
      </c>
      <c r="AT68" s="33">
        <f>Tableau1[[#This Row],[CA]]*1.1</f>
        <v>271.17750000000001</v>
      </c>
      <c r="AU68" s="22" t="str">
        <f>IF( Tableau1[[#This Row],[DetailVisite.VisNum]]="", "Sans détail", "Avec détail")</f>
        <v>Avec détail</v>
      </c>
      <c r="AV68" s="22">
        <f ca="1">IF(Tableau1[[#This Row],[VisDatePaiement_2024]]="",0,(TODAY()-Tableau1[[#This Row],[VisDatePaiement_2024]]))</f>
        <v>296</v>
      </c>
      <c r="AW68" s="22">
        <f ca="1">ROUND(Tableau1[[#This Row],[nombre de jour d''impayés]]/30,1)</f>
        <v>9.9</v>
      </c>
      <c r="AX68" s="22" t="str">
        <f ca="1">IF(Tableau1[[#This Row],[nombre de mois]]&gt;1,"impayé","payé")</f>
        <v>impayé</v>
      </c>
      <c r="AY68" s="23" t="b">
        <f ca="1">AND(Tableau1[[#This Row],[VisDatesuivi_2024]]&gt;=TODAY()-30,Tableau1[[#This Row],[VisDatesuivi_2024]]&lt;=TODAY())</f>
        <v>0</v>
      </c>
      <c r="AZ68" s="23">
        <f>ROUNDDOWN(DAY(Tableau1[[#This Row],[VisDate_2024]])/7,0)</f>
        <v>1</v>
      </c>
      <c r="BA68" s="59">
        <f t="shared" si="1"/>
        <v>0</v>
      </c>
      <c r="BB68" s="60">
        <f>Tableau1[[#This Row],[VisDate_2024]]-Tableau1[[#This Row],[visite]]</f>
        <v>45359</v>
      </c>
      <c r="BC68" s="56" t="str">
        <f>IF(Tableau1[[#This Row],[visite]]&gt;0,Tableau1[[#This Row],[Colonne1]],"")</f>
        <v/>
      </c>
    </row>
    <row r="69" spans="1:55" ht="28.8" x14ac:dyDescent="0.3">
      <c r="A69" s="1" t="s">
        <v>202</v>
      </c>
      <c r="B69" s="1" t="s">
        <v>203</v>
      </c>
      <c r="C69" s="1" t="s">
        <v>204</v>
      </c>
      <c r="D69" s="1" t="s">
        <v>143</v>
      </c>
      <c r="E69" s="1" t="s">
        <v>205</v>
      </c>
      <c r="F69" s="4">
        <v>42396</v>
      </c>
      <c r="G69" s="1" t="s">
        <v>107</v>
      </c>
      <c r="H69" s="1" t="s">
        <v>206</v>
      </c>
      <c r="I69" s="3" t="b">
        <v>1</v>
      </c>
      <c r="J69" s="3">
        <v>32.200000000000003</v>
      </c>
      <c r="K69" s="3">
        <v>34.5</v>
      </c>
      <c r="L69" s="3" t="b">
        <v>0</v>
      </c>
      <c r="M69" s="1" t="s">
        <v>43</v>
      </c>
      <c r="N69" s="1" t="s">
        <v>203</v>
      </c>
      <c r="O69" s="3">
        <v>1</v>
      </c>
      <c r="P69" s="1" t="s">
        <v>207</v>
      </c>
      <c r="Q69" s="1" t="s">
        <v>208</v>
      </c>
      <c r="R69" s="1" t="s">
        <v>209</v>
      </c>
      <c r="S69" s="20" t="s">
        <v>210</v>
      </c>
      <c r="T69" s="1" t="s">
        <v>211</v>
      </c>
      <c r="U69" s="1" t="s">
        <v>212</v>
      </c>
      <c r="V69" s="1" t="s">
        <v>43</v>
      </c>
      <c r="W69" s="4">
        <v>43024</v>
      </c>
      <c r="X69" s="3">
        <v>0.05</v>
      </c>
      <c r="Y69" s="1" t="s">
        <v>213</v>
      </c>
      <c r="Z69" s="1" t="s">
        <v>202</v>
      </c>
      <c r="AA69" s="4">
        <v>44949</v>
      </c>
      <c r="AB69" s="1" t="s">
        <v>111</v>
      </c>
      <c r="AC69" s="2"/>
      <c r="AD69" s="3">
        <v>3</v>
      </c>
      <c r="AE69" s="4">
        <v>44955</v>
      </c>
      <c r="AF69" s="1" t="s">
        <v>213</v>
      </c>
      <c r="AG69" s="1" t="s">
        <v>67</v>
      </c>
      <c r="AH69" s="1" t="s">
        <v>68</v>
      </c>
      <c r="AI69" s="1" t="s">
        <v>177</v>
      </c>
      <c r="AJ69" s="1" t="s">
        <v>178</v>
      </c>
      <c r="AK69" s="1" t="s">
        <v>178</v>
      </c>
      <c r="AL69" s="1" t="s">
        <v>179</v>
      </c>
      <c r="AM69" s="5">
        <v>1</v>
      </c>
      <c r="AN69" s="1" t="s">
        <v>177</v>
      </c>
      <c r="AO69" s="1" t="s">
        <v>180</v>
      </c>
      <c r="AP69" s="5">
        <v>375</v>
      </c>
      <c r="AQ69" s="3">
        <v>3</v>
      </c>
      <c r="AR69" s="1" t="s">
        <v>82</v>
      </c>
      <c r="AS69" s="8">
        <f>(Tableau1[[#This Row],[MedPrix]]+Tableau1[[#This Row],[PrixTrai]])*(1-Tableau1[[#This Row],[CliRemise]])</f>
        <v>357.2</v>
      </c>
      <c r="AT69" s="33">
        <f>Tableau1[[#This Row],[CA]]*1.1</f>
        <v>392.92</v>
      </c>
      <c r="AU69" s="22" t="str">
        <f>IF( Tableau1[[#This Row],[DetailVisite.VisNum]]="", "Sans détail", "Avec détail")</f>
        <v>Avec détail</v>
      </c>
      <c r="AV69" s="22">
        <f ca="1">IF(Tableau1[[#This Row],[VisDatePaiement_2024]]="",0,(TODAY()-Tableau1[[#This Row],[VisDatePaiement_2024]]))</f>
        <v>714</v>
      </c>
      <c r="AW69" s="22">
        <f ca="1">ROUND(Tableau1[[#This Row],[nombre de jour d''impayés]]/30,1)</f>
        <v>23.8</v>
      </c>
      <c r="AX69" s="22" t="str">
        <f ca="1">IF(Tableau1[[#This Row],[nombre de mois]]&gt;1,"impayé","payé")</f>
        <v>impayé</v>
      </c>
      <c r="AY69" s="23" t="b">
        <f ca="1">AND(Tableau1[[#This Row],[VisDatesuivi_2024]]&gt;=TODAY()-30,Tableau1[[#This Row],[VisDatesuivi_2024]]&lt;=TODAY())</f>
        <v>0</v>
      </c>
      <c r="AZ69" s="23">
        <f>ROUNDDOWN(DAY(Tableau1[[#This Row],[VisDate_2024]])/7,0)</f>
        <v>3</v>
      </c>
      <c r="BA69" s="59">
        <f t="shared" si="1"/>
        <v>0</v>
      </c>
      <c r="BB69" s="60">
        <f>Tableau1[[#This Row],[VisDate_2024]]-Tableau1[[#This Row],[visite]]</f>
        <v>44949</v>
      </c>
      <c r="BC69" s="56" t="str">
        <f>IF(Tableau1[[#This Row],[visite]]&gt;0,Tableau1[[#This Row],[Colonne1]],"")</f>
        <v/>
      </c>
    </row>
    <row r="70" spans="1:55" ht="28.8" x14ac:dyDescent="0.3">
      <c r="A70" s="1" t="s">
        <v>202</v>
      </c>
      <c r="B70" s="1" t="s">
        <v>203</v>
      </c>
      <c r="C70" s="1" t="s">
        <v>204</v>
      </c>
      <c r="D70" s="1" t="s">
        <v>143</v>
      </c>
      <c r="E70" s="1" t="s">
        <v>205</v>
      </c>
      <c r="F70" s="4">
        <v>42396</v>
      </c>
      <c r="G70" s="1" t="s">
        <v>107</v>
      </c>
      <c r="H70" s="1" t="s">
        <v>206</v>
      </c>
      <c r="I70" s="3" t="b">
        <v>1</v>
      </c>
      <c r="J70" s="3">
        <v>32.200000000000003</v>
      </c>
      <c r="K70" s="3">
        <v>34.5</v>
      </c>
      <c r="L70" s="3" t="b">
        <v>0</v>
      </c>
      <c r="M70" s="1" t="s">
        <v>43</v>
      </c>
      <c r="N70" s="1" t="s">
        <v>203</v>
      </c>
      <c r="O70" s="3">
        <v>1</v>
      </c>
      <c r="P70" s="1" t="s">
        <v>207</v>
      </c>
      <c r="Q70" s="1" t="s">
        <v>208</v>
      </c>
      <c r="R70" s="1" t="s">
        <v>209</v>
      </c>
      <c r="S70" s="20" t="s">
        <v>210</v>
      </c>
      <c r="T70" s="1" t="s">
        <v>211</v>
      </c>
      <c r="U70" s="1" t="s">
        <v>212</v>
      </c>
      <c r="V70" s="1" t="s">
        <v>43</v>
      </c>
      <c r="W70" s="4">
        <v>43024</v>
      </c>
      <c r="X70" s="3">
        <v>0.05</v>
      </c>
      <c r="Y70" s="1" t="s">
        <v>214</v>
      </c>
      <c r="Z70" s="1" t="s">
        <v>202</v>
      </c>
      <c r="AA70" s="4">
        <v>45344</v>
      </c>
      <c r="AB70" s="1" t="s">
        <v>111</v>
      </c>
      <c r="AC70" s="2"/>
      <c r="AD70" s="3">
        <v>1</v>
      </c>
      <c r="AE70" s="4">
        <v>45356</v>
      </c>
      <c r="AF70" s="1" t="s">
        <v>214</v>
      </c>
      <c r="AG70" s="1" t="s">
        <v>67</v>
      </c>
      <c r="AH70" s="1" t="s">
        <v>68</v>
      </c>
      <c r="AI70" s="1" t="s">
        <v>177</v>
      </c>
      <c r="AJ70" s="1" t="s">
        <v>178</v>
      </c>
      <c r="AK70" s="1" t="s">
        <v>178</v>
      </c>
      <c r="AL70" s="1" t="s">
        <v>179</v>
      </c>
      <c r="AM70" s="5">
        <v>1</v>
      </c>
      <c r="AN70" s="1" t="s">
        <v>177</v>
      </c>
      <c r="AO70" s="1" t="s">
        <v>180</v>
      </c>
      <c r="AP70" s="5">
        <v>375</v>
      </c>
      <c r="AQ70" s="3">
        <v>1</v>
      </c>
      <c r="AR70" s="1" t="s">
        <v>112</v>
      </c>
      <c r="AS70" s="8">
        <f>(Tableau1[[#This Row],[MedPrix]]+Tableau1[[#This Row],[PrixTrai]])*(1-Tableau1[[#This Row],[CliRemise]])</f>
        <v>357.2</v>
      </c>
      <c r="AT70" s="33">
        <f>Tableau1[[#This Row],[CA]]*1.1</f>
        <v>392.92</v>
      </c>
      <c r="AU70" s="22" t="str">
        <f>IF( Tableau1[[#This Row],[DetailVisite.VisNum]]="", "Sans détail", "Avec détail")</f>
        <v>Avec détail</v>
      </c>
      <c r="AV70" s="22">
        <f ca="1">IF(Tableau1[[#This Row],[VisDatePaiement_2024]]="",0,(TODAY()-Tableau1[[#This Row],[VisDatePaiement_2024]]))</f>
        <v>313</v>
      </c>
      <c r="AW70" s="22">
        <f ca="1">ROUND(Tableau1[[#This Row],[nombre de jour d''impayés]]/30,1)</f>
        <v>10.4</v>
      </c>
      <c r="AX70" s="22" t="str">
        <f ca="1">IF(Tableau1[[#This Row],[nombre de mois]]&gt;1,"impayé","payé")</f>
        <v>impayé</v>
      </c>
      <c r="AY70" s="23" t="b">
        <f ca="1">AND(Tableau1[[#This Row],[VisDatesuivi_2024]]&gt;=TODAY()-30,Tableau1[[#This Row],[VisDatesuivi_2024]]&lt;=TODAY())</f>
        <v>0</v>
      </c>
      <c r="AZ70" s="23">
        <f>ROUNDDOWN(DAY(Tableau1[[#This Row],[VisDate_2024]])/7,0)</f>
        <v>3</v>
      </c>
      <c r="BA70" s="59">
        <f t="shared" si="1"/>
        <v>0</v>
      </c>
      <c r="BB70" s="60">
        <f>Tableau1[[#This Row],[VisDate_2024]]-Tableau1[[#This Row],[visite]]</f>
        <v>45344</v>
      </c>
      <c r="BC70" s="56" t="str">
        <f>IF(Tableau1[[#This Row],[visite]]&gt;0,Tableau1[[#This Row],[Colonne1]],"")</f>
        <v/>
      </c>
    </row>
    <row r="71" spans="1:55" ht="43.2" x14ac:dyDescent="0.3">
      <c r="A71" s="1" t="s">
        <v>215</v>
      </c>
      <c r="B71" s="1" t="s">
        <v>216</v>
      </c>
      <c r="C71" s="1" t="s">
        <v>217</v>
      </c>
      <c r="D71" s="1" t="s">
        <v>218</v>
      </c>
      <c r="E71" s="1" t="s">
        <v>219</v>
      </c>
      <c r="F71" s="4">
        <v>41208</v>
      </c>
      <c r="G71" s="1" t="s">
        <v>56</v>
      </c>
      <c r="H71" s="1" t="s">
        <v>220</v>
      </c>
      <c r="I71" s="3" t="b">
        <v>0</v>
      </c>
      <c r="J71" s="3">
        <v>49.6</v>
      </c>
      <c r="K71" s="3">
        <v>38.200000000000003</v>
      </c>
      <c r="L71" s="3" t="b">
        <v>0</v>
      </c>
      <c r="M71" s="1" t="s">
        <v>43</v>
      </c>
      <c r="N71" s="1" t="s">
        <v>216</v>
      </c>
      <c r="O71" s="3">
        <v>2</v>
      </c>
      <c r="P71" s="1" t="s">
        <v>221</v>
      </c>
      <c r="Q71" s="1" t="s">
        <v>222</v>
      </c>
      <c r="R71" s="1" t="s">
        <v>61</v>
      </c>
      <c r="S71" s="20" t="s">
        <v>62</v>
      </c>
      <c r="T71" s="1" t="s">
        <v>63</v>
      </c>
      <c r="U71" s="1" t="s">
        <v>223</v>
      </c>
      <c r="V71" s="1" t="s">
        <v>43</v>
      </c>
      <c r="W71" s="4">
        <v>42827</v>
      </c>
      <c r="X71" s="3">
        <v>0.2</v>
      </c>
      <c r="Y71" s="1" t="s">
        <v>43</v>
      </c>
      <c r="Z71" s="1" t="s">
        <v>43</v>
      </c>
      <c r="AA71" s="2"/>
      <c r="AB71" s="1" t="s">
        <v>43</v>
      </c>
      <c r="AC71" s="2"/>
      <c r="AD71" s="2"/>
      <c r="AE71" s="2"/>
      <c r="AF71" s="1" t="s">
        <v>43</v>
      </c>
      <c r="AG71" s="1" t="s">
        <v>43</v>
      </c>
      <c r="AH71" s="1" t="s">
        <v>43</v>
      </c>
      <c r="AI71" s="1" t="s">
        <v>43</v>
      </c>
      <c r="AJ71" s="1" t="s">
        <v>43</v>
      </c>
      <c r="AK71" s="1" t="s">
        <v>43</v>
      </c>
      <c r="AL71" s="1" t="s">
        <v>43</v>
      </c>
      <c r="AM71" s="2"/>
      <c r="AN71" s="1" t="s">
        <v>43</v>
      </c>
      <c r="AO71" s="1" t="s">
        <v>43</v>
      </c>
      <c r="AP71" s="2"/>
      <c r="AQ71" s="2"/>
      <c r="AR71" s="1" t="s">
        <v>43</v>
      </c>
      <c r="AS71" s="8">
        <f>(Tableau1[[#This Row],[MedPrix]]+Tableau1[[#This Row],[PrixTrai]])*(1-Tableau1[[#This Row],[CliRemise]])</f>
        <v>0</v>
      </c>
      <c r="AT71" s="33">
        <f>Tableau1[[#This Row],[CA]]*1.1</f>
        <v>0</v>
      </c>
      <c r="AU71" s="22" t="str">
        <f>IF( Tableau1[[#This Row],[DetailVisite.VisNum]]="", "Sans détail", "Avec détail")</f>
        <v>Sans détail</v>
      </c>
      <c r="AV71" s="22">
        <f ca="1">IF(Tableau1[[#This Row],[VisDatePaiement_2024]]="",0,(TODAY()-Tableau1[[#This Row],[VisDatePaiement_2024]]))</f>
        <v>0</v>
      </c>
      <c r="AW71" s="22">
        <f ca="1">ROUND(Tableau1[[#This Row],[nombre de jour d''impayés]]/30,1)</f>
        <v>0</v>
      </c>
      <c r="AX71" s="22" t="str">
        <f ca="1">IF(Tableau1[[#This Row],[nombre de mois]]&gt;1,"impayé","payé")</f>
        <v>payé</v>
      </c>
      <c r="AY71" s="23" t="b">
        <f ca="1">AND(Tableau1[[#This Row],[VisDatesuivi_2024]]&gt;=TODAY()-30,Tableau1[[#This Row],[VisDatesuivi_2024]]&lt;=TODAY())</f>
        <v>0</v>
      </c>
      <c r="AZ71" s="23">
        <f>ROUNDDOWN(DAY(Tableau1[[#This Row],[VisDate_2024]])/7,0)</f>
        <v>0</v>
      </c>
      <c r="BA71" s="59">
        <f t="shared" si="1"/>
        <v>0</v>
      </c>
      <c r="BB71" s="60">
        <f>Tableau1[[#This Row],[VisDate_2024]]-Tableau1[[#This Row],[visite]]</f>
        <v>0</v>
      </c>
      <c r="BC71" s="56" t="str">
        <f>IF(Tableau1[[#This Row],[visite]]&gt;0,Tableau1[[#This Row],[Colonne1]],"")</f>
        <v/>
      </c>
    </row>
    <row r="72" spans="1:55" ht="72" x14ac:dyDescent="0.3">
      <c r="A72" s="1" t="s">
        <v>224</v>
      </c>
      <c r="B72" s="1" t="s">
        <v>216</v>
      </c>
      <c r="C72" s="1" t="s">
        <v>225</v>
      </c>
      <c r="D72" s="1" t="s">
        <v>226</v>
      </c>
      <c r="E72" s="1" t="s">
        <v>227</v>
      </c>
      <c r="F72" s="4">
        <v>41944</v>
      </c>
      <c r="G72" s="1" t="s">
        <v>228</v>
      </c>
      <c r="H72" s="1" t="s">
        <v>145</v>
      </c>
      <c r="I72" s="3" t="b">
        <v>0</v>
      </c>
      <c r="J72" s="3">
        <v>298.2</v>
      </c>
      <c r="K72" s="3">
        <v>1246.8</v>
      </c>
      <c r="L72" s="3" t="b">
        <v>1</v>
      </c>
      <c r="M72" s="1" t="s">
        <v>229</v>
      </c>
      <c r="N72" s="1" t="s">
        <v>216</v>
      </c>
      <c r="O72" s="3">
        <v>2</v>
      </c>
      <c r="P72" s="1" t="s">
        <v>221</v>
      </c>
      <c r="Q72" s="1" t="s">
        <v>222</v>
      </c>
      <c r="R72" s="1" t="s">
        <v>61</v>
      </c>
      <c r="S72" s="20" t="s">
        <v>62</v>
      </c>
      <c r="T72" s="1" t="s">
        <v>63</v>
      </c>
      <c r="U72" s="1" t="s">
        <v>223</v>
      </c>
      <c r="V72" s="1" t="s">
        <v>43</v>
      </c>
      <c r="W72" s="4">
        <v>42827</v>
      </c>
      <c r="X72" s="3">
        <v>0.2</v>
      </c>
      <c r="Y72" s="1" t="s">
        <v>43</v>
      </c>
      <c r="Z72" s="1" t="s">
        <v>43</v>
      </c>
      <c r="AA72" s="2"/>
      <c r="AB72" s="1" t="s">
        <v>43</v>
      </c>
      <c r="AC72" s="2"/>
      <c r="AD72" s="2"/>
      <c r="AE72" s="2"/>
      <c r="AF72" s="1" t="s">
        <v>43</v>
      </c>
      <c r="AG72" s="1" t="s">
        <v>43</v>
      </c>
      <c r="AH72" s="1" t="s">
        <v>43</v>
      </c>
      <c r="AI72" s="1" t="s">
        <v>43</v>
      </c>
      <c r="AJ72" s="1" t="s">
        <v>43</v>
      </c>
      <c r="AK72" s="1" t="s">
        <v>43</v>
      </c>
      <c r="AL72" s="1" t="s">
        <v>43</v>
      </c>
      <c r="AM72" s="2"/>
      <c r="AN72" s="1" t="s">
        <v>43</v>
      </c>
      <c r="AO72" s="1" t="s">
        <v>43</v>
      </c>
      <c r="AP72" s="2"/>
      <c r="AQ72" s="2"/>
      <c r="AR72" s="1" t="s">
        <v>43</v>
      </c>
      <c r="AS72" s="8">
        <f>(Tableau1[[#This Row],[MedPrix]]+Tableau1[[#This Row],[PrixTrai]])*(1-Tableau1[[#This Row],[CliRemise]])</f>
        <v>0</v>
      </c>
      <c r="AT72" s="33">
        <f>Tableau1[[#This Row],[CA]]*1.1</f>
        <v>0</v>
      </c>
      <c r="AU72" s="22" t="str">
        <f>IF( Tableau1[[#This Row],[DetailVisite.VisNum]]="", "Sans détail", "Avec détail")</f>
        <v>Sans détail</v>
      </c>
      <c r="AV72" s="22">
        <f ca="1">IF(Tableau1[[#This Row],[VisDatePaiement_2024]]="",0,(TODAY()-Tableau1[[#This Row],[VisDatePaiement_2024]]))</f>
        <v>0</v>
      </c>
      <c r="AW72" s="22">
        <f ca="1">ROUND(Tableau1[[#This Row],[nombre de jour d''impayés]]/30,1)</f>
        <v>0</v>
      </c>
      <c r="AX72" s="22" t="str">
        <f ca="1">IF(Tableau1[[#This Row],[nombre de mois]]&gt;1,"impayé","payé")</f>
        <v>payé</v>
      </c>
      <c r="AY72" s="23" t="b">
        <f ca="1">AND(Tableau1[[#This Row],[VisDatesuivi_2024]]&gt;=TODAY()-30,Tableau1[[#This Row],[VisDatesuivi_2024]]&lt;=TODAY())</f>
        <v>0</v>
      </c>
      <c r="AZ72" s="23">
        <f>ROUNDDOWN(DAY(Tableau1[[#This Row],[VisDate_2024]])/7,0)</f>
        <v>0</v>
      </c>
      <c r="BA72" s="59">
        <f t="shared" si="1"/>
        <v>0</v>
      </c>
      <c r="BB72" s="60">
        <f>Tableau1[[#This Row],[VisDate_2024]]-Tableau1[[#This Row],[visite]]</f>
        <v>0</v>
      </c>
      <c r="BC72" s="56" t="str">
        <f>IF(Tableau1[[#This Row],[visite]]&gt;0,Tableau1[[#This Row],[Colonne1]],"")</f>
        <v/>
      </c>
    </row>
    <row r="73" spans="1:55" ht="28.8" x14ac:dyDescent="0.3">
      <c r="A73" s="1" t="s">
        <v>230</v>
      </c>
      <c r="B73" s="1" t="s">
        <v>231</v>
      </c>
      <c r="C73" s="1" t="s">
        <v>232</v>
      </c>
      <c r="D73" s="1" t="s">
        <v>143</v>
      </c>
      <c r="E73" s="1" t="s">
        <v>233</v>
      </c>
      <c r="F73" s="4">
        <v>41878</v>
      </c>
      <c r="G73" s="1" t="s">
        <v>56</v>
      </c>
      <c r="H73" s="1" t="s">
        <v>132</v>
      </c>
      <c r="I73" s="3" t="b">
        <v>0</v>
      </c>
      <c r="J73" s="3">
        <v>49</v>
      </c>
      <c r="K73" s="3">
        <v>22.3</v>
      </c>
      <c r="L73" s="3" t="b">
        <v>0</v>
      </c>
      <c r="M73" s="1" t="s">
        <v>43</v>
      </c>
      <c r="N73" s="1" t="s">
        <v>231</v>
      </c>
      <c r="O73" s="3">
        <v>2</v>
      </c>
      <c r="P73" s="1" t="s">
        <v>234</v>
      </c>
      <c r="Q73" s="1" t="s">
        <v>235</v>
      </c>
      <c r="R73" s="1" t="s">
        <v>236</v>
      </c>
      <c r="S73" s="20" t="s">
        <v>210</v>
      </c>
      <c r="T73" s="1" t="s">
        <v>237</v>
      </c>
      <c r="U73" s="1" t="s">
        <v>238</v>
      </c>
      <c r="V73" s="1" t="s">
        <v>43</v>
      </c>
      <c r="W73" s="4">
        <v>43645</v>
      </c>
      <c r="X73" s="3">
        <v>0.2</v>
      </c>
      <c r="Y73" s="1" t="s">
        <v>43</v>
      </c>
      <c r="Z73" s="1" t="s">
        <v>43</v>
      </c>
      <c r="AA73" s="2"/>
      <c r="AB73" s="1" t="s">
        <v>43</v>
      </c>
      <c r="AC73" s="2"/>
      <c r="AD73" s="2"/>
      <c r="AE73" s="2"/>
      <c r="AF73" s="1" t="s">
        <v>43</v>
      </c>
      <c r="AG73" s="1" t="s">
        <v>43</v>
      </c>
      <c r="AH73" s="1" t="s">
        <v>43</v>
      </c>
      <c r="AI73" s="1" t="s">
        <v>43</v>
      </c>
      <c r="AJ73" s="1" t="s">
        <v>43</v>
      </c>
      <c r="AK73" s="1" t="s">
        <v>43</v>
      </c>
      <c r="AL73" s="1" t="s">
        <v>43</v>
      </c>
      <c r="AM73" s="2"/>
      <c r="AN73" s="1" t="s">
        <v>43</v>
      </c>
      <c r="AO73" s="1" t="s">
        <v>43</v>
      </c>
      <c r="AP73" s="2"/>
      <c r="AQ73" s="2"/>
      <c r="AR73" s="1" t="s">
        <v>43</v>
      </c>
      <c r="AS73" s="8">
        <f>(Tableau1[[#This Row],[MedPrix]]+Tableau1[[#This Row],[PrixTrai]])*(1-Tableau1[[#This Row],[CliRemise]])</f>
        <v>0</v>
      </c>
      <c r="AT73" s="33">
        <f>Tableau1[[#This Row],[CA]]*1.1</f>
        <v>0</v>
      </c>
      <c r="AU73" s="22" t="str">
        <f>IF( Tableau1[[#This Row],[DetailVisite.VisNum]]="", "Sans détail", "Avec détail")</f>
        <v>Sans détail</v>
      </c>
      <c r="AV73" s="22">
        <f ca="1">IF(Tableau1[[#This Row],[VisDatePaiement_2024]]="",0,(TODAY()-Tableau1[[#This Row],[VisDatePaiement_2024]]))</f>
        <v>0</v>
      </c>
      <c r="AW73" s="22">
        <f ca="1">ROUND(Tableau1[[#This Row],[nombre de jour d''impayés]]/30,1)</f>
        <v>0</v>
      </c>
      <c r="AX73" s="22" t="str">
        <f ca="1">IF(Tableau1[[#This Row],[nombre de mois]]&gt;1,"impayé","payé")</f>
        <v>payé</v>
      </c>
      <c r="AY73" s="23" t="b">
        <f ca="1">AND(Tableau1[[#This Row],[VisDatesuivi_2024]]&gt;=TODAY()-30,Tableau1[[#This Row],[VisDatesuivi_2024]]&lt;=TODAY())</f>
        <v>0</v>
      </c>
      <c r="AZ73" s="23">
        <f>ROUNDDOWN(DAY(Tableau1[[#This Row],[VisDate_2024]])/7,0)</f>
        <v>0</v>
      </c>
      <c r="BA73" s="59">
        <f t="shared" si="1"/>
        <v>0</v>
      </c>
      <c r="BB73" s="60">
        <f>Tableau1[[#This Row],[VisDate_2024]]-Tableau1[[#This Row],[visite]]</f>
        <v>0</v>
      </c>
      <c r="BC73" s="56" t="str">
        <f>IF(Tableau1[[#This Row],[visite]]&gt;0,Tableau1[[#This Row],[Colonne1]],"")</f>
        <v/>
      </c>
    </row>
    <row r="74" spans="1:55" ht="28.8" x14ac:dyDescent="0.3">
      <c r="A74" s="1" t="s">
        <v>239</v>
      </c>
      <c r="B74" s="1" t="s">
        <v>231</v>
      </c>
      <c r="C74" s="1" t="s">
        <v>240</v>
      </c>
      <c r="D74" s="1" t="s">
        <v>241</v>
      </c>
      <c r="E74" s="1" t="s">
        <v>242</v>
      </c>
      <c r="F74" s="4">
        <v>41389</v>
      </c>
      <c r="G74" s="1" t="s">
        <v>56</v>
      </c>
      <c r="H74" s="1" t="s">
        <v>243</v>
      </c>
      <c r="I74" s="3" t="b">
        <v>0</v>
      </c>
      <c r="J74" s="3">
        <v>45.2</v>
      </c>
      <c r="K74" s="3">
        <v>4.5</v>
      </c>
      <c r="L74" s="3" t="b">
        <v>0</v>
      </c>
      <c r="M74" s="1" t="s">
        <v>43</v>
      </c>
      <c r="N74" s="1" t="s">
        <v>231</v>
      </c>
      <c r="O74" s="3">
        <v>2</v>
      </c>
      <c r="P74" s="1" t="s">
        <v>234</v>
      </c>
      <c r="Q74" s="1" t="s">
        <v>235</v>
      </c>
      <c r="R74" s="1" t="s">
        <v>236</v>
      </c>
      <c r="S74" s="20" t="s">
        <v>210</v>
      </c>
      <c r="T74" s="1" t="s">
        <v>237</v>
      </c>
      <c r="U74" s="1" t="s">
        <v>238</v>
      </c>
      <c r="V74" s="1" t="s">
        <v>43</v>
      </c>
      <c r="W74" s="4">
        <v>43645</v>
      </c>
      <c r="X74" s="3">
        <v>0.2</v>
      </c>
      <c r="Y74" s="1" t="s">
        <v>43</v>
      </c>
      <c r="Z74" s="1" t="s">
        <v>43</v>
      </c>
      <c r="AA74" s="2"/>
      <c r="AB74" s="1" t="s">
        <v>43</v>
      </c>
      <c r="AC74" s="2"/>
      <c r="AD74" s="2"/>
      <c r="AE74" s="2"/>
      <c r="AF74" s="1" t="s">
        <v>43</v>
      </c>
      <c r="AG74" s="1" t="s">
        <v>43</v>
      </c>
      <c r="AH74" s="1" t="s">
        <v>43</v>
      </c>
      <c r="AI74" s="1" t="s">
        <v>43</v>
      </c>
      <c r="AJ74" s="1" t="s">
        <v>43</v>
      </c>
      <c r="AK74" s="1" t="s">
        <v>43</v>
      </c>
      <c r="AL74" s="1" t="s">
        <v>43</v>
      </c>
      <c r="AM74" s="2"/>
      <c r="AN74" s="1" t="s">
        <v>43</v>
      </c>
      <c r="AO74" s="1" t="s">
        <v>43</v>
      </c>
      <c r="AP74" s="2"/>
      <c r="AQ74" s="2"/>
      <c r="AR74" s="1" t="s">
        <v>43</v>
      </c>
      <c r="AS74" s="8">
        <f>(Tableau1[[#This Row],[MedPrix]]+Tableau1[[#This Row],[PrixTrai]])*(1-Tableau1[[#This Row],[CliRemise]])</f>
        <v>0</v>
      </c>
      <c r="AT74" s="33">
        <f>Tableau1[[#This Row],[CA]]*1.1</f>
        <v>0</v>
      </c>
      <c r="AU74" s="22" t="str">
        <f>IF( Tableau1[[#This Row],[DetailVisite.VisNum]]="", "Sans détail", "Avec détail")</f>
        <v>Sans détail</v>
      </c>
      <c r="AV74" s="22">
        <f ca="1">IF(Tableau1[[#This Row],[VisDatePaiement_2024]]="",0,(TODAY()-Tableau1[[#This Row],[VisDatePaiement_2024]]))</f>
        <v>0</v>
      </c>
      <c r="AW74" s="22">
        <f ca="1">ROUND(Tableau1[[#This Row],[nombre de jour d''impayés]]/30,1)</f>
        <v>0</v>
      </c>
      <c r="AX74" s="22" t="str">
        <f ca="1">IF(Tableau1[[#This Row],[nombre de mois]]&gt;1,"impayé","payé")</f>
        <v>payé</v>
      </c>
      <c r="AY74" s="23" t="b">
        <f ca="1">AND(Tableau1[[#This Row],[VisDatesuivi_2024]]&gt;=TODAY()-30,Tableau1[[#This Row],[VisDatesuivi_2024]]&lt;=TODAY())</f>
        <v>0</v>
      </c>
      <c r="AZ74" s="23">
        <f>ROUNDDOWN(DAY(Tableau1[[#This Row],[VisDate_2024]])/7,0)</f>
        <v>0</v>
      </c>
      <c r="BA74" s="59">
        <f t="shared" si="1"/>
        <v>0</v>
      </c>
      <c r="BB74" s="60">
        <f>Tableau1[[#This Row],[VisDate_2024]]-Tableau1[[#This Row],[visite]]</f>
        <v>0</v>
      </c>
      <c r="BC74" s="56" t="str">
        <f>IF(Tableau1[[#This Row],[visite]]&gt;0,Tableau1[[#This Row],[Colonne1]],"")</f>
        <v/>
      </c>
    </row>
    <row r="75" spans="1:55" ht="28.8" x14ac:dyDescent="0.3">
      <c r="A75" s="1" t="s">
        <v>244</v>
      </c>
      <c r="B75" s="1" t="s">
        <v>231</v>
      </c>
      <c r="C75" s="1" t="s">
        <v>245</v>
      </c>
      <c r="D75" s="1" t="s">
        <v>54</v>
      </c>
      <c r="E75" s="1" t="s">
        <v>246</v>
      </c>
      <c r="F75" s="4">
        <v>41359</v>
      </c>
      <c r="G75" s="1" t="s">
        <v>107</v>
      </c>
      <c r="H75" s="1" t="s">
        <v>145</v>
      </c>
      <c r="I75" s="3" t="b">
        <v>0</v>
      </c>
      <c r="J75" s="3">
        <v>18</v>
      </c>
      <c r="K75" s="3">
        <v>0.4</v>
      </c>
      <c r="L75" s="3" t="b">
        <v>0</v>
      </c>
      <c r="M75" s="1" t="s">
        <v>43</v>
      </c>
      <c r="N75" s="1" t="s">
        <v>231</v>
      </c>
      <c r="O75" s="3">
        <v>2</v>
      </c>
      <c r="P75" s="1" t="s">
        <v>234</v>
      </c>
      <c r="Q75" s="1" t="s">
        <v>235</v>
      </c>
      <c r="R75" s="1" t="s">
        <v>236</v>
      </c>
      <c r="S75" s="20" t="s">
        <v>210</v>
      </c>
      <c r="T75" s="1" t="s">
        <v>237</v>
      </c>
      <c r="U75" s="1" t="s">
        <v>238</v>
      </c>
      <c r="V75" s="1" t="s">
        <v>43</v>
      </c>
      <c r="W75" s="4">
        <v>43645</v>
      </c>
      <c r="X75" s="3">
        <v>0.2</v>
      </c>
      <c r="Y75" s="1" t="s">
        <v>43</v>
      </c>
      <c r="Z75" s="1" t="s">
        <v>43</v>
      </c>
      <c r="AA75" s="2"/>
      <c r="AB75" s="1" t="s">
        <v>43</v>
      </c>
      <c r="AC75" s="2"/>
      <c r="AD75" s="2"/>
      <c r="AE75" s="2"/>
      <c r="AF75" s="1" t="s">
        <v>43</v>
      </c>
      <c r="AG75" s="1" t="s">
        <v>43</v>
      </c>
      <c r="AH75" s="1" t="s">
        <v>43</v>
      </c>
      <c r="AI75" s="1" t="s">
        <v>43</v>
      </c>
      <c r="AJ75" s="1" t="s">
        <v>43</v>
      </c>
      <c r="AK75" s="1" t="s">
        <v>43</v>
      </c>
      <c r="AL75" s="1" t="s">
        <v>43</v>
      </c>
      <c r="AM75" s="2"/>
      <c r="AN75" s="1" t="s">
        <v>43</v>
      </c>
      <c r="AO75" s="1" t="s">
        <v>43</v>
      </c>
      <c r="AP75" s="2"/>
      <c r="AQ75" s="2"/>
      <c r="AR75" s="1" t="s">
        <v>43</v>
      </c>
      <c r="AS75" s="8">
        <f>(Tableau1[[#This Row],[MedPrix]]+Tableau1[[#This Row],[PrixTrai]])*(1-Tableau1[[#This Row],[CliRemise]])</f>
        <v>0</v>
      </c>
      <c r="AT75" s="33">
        <f>Tableau1[[#This Row],[CA]]*1.1</f>
        <v>0</v>
      </c>
      <c r="AU75" s="22" t="str">
        <f>IF( Tableau1[[#This Row],[DetailVisite.VisNum]]="", "Sans détail", "Avec détail")</f>
        <v>Sans détail</v>
      </c>
      <c r="AV75" s="22">
        <f ca="1">IF(Tableau1[[#This Row],[VisDatePaiement_2024]]="",0,(TODAY()-Tableau1[[#This Row],[VisDatePaiement_2024]]))</f>
        <v>0</v>
      </c>
      <c r="AW75" s="22">
        <f ca="1">ROUND(Tableau1[[#This Row],[nombre de jour d''impayés]]/30,1)</f>
        <v>0</v>
      </c>
      <c r="AX75" s="22" t="str">
        <f ca="1">IF(Tableau1[[#This Row],[nombre de mois]]&gt;1,"impayé","payé")</f>
        <v>payé</v>
      </c>
      <c r="AY75" s="23" t="b">
        <f ca="1">AND(Tableau1[[#This Row],[VisDatesuivi_2024]]&gt;=TODAY()-30,Tableau1[[#This Row],[VisDatesuivi_2024]]&lt;=TODAY())</f>
        <v>0</v>
      </c>
      <c r="AZ75" s="23">
        <f>ROUNDDOWN(DAY(Tableau1[[#This Row],[VisDate_2024]])/7,0)</f>
        <v>0</v>
      </c>
      <c r="BA75" s="59">
        <f t="shared" si="1"/>
        <v>0</v>
      </c>
      <c r="BB75" s="60">
        <f>Tableau1[[#This Row],[VisDate_2024]]-Tableau1[[#This Row],[visite]]</f>
        <v>0</v>
      </c>
      <c r="BC75" s="56" t="str">
        <f>IF(Tableau1[[#This Row],[visite]]&gt;0,Tableau1[[#This Row],[Colonne1]],"")</f>
        <v/>
      </c>
    </row>
    <row r="76" spans="1:55" ht="28.8" x14ac:dyDescent="0.3">
      <c r="A76" s="1" t="s">
        <v>247</v>
      </c>
      <c r="B76" s="1" t="s">
        <v>248</v>
      </c>
      <c r="C76" s="1" t="s">
        <v>249</v>
      </c>
      <c r="D76" s="1" t="s">
        <v>250</v>
      </c>
      <c r="E76" s="1" t="s">
        <v>251</v>
      </c>
      <c r="F76" s="4">
        <v>42181</v>
      </c>
      <c r="G76" s="1" t="s">
        <v>107</v>
      </c>
      <c r="H76" s="1" t="s">
        <v>220</v>
      </c>
      <c r="I76" s="3" t="b">
        <v>0</v>
      </c>
      <c r="J76" s="3">
        <v>172.5</v>
      </c>
      <c r="K76" s="3">
        <v>104.9</v>
      </c>
      <c r="L76" s="3" t="b">
        <v>0</v>
      </c>
      <c r="M76" s="1" t="s">
        <v>43</v>
      </c>
      <c r="N76" s="1" t="s">
        <v>248</v>
      </c>
      <c r="O76" s="3">
        <v>3</v>
      </c>
      <c r="P76" s="1" t="s">
        <v>252</v>
      </c>
      <c r="Q76" s="1" t="s">
        <v>253</v>
      </c>
      <c r="R76" s="1" t="s">
        <v>254</v>
      </c>
      <c r="S76" s="20" t="s">
        <v>48</v>
      </c>
      <c r="T76" s="1" t="s">
        <v>255</v>
      </c>
      <c r="U76" s="1" t="s">
        <v>256</v>
      </c>
      <c r="V76" s="1" t="s">
        <v>43</v>
      </c>
      <c r="W76" s="4">
        <v>42926</v>
      </c>
      <c r="X76" s="3">
        <v>0.5</v>
      </c>
      <c r="Y76" s="1" t="s">
        <v>43</v>
      </c>
      <c r="Z76" s="1" t="s">
        <v>43</v>
      </c>
      <c r="AA76" s="2"/>
      <c r="AB76" s="1" t="s">
        <v>43</v>
      </c>
      <c r="AC76" s="2"/>
      <c r="AD76" s="2"/>
      <c r="AE76" s="2"/>
      <c r="AF76" s="1" t="s">
        <v>43</v>
      </c>
      <c r="AG76" s="1" t="s">
        <v>43</v>
      </c>
      <c r="AH76" s="1" t="s">
        <v>43</v>
      </c>
      <c r="AI76" s="1" t="s">
        <v>43</v>
      </c>
      <c r="AJ76" s="1" t="s">
        <v>43</v>
      </c>
      <c r="AK76" s="1" t="s">
        <v>43</v>
      </c>
      <c r="AL76" s="1" t="s">
        <v>43</v>
      </c>
      <c r="AM76" s="2"/>
      <c r="AN76" s="1" t="s">
        <v>43</v>
      </c>
      <c r="AO76" s="1" t="s">
        <v>43</v>
      </c>
      <c r="AP76" s="2"/>
      <c r="AQ76" s="2"/>
      <c r="AR76" s="1" t="s">
        <v>43</v>
      </c>
      <c r="AS76" s="8">
        <f>(Tableau1[[#This Row],[MedPrix]]+Tableau1[[#This Row],[PrixTrai]])*(1-Tableau1[[#This Row],[CliRemise]])</f>
        <v>0</v>
      </c>
      <c r="AT76" s="33">
        <f>Tableau1[[#This Row],[CA]]*1.1</f>
        <v>0</v>
      </c>
      <c r="AU76" s="22" t="str">
        <f>IF( Tableau1[[#This Row],[DetailVisite.VisNum]]="", "Sans détail", "Avec détail")</f>
        <v>Sans détail</v>
      </c>
      <c r="AV76" s="22">
        <f ca="1">IF(Tableau1[[#This Row],[VisDatePaiement_2024]]="",0,(TODAY()-Tableau1[[#This Row],[VisDatePaiement_2024]]))</f>
        <v>0</v>
      </c>
      <c r="AW76" s="22">
        <f ca="1">ROUND(Tableau1[[#This Row],[nombre de jour d''impayés]]/30,1)</f>
        <v>0</v>
      </c>
      <c r="AX76" s="22" t="str">
        <f ca="1">IF(Tableau1[[#This Row],[nombre de mois]]&gt;1,"impayé","payé")</f>
        <v>payé</v>
      </c>
      <c r="AY76" s="23" t="b">
        <f ca="1">AND(Tableau1[[#This Row],[VisDatesuivi_2024]]&gt;=TODAY()-30,Tableau1[[#This Row],[VisDatesuivi_2024]]&lt;=TODAY())</f>
        <v>0</v>
      </c>
      <c r="AZ76" s="23">
        <f>ROUNDDOWN(DAY(Tableau1[[#This Row],[VisDate_2024]])/7,0)</f>
        <v>0</v>
      </c>
      <c r="BA76" s="59">
        <f t="shared" si="1"/>
        <v>0</v>
      </c>
      <c r="BB76" s="60">
        <f>Tableau1[[#This Row],[VisDate_2024]]-Tableau1[[#This Row],[visite]]</f>
        <v>0</v>
      </c>
      <c r="BC76" s="56" t="str">
        <f>IF(Tableau1[[#This Row],[visite]]&gt;0,Tableau1[[#This Row],[Colonne1]],"")</f>
        <v/>
      </c>
    </row>
    <row r="77" spans="1:55" ht="28.8" x14ac:dyDescent="0.3">
      <c r="A77" s="1" t="s">
        <v>257</v>
      </c>
      <c r="B77" s="1" t="s">
        <v>248</v>
      </c>
      <c r="C77" s="1" t="s">
        <v>258</v>
      </c>
      <c r="D77" s="1" t="s">
        <v>259</v>
      </c>
      <c r="E77" s="1" t="s">
        <v>260</v>
      </c>
      <c r="F77" s="4">
        <v>42273</v>
      </c>
      <c r="G77" s="1" t="s">
        <v>56</v>
      </c>
      <c r="H77" s="1" t="s">
        <v>261</v>
      </c>
      <c r="I77" s="3" t="b">
        <v>0</v>
      </c>
      <c r="J77" s="3">
        <v>280.5</v>
      </c>
      <c r="K77" s="3">
        <v>297.10000000000002</v>
      </c>
      <c r="L77" s="3" t="b">
        <v>0</v>
      </c>
      <c r="M77" s="1" t="s">
        <v>43</v>
      </c>
      <c r="N77" s="1" t="s">
        <v>248</v>
      </c>
      <c r="O77" s="3">
        <v>3</v>
      </c>
      <c r="P77" s="1" t="s">
        <v>252</v>
      </c>
      <c r="Q77" s="1" t="s">
        <v>253</v>
      </c>
      <c r="R77" s="1" t="s">
        <v>254</v>
      </c>
      <c r="S77" s="20" t="s">
        <v>48</v>
      </c>
      <c r="T77" s="1" t="s">
        <v>255</v>
      </c>
      <c r="U77" s="1" t="s">
        <v>256</v>
      </c>
      <c r="V77" s="1" t="s">
        <v>43</v>
      </c>
      <c r="W77" s="4">
        <v>42926</v>
      </c>
      <c r="X77" s="3">
        <v>0.5</v>
      </c>
      <c r="Y77" s="1" t="s">
        <v>43</v>
      </c>
      <c r="Z77" s="1" t="s">
        <v>43</v>
      </c>
      <c r="AA77" s="2"/>
      <c r="AB77" s="1" t="s">
        <v>43</v>
      </c>
      <c r="AC77" s="2"/>
      <c r="AD77" s="2"/>
      <c r="AE77" s="2"/>
      <c r="AF77" s="1" t="s">
        <v>43</v>
      </c>
      <c r="AG77" s="1" t="s">
        <v>43</v>
      </c>
      <c r="AH77" s="1" t="s">
        <v>43</v>
      </c>
      <c r="AI77" s="1" t="s">
        <v>43</v>
      </c>
      <c r="AJ77" s="1" t="s">
        <v>43</v>
      </c>
      <c r="AK77" s="1" t="s">
        <v>43</v>
      </c>
      <c r="AL77" s="1" t="s">
        <v>43</v>
      </c>
      <c r="AM77" s="2"/>
      <c r="AN77" s="1" t="s">
        <v>43</v>
      </c>
      <c r="AO77" s="1" t="s">
        <v>43</v>
      </c>
      <c r="AP77" s="2"/>
      <c r="AQ77" s="2"/>
      <c r="AR77" s="1" t="s">
        <v>43</v>
      </c>
      <c r="AS77" s="8">
        <f>(Tableau1[[#This Row],[MedPrix]]+Tableau1[[#This Row],[PrixTrai]])*(1-Tableau1[[#This Row],[CliRemise]])</f>
        <v>0</v>
      </c>
      <c r="AT77" s="33">
        <f>Tableau1[[#This Row],[CA]]*1.1</f>
        <v>0</v>
      </c>
      <c r="AU77" s="22" t="str">
        <f>IF( Tableau1[[#This Row],[DetailVisite.VisNum]]="", "Sans détail", "Avec détail")</f>
        <v>Sans détail</v>
      </c>
      <c r="AV77" s="22">
        <f ca="1">IF(Tableau1[[#This Row],[VisDatePaiement_2024]]="",0,(TODAY()-Tableau1[[#This Row],[VisDatePaiement_2024]]))</f>
        <v>0</v>
      </c>
      <c r="AW77" s="22">
        <f ca="1">ROUND(Tableau1[[#This Row],[nombre de jour d''impayés]]/30,1)</f>
        <v>0</v>
      </c>
      <c r="AX77" s="22" t="str">
        <f ca="1">IF(Tableau1[[#This Row],[nombre de mois]]&gt;1,"impayé","payé")</f>
        <v>payé</v>
      </c>
      <c r="AY77" s="23" t="b">
        <f ca="1">AND(Tableau1[[#This Row],[VisDatesuivi_2024]]&gt;=TODAY()-30,Tableau1[[#This Row],[VisDatesuivi_2024]]&lt;=TODAY())</f>
        <v>0</v>
      </c>
      <c r="AZ77" s="23">
        <f>ROUNDDOWN(DAY(Tableau1[[#This Row],[VisDate_2024]])/7,0)</f>
        <v>0</v>
      </c>
      <c r="BA77" s="59">
        <f t="shared" si="1"/>
        <v>0</v>
      </c>
      <c r="BB77" s="60">
        <f>Tableau1[[#This Row],[VisDate_2024]]-Tableau1[[#This Row],[visite]]</f>
        <v>0</v>
      </c>
      <c r="BC77" s="56" t="str">
        <f>IF(Tableau1[[#This Row],[visite]]&gt;0,Tableau1[[#This Row],[Colonne1]],"")</f>
        <v/>
      </c>
    </row>
    <row r="78" spans="1:55" ht="28.8" x14ac:dyDescent="0.3">
      <c r="A78" s="1" t="s">
        <v>262</v>
      </c>
      <c r="B78" s="1" t="s">
        <v>248</v>
      </c>
      <c r="C78" s="1" t="s">
        <v>263</v>
      </c>
      <c r="D78" s="1" t="s">
        <v>264</v>
      </c>
      <c r="E78" s="1" t="s">
        <v>265</v>
      </c>
      <c r="F78" s="4">
        <v>39686</v>
      </c>
      <c r="G78" s="1" t="s">
        <v>56</v>
      </c>
      <c r="H78" s="1" t="s">
        <v>266</v>
      </c>
      <c r="I78" s="3" t="b">
        <v>0</v>
      </c>
      <c r="J78" s="3">
        <v>60.5</v>
      </c>
      <c r="K78" s="3">
        <v>3.4</v>
      </c>
      <c r="L78" s="3" t="b">
        <v>0</v>
      </c>
      <c r="M78" s="1" t="s">
        <v>43</v>
      </c>
      <c r="N78" s="1" t="s">
        <v>248</v>
      </c>
      <c r="O78" s="3">
        <v>3</v>
      </c>
      <c r="P78" s="1" t="s">
        <v>252</v>
      </c>
      <c r="Q78" s="1" t="s">
        <v>253</v>
      </c>
      <c r="R78" s="1" t="s">
        <v>254</v>
      </c>
      <c r="S78" s="20" t="s">
        <v>48</v>
      </c>
      <c r="T78" s="1" t="s">
        <v>255</v>
      </c>
      <c r="U78" s="1" t="s">
        <v>256</v>
      </c>
      <c r="V78" s="1" t="s">
        <v>43</v>
      </c>
      <c r="W78" s="4">
        <v>42926</v>
      </c>
      <c r="X78" s="3">
        <v>0.5</v>
      </c>
      <c r="Y78" s="1" t="s">
        <v>43</v>
      </c>
      <c r="Z78" s="1" t="s">
        <v>43</v>
      </c>
      <c r="AA78" s="2"/>
      <c r="AB78" s="1" t="s">
        <v>43</v>
      </c>
      <c r="AC78" s="2"/>
      <c r="AD78" s="2"/>
      <c r="AE78" s="2"/>
      <c r="AF78" s="1" t="s">
        <v>43</v>
      </c>
      <c r="AG78" s="1" t="s">
        <v>43</v>
      </c>
      <c r="AH78" s="1" t="s">
        <v>43</v>
      </c>
      <c r="AI78" s="1" t="s">
        <v>43</v>
      </c>
      <c r="AJ78" s="1" t="s">
        <v>43</v>
      </c>
      <c r="AK78" s="1" t="s">
        <v>43</v>
      </c>
      <c r="AL78" s="1" t="s">
        <v>43</v>
      </c>
      <c r="AM78" s="2"/>
      <c r="AN78" s="1" t="s">
        <v>43</v>
      </c>
      <c r="AO78" s="1" t="s">
        <v>43</v>
      </c>
      <c r="AP78" s="2"/>
      <c r="AQ78" s="2"/>
      <c r="AR78" s="1" t="s">
        <v>43</v>
      </c>
      <c r="AS78" s="8">
        <f>(Tableau1[[#This Row],[MedPrix]]+Tableau1[[#This Row],[PrixTrai]])*(1-Tableau1[[#This Row],[CliRemise]])</f>
        <v>0</v>
      </c>
      <c r="AT78" s="33">
        <f>Tableau1[[#This Row],[CA]]*1.1</f>
        <v>0</v>
      </c>
      <c r="AU78" s="22" t="str">
        <f>IF( Tableau1[[#This Row],[DetailVisite.VisNum]]="", "Sans détail", "Avec détail")</f>
        <v>Sans détail</v>
      </c>
      <c r="AV78" s="22">
        <f ca="1">IF(Tableau1[[#This Row],[VisDatePaiement_2024]]="",0,(TODAY()-Tableau1[[#This Row],[VisDatePaiement_2024]]))</f>
        <v>0</v>
      </c>
      <c r="AW78" s="22">
        <f ca="1">ROUND(Tableau1[[#This Row],[nombre de jour d''impayés]]/30,1)</f>
        <v>0</v>
      </c>
      <c r="AX78" s="22" t="str">
        <f ca="1">IF(Tableau1[[#This Row],[nombre de mois]]&gt;1,"impayé","payé")</f>
        <v>payé</v>
      </c>
      <c r="AY78" s="23" t="b">
        <f ca="1">AND(Tableau1[[#This Row],[VisDatesuivi_2024]]&gt;=TODAY()-30,Tableau1[[#This Row],[VisDatesuivi_2024]]&lt;=TODAY())</f>
        <v>0</v>
      </c>
      <c r="AZ78" s="23">
        <f>ROUNDDOWN(DAY(Tableau1[[#This Row],[VisDate_2024]])/7,0)</f>
        <v>0</v>
      </c>
      <c r="BA78" s="59">
        <f t="shared" si="1"/>
        <v>0</v>
      </c>
      <c r="BB78" s="60">
        <f>Tableau1[[#This Row],[VisDate_2024]]-Tableau1[[#This Row],[visite]]</f>
        <v>0</v>
      </c>
      <c r="BC78" s="56" t="str">
        <f>IF(Tableau1[[#This Row],[visite]]&gt;0,Tableau1[[#This Row],[Colonne1]],"")</f>
        <v/>
      </c>
    </row>
    <row r="79" spans="1:55" ht="100.8" x14ac:dyDescent="0.3">
      <c r="A79" s="1" t="s">
        <v>267</v>
      </c>
      <c r="B79" s="1" t="s">
        <v>248</v>
      </c>
      <c r="C79" s="1" t="s">
        <v>268</v>
      </c>
      <c r="D79" s="1" t="s">
        <v>269</v>
      </c>
      <c r="E79" s="1" t="s">
        <v>55</v>
      </c>
      <c r="F79" s="4">
        <v>42334</v>
      </c>
      <c r="G79" s="1" t="s">
        <v>56</v>
      </c>
      <c r="H79" s="1" t="s">
        <v>108</v>
      </c>
      <c r="I79" s="3" t="b">
        <v>0</v>
      </c>
      <c r="J79" s="3">
        <v>22</v>
      </c>
      <c r="K79" s="3">
        <v>2.7</v>
      </c>
      <c r="L79" s="3" t="b">
        <v>0</v>
      </c>
      <c r="M79" s="1" t="s">
        <v>270</v>
      </c>
      <c r="N79" s="1" t="s">
        <v>248</v>
      </c>
      <c r="O79" s="3">
        <v>3</v>
      </c>
      <c r="P79" s="1" t="s">
        <v>252</v>
      </c>
      <c r="Q79" s="1" t="s">
        <v>253</v>
      </c>
      <c r="R79" s="1" t="s">
        <v>254</v>
      </c>
      <c r="S79" s="20" t="s">
        <v>48</v>
      </c>
      <c r="T79" s="1" t="s">
        <v>255</v>
      </c>
      <c r="U79" s="1" t="s">
        <v>256</v>
      </c>
      <c r="V79" s="1" t="s">
        <v>43</v>
      </c>
      <c r="W79" s="4">
        <v>42926</v>
      </c>
      <c r="X79" s="3">
        <v>0.5</v>
      </c>
      <c r="Y79" s="1" t="s">
        <v>43</v>
      </c>
      <c r="Z79" s="1" t="s">
        <v>43</v>
      </c>
      <c r="AA79" s="2"/>
      <c r="AB79" s="1" t="s">
        <v>43</v>
      </c>
      <c r="AC79" s="2"/>
      <c r="AD79" s="2"/>
      <c r="AE79" s="2"/>
      <c r="AF79" s="1" t="s">
        <v>43</v>
      </c>
      <c r="AG79" s="1" t="s">
        <v>43</v>
      </c>
      <c r="AH79" s="1" t="s">
        <v>43</v>
      </c>
      <c r="AI79" s="1" t="s">
        <v>43</v>
      </c>
      <c r="AJ79" s="1" t="s">
        <v>43</v>
      </c>
      <c r="AK79" s="1" t="s">
        <v>43</v>
      </c>
      <c r="AL79" s="1" t="s">
        <v>43</v>
      </c>
      <c r="AM79" s="2"/>
      <c r="AN79" s="1" t="s">
        <v>43</v>
      </c>
      <c r="AO79" s="1" t="s">
        <v>43</v>
      </c>
      <c r="AP79" s="2"/>
      <c r="AQ79" s="2"/>
      <c r="AR79" s="1" t="s">
        <v>43</v>
      </c>
      <c r="AS79" s="8">
        <f>(Tableau1[[#This Row],[MedPrix]]+Tableau1[[#This Row],[PrixTrai]])*(1-Tableau1[[#This Row],[CliRemise]])</f>
        <v>0</v>
      </c>
      <c r="AT79" s="33">
        <f>Tableau1[[#This Row],[CA]]*1.1</f>
        <v>0</v>
      </c>
      <c r="AU79" s="22" t="str">
        <f>IF( Tableau1[[#This Row],[DetailVisite.VisNum]]="", "Sans détail", "Avec détail")</f>
        <v>Sans détail</v>
      </c>
      <c r="AV79" s="22">
        <f ca="1">IF(Tableau1[[#This Row],[VisDatePaiement_2024]]="",0,(TODAY()-Tableau1[[#This Row],[VisDatePaiement_2024]]))</f>
        <v>0</v>
      </c>
      <c r="AW79" s="22">
        <f ca="1">ROUND(Tableau1[[#This Row],[nombre de jour d''impayés]]/30,1)</f>
        <v>0</v>
      </c>
      <c r="AX79" s="22" t="str">
        <f ca="1">IF(Tableau1[[#This Row],[nombre de mois]]&gt;1,"impayé","payé")</f>
        <v>payé</v>
      </c>
      <c r="AY79" s="23" t="b">
        <f ca="1">AND(Tableau1[[#This Row],[VisDatesuivi_2024]]&gt;=TODAY()-30,Tableau1[[#This Row],[VisDatesuivi_2024]]&lt;=TODAY())</f>
        <v>0</v>
      </c>
      <c r="AZ79" s="23">
        <f>ROUNDDOWN(DAY(Tableau1[[#This Row],[VisDate_2024]])/7,0)</f>
        <v>0</v>
      </c>
      <c r="BA79" s="59">
        <f t="shared" si="1"/>
        <v>0</v>
      </c>
      <c r="BB79" s="60">
        <f>Tableau1[[#This Row],[VisDate_2024]]-Tableau1[[#This Row],[visite]]</f>
        <v>0</v>
      </c>
      <c r="BC79" s="56" t="str">
        <f>IF(Tableau1[[#This Row],[visite]]&gt;0,Tableau1[[#This Row],[Colonne1]],"")</f>
        <v/>
      </c>
    </row>
    <row r="80" spans="1:55" ht="28.8" x14ac:dyDescent="0.3">
      <c r="A80" s="1" t="s">
        <v>271</v>
      </c>
      <c r="B80" s="1" t="s">
        <v>248</v>
      </c>
      <c r="C80" s="1" t="s">
        <v>272</v>
      </c>
      <c r="D80" s="1" t="s">
        <v>250</v>
      </c>
      <c r="E80" s="1" t="s">
        <v>251</v>
      </c>
      <c r="F80" s="4">
        <v>42455</v>
      </c>
      <c r="G80" s="1" t="s">
        <v>56</v>
      </c>
      <c r="H80" s="1" t="s">
        <v>220</v>
      </c>
      <c r="I80" s="3" t="b">
        <v>0</v>
      </c>
      <c r="J80" s="3">
        <v>169.2</v>
      </c>
      <c r="K80" s="3">
        <v>101.9</v>
      </c>
      <c r="L80" s="3" t="b">
        <v>0</v>
      </c>
      <c r="M80" s="1" t="s">
        <v>43</v>
      </c>
      <c r="N80" s="1" t="s">
        <v>248</v>
      </c>
      <c r="O80" s="3">
        <v>3</v>
      </c>
      <c r="P80" s="1" t="s">
        <v>252</v>
      </c>
      <c r="Q80" s="1" t="s">
        <v>253</v>
      </c>
      <c r="R80" s="1" t="s">
        <v>254</v>
      </c>
      <c r="S80" s="20" t="s">
        <v>48</v>
      </c>
      <c r="T80" s="1" t="s">
        <v>255</v>
      </c>
      <c r="U80" s="1" t="s">
        <v>256</v>
      </c>
      <c r="V80" s="1" t="s">
        <v>43</v>
      </c>
      <c r="W80" s="4">
        <v>42926</v>
      </c>
      <c r="X80" s="3">
        <v>0.5</v>
      </c>
      <c r="Y80" s="1" t="s">
        <v>43</v>
      </c>
      <c r="Z80" s="1" t="s">
        <v>43</v>
      </c>
      <c r="AA80" s="2"/>
      <c r="AB80" s="1" t="s">
        <v>43</v>
      </c>
      <c r="AC80" s="2"/>
      <c r="AD80" s="2"/>
      <c r="AE80" s="2"/>
      <c r="AF80" s="1" t="s">
        <v>43</v>
      </c>
      <c r="AG80" s="1" t="s">
        <v>43</v>
      </c>
      <c r="AH80" s="1" t="s">
        <v>43</v>
      </c>
      <c r="AI80" s="1" t="s">
        <v>43</v>
      </c>
      <c r="AJ80" s="1" t="s">
        <v>43</v>
      </c>
      <c r="AK80" s="1" t="s">
        <v>43</v>
      </c>
      <c r="AL80" s="1" t="s">
        <v>43</v>
      </c>
      <c r="AM80" s="2"/>
      <c r="AN80" s="1" t="s">
        <v>43</v>
      </c>
      <c r="AO80" s="1" t="s">
        <v>43</v>
      </c>
      <c r="AP80" s="2"/>
      <c r="AQ80" s="2"/>
      <c r="AR80" s="1" t="s">
        <v>43</v>
      </c>
      <c r="AS80" s="8">
        <f>(Tableau1[[#This Row],[MedPrix]]+Tableau1[[#This Row],[PrixTrai]])*(1-Tableau1[[#This Row],[CliRemise]])</f>
        <v>0</v>
      </c>
      <c r="AT80" s="33">
        <f>Tableau1[[#This Row],[CA]]*1.1</f>
        <v>0</v>
      </c>
      <c r="AU80" s="22" t="str">
        <f>IF( Tableau1[[#This Row],[DetailVisite.VisNum]]="", "Sans détail", "Avec détail")</f>
        <v>Sans détail</v>
      </c>
      <c r="AV80" s="22">
        <f ca="1">IF(Tableau1[[#This Row],[VisDatePaiement_2024]]="",0,(TODAY()-Tableau1[[#This Row],[VisDatePaiement_2024]]))</f>
        <v>0</v>
      </c>
      <c r="AW80" s="22">
        <f ca="1">ROUND(Tableau1[[#This Row],[nombre de jour d''impayés]]/30,1)</f>
        <v>0</v>
      </c>
      <c r="AX80" s="22" t="str">
        <f ca="1">IF(Tableau1[[#This Row],[nombre de mois]]&gt;1,"impayé","payé")</f>
        <v>payé</v>
      </c>
      <c r="AY80" s="23" t="b">
        <f ca="1">AND(Tableau1[[#This Row],[VisDatesuivi_2024]]&gt;=TODAY()-30,Tableau1[[#This Row],[VisDatesuivi_2024]]&lt;=TODAY())</f>
        <v>0</v>
      </c>
      <c r="AZ80" s="23">
        <f>ROUNDDOWN(DAY(Tableau1[[#This Row],[VisDate_2024]])/7,0)</f>
        <v>0</v>
      </c>
      <c r="BA80" s="59">
        <f t="shared" si="1"/>
        <v>0</v>
      </c>
      <c r="BB80" s="60">
        <f>Tableau1[[#This Row],[VisDate_2024]]-Tableau1[[#This Row],[visite]]</f>
        <v>0</v>
      </c>
      <c r="BC80" s="56" t="str">
        <f>IF(Tableau1[[#This Row],[visite]]&gt;0,Tableau1[[#This Row],[Colonne1]],"")</f>
        <v/>
      </c>
    </row>
    <row r="81" spans="1:55" ht="43.2" x14ac:dyDescent="0.3">
      <c r="A81" s="1" t="s">
        <v>273</v>
      </c>
      <c r="B81" s="1" t="s">
        <v>274</v>
      </c>
      <c r="C81" s="1" t="s">
        <v>275</v>
      </c>
      <c r="D81" s="1" t="s">
        <v>143</v>
      </c>
      <c r="E81" s="1" t="s">
        <v>205</v>
      </c>
      <c r="F81" s="4">
        <v>42730</v>
      </c>
      <c r="G81" s="1" t="s">
        <v>56</v>
      </c>
      <c r="H81" s="1" t="s">
        <v>145</v>
      </c>
      <c r="I81" s="3" t="b">
        <v>1</v>
      </c>
      <c r="J81" s="3">
        <v>42.1</v>
      </c>
      <c r="K81" s="3">
        <v>22.5</v>
      </c>
      <c r="L81" s="3" t="b">
        <v>0</v>
      </c>
      <c r="M81" s="1" t="s">
        <v>43</v>
      </c>
      <c r="N81" s="1" t="s">
        <v>274</v>
      </c>
      <c r="O81" s="3">
        <v>1</v>
      </c>
      <c r="P81" s="1" t="s">
        <v>276</v>
      </c>
      <c r="Q81" s="1" t="s">
        <v>277</v>
      </c>
      <c r="R81" s="1" t="s">
        <v>278</v>
      </c>
      <c r="S81" s="20" t="s">
        <v>48</v>
      </c>
      <c r="T81" s="1" t="s">
        <v>279</v>
      </c>
      <c r="U81" s="1" t="s">
        <v>280</v>
      </c>
      <c r="V81" s="1" t="s">
        <v>43</v>
      </c>
      <c r="W81" s="4">
        <v>44068</v>
      </c>
      <c r="X81" s="3">
        <v>0</v>
      </c>
      <c r="Y81" s="1" t="s">
        <v>281</v>
      </c>
      <c r="Z81" s="1" t="s">
        <v>273</v>
      </c>
      <c r="AA81" s="4">
        <v>44938</v>
      </c>
      <c r="AB81" s="1" t="s">
        <v>75</v>
      </c>
      <c r="AC81" s="2"/>
      <c r="AD81" s="3">
        <v>2</v>
      </c>
      <c r="AE81" s="4">
        <v>44965</v>
      </c>
      <c r="AF81" s="1" t="s">
        <v>281</v>
      </c>
      <c r="AG81" s="1" t="s">
        <v>67</v>
      </c>
      <c r="AH81" s="1" t="s">
        <v>172</v>
      </c>
      <c r="AI81" s="1" t="s">
        <v>173</v>
      </c>
      <c r="AJ81" s="1" t="s">
        <v>282</v>
      </c>
      <c r="AK81" s="1" t="s">
        <v>282</v>
      </c>
      <c r="AL81" s="1" t="s">
        <v>283</v>
      </c>
      <c r="AM81" s="5">
        <v>3</v>
      </c>
      <c r="AN81" s="1" t="s">
        <v>173</v>
      </c>
      <c r="AO81" s="1" t="s">
        <v>176</v>
      </c>
      <c r="AP81" s="5">
        <v>1225</v>
      </c>
      <c r="AQ81" s="3">
        <v>2</v>
      </c>
      <c r="AR81" s="1" t="s">
        <v>73</v>
      </c>
      <c r="AS81" s="8">
        <f>(Tableau1[[#This Row],[MedPrix]]+Tableau1[[#This Row],[PrixTrai]])*(1-Tableau1[[#This Row],[CliRemise]])</f>
        <v>1228</v>
      </c>
      <c r="AT81" s="33">
        <f>Tableau1[[#This Row],[CA]]*1.1</f>
        <v>1350.8000000000002</v>
      </c>
      <c r="AU81" s="22" t="str">
        <f>IF( Tableau1[[#This Row],[DetailVisite.VisNum]]="", "Sans détail", "Avec détail")</f>
        <v>Avec détail</v>
      </c>
      <c r="AV81" s="22">
        <f ca="1">IF(Tableau1[[#This Row],[VisDatePaiement_2024]]="",0,(TODAY()-Tableau1[[#This Row],[VisDatePaiement_2024]]))</f>
        <v>704</v>
      </c>
      <c r="AW81" s="22">
        <f ca="1">ROUND(Tableau1[[#This Row],[nombre de jour d''impayés]]/30,1)</f>
        <v>23.5</v>
      </c>
      <c r="AX81" s="22" t="str">
        <f ca="1">IF(Tableau1[[#This Row],[nombre de mois]]&gt;1,"impayé","payé")</f>
        <v>impayé</v>
      </c>
      <c r="AY81" s="23" t="b">
        <f ca="1">AND(Tableau1[[#This Row],[VisDatesuivi_2024]]&gt;=TODAY()-30,Tableau1[[#This Row],[VisDatesuivi_2024]]&lt;=TODAY())</f>
        <v>0</v>
      </c>
      <c r="AZ81" s="23">
        <f>ROUNDDOWN(DAY(Tableau1[[#This Row],[VisDate_2024]])/7,0)</f>
        <v>1</v>
      </c>
      <c r="BA81" s="59">
        <f t="shared" si="1"/>
        <v>0</v>
      </c>
      <c r="BB81" s="60">
        <f>Tableau1[[#This Row],[VisDate_2024]]-Tableau1[[#This Row],[visite]]</f>
        <v>44938</v>
      </c>
      <c r="BC81" s="56" t="str">
        <f>IF(Tableau1[[#This Row],[visite]]&gt;0,Tableau1[[#This Row],[Colonne1]],"")</f>
        <v/>
      </c>
    </row>
    <row r="82" spans="1:55" ht="43.2" x14ac:dyDescent="0.3">
      <c r="A82" s="1" t="s">
        <v>273</v>
      </c>
      <c r="B82" s="1" t="s">
        <v>274</v>
      </c>
      <c r="C82" s="1" t="s">
        <v>275</v>
      </c>
      <c r="D82" s="1" t="s">
        <v>143</v>
      </c>
      <c r="E82" s="1" t="s">
        <v>205</v>
      </c>
      <c r="F82" s="4">
        <v>42730</v>
      </c>
      <c r="G82" s="1" t="s">
        <v>56</v>
      </c>
      <c r="H82" s="1" t="s">
        <v>145</v>
      </c>
      <c r="I82" s="3" t="b">
        <v>1</v>
      </c>
      <c r="J82" s="3">
        <v>42.1</v>
      </c>
      <c r="K82" s="3">
        <v>22.5</v>
      </c>
      <c r="L82" s="3" t="b">
        <v>0</v>
      </c>
      <c r="M82" s="1" t="s">
        <v>43</v>
      </c>
      <c r="N82" s="1" t="s">
        <v>274</v>
      </c>
      <c r="O82" s="3">
        <v>1</v>
      </c>
      <c r="P82" s="1" t="s">
        <v>276</v>
      </c>
      <c r="Q82" s="1" t="s">
        <v>277</v>
      </c>
      <c r="R82" s="1" t="s">
        <v>278</v>
      </c>
      <c r="S82" s="20" t="s">
        <v>48</v>
      </c>
      <c r="T82" s="1" t="s">
        <v>279</v>
      </c>
      <c r="U82" s="1" t="s">
        <v>280</v>
      </c>
      <c r="V82" s="1" t="s">
        <v>43</v>
      </c>
      <c r="W82" s="4">
        <v>44068</v>
      </c>
      <c r="X82" s="3">
        <v>0</v>
      </c>
      <c r="Y82" s="1" t="s">
        <v>281</v>
      </c>
      <c r="Z82" s="1" t="s">
        <v>273</v>
      </c>
      <c r="AA82" s="4">
        <v>44938</v>
      </c>
      <c r="AB82" s="1" t="s">
        <v>75</v>
      </c>
      <c r="AC82" s="2"/>
      <c r="AD82" s="3">
        <v>2</v>
      </c>
      <c r="AE82" s="4">
        <v>44965</v>
      </c>
      <c r="AF82" s="1" t="s">
        <v>281</v>
      </c>
      <c r="AG82" s="1" t="s">
        <v>91</v>
      </c>
      <c r="AH82" s="1" t="s">
        <v>68</v>
      </c>
      <c r="AI82" s="1" t="s">
        <v>177</v>
      </c>
      <c r="AJ82" s="1" t="s">
        <v>284</v>
      </c>
      <c r="AK82" s="1" t="s">
        <v>284</v>
      </c>
      <c r="AL82" s="1" t="s">
        <v>285</v>
      </c>
      <c r="AM82" s="5">
        <v>5</v>
      </c>
      <c r="AN82" s="1" t="s">
        <v>177</v>
      </c>
      <c r="AO82" s="1" t="s">
        <v>180</v>
      </c>
      <c r="AP82" s="5">
        <v>375</v>
      </c>
      <c r="AQ82" s="3">
        <v>2</v>
      </c>
      <c r="AR82" s="1" t="s">
        <v>73</v>
      </c>
      <c r="AS82" s="8">
        <f>(Tableau1[[#This Row],[MedPrix]]+Tableau1[[#This Row],[PrixTrai]])*(1-Tableau1[[#This Row],[CliRemise]])</f>
        <v>380</v>
      </c>
      <c r="AT82" s="33">
        <f>Tableau1[[#This Row],[CA]]*1.1</f>
        <v>418.00000000000006</v>
      </c>
      <c r="AU82" s="22" t="str">
        <f>IF( Tableau1[[#This Row],[DetailVisite.VisNum]]="", "Sans détail", "Avec détail")</f>
        <v>Avec détail</v>
      </c>
      <c r="AV82" s="22">
        <f ca="1">IF(Tableau1[[#This Row],[VisDatePaiement_2024]]="",0,(TODAY()-Tableau1[[#This Row],[VisDatePaiement_2024]]))</f>
        <v>704</v>
      </c>
      <c r="AW82" s="22">
        <f ca="1">ROUND(Tableau1[[#This Row],[nombre de jour d''impayés]]/30,1)</f>
        <v>23.5</v>
      </c>
      <c r="AX82" s="22" t="str">
        <f ca="1">IF(Tableau1[[#This Row],[nombre de mois]]&gt;1,"impayé","payé")</f>
        <v>impayé</v>
      </c>
      <c r="AY82" s="23" t="b">
        <f ca="1">AND(Tableau1[[#This Row],[VisDatesuivi_2024]]&gt;=TODAY()-30,Tableau1[[#This Row],[VisDatesuivi_2024]]&lt;=TODAY())</f>
        <v>0</v>
      </c>
      <c r="AZ82" s="23">
        <f>ROUNDDOWN(DAY(Tableau1[[#This Row],[VisDate_2024]])/7,0)</f>
        <v>1</v>
      </c>
      <c r="BA82" s="59">
        <f t="shared" si="1"/>
        <v>0</v>
      </c>
      <c r="BB82" s="60">
        <f>Tableau1[[#This Row],[VisDate_2024]]-Tableau1[[#This Row],[visite]]</f>
        <v>44938</v>
      </c>
      <c r="BC82" s="56" t="str">
        <f>IF(Tableau1[[#This Row],[visite]]&gt;0,Tableau1[[#This Row],[Colonne1]],"")</f>
        <v/>
      </c>
    </row>
    <row r="83" spans="1:55" ht="43.2" x14ac:dyDescent="0.3">
      <c r="A83" s="1" t="s">
        <v>273</v>
      </c>
      <c r="B83" s="1" t="s">
        <v>274</v>
      </c>
      <c r="C83" s="1" t="s">
        <v>275</v>
      </c>
      <c r="D83" s="1" t="s">
        <v>143</v>
      </c>
      <c r="E83" s="1" t="s">
        <v>205</v>
      </c>
      <c r="F83" s="4">
        <v>42730</v>
      </c>
      <c r="G83" s="1" t="s">
        <v>56</v>
      </c>
      <c r="H83" s="1" t="s">
        <v>145</v>
      </c>
      <c r="I83" s="3" t="b">
        <v>1</v>
      </c>
      <c r="J83" s="3">
        <v>42.1</v>
      </c>
      <c r="K83" s="3">
        <v>22.5</v>
      </c>
      <c r="L83" s="3" t="b">
        <v>0</v>
      </c>
      <c r="M83" s="1" t="s">
        <v>43</v>
      </c>
      <c r="N83" s="1" t="s">
        <v>274</v>
      </c>
      <c r="O83" s="3">
        <v>1</v>
      </c>
      <c r="P83" s="1" t="s">
        <v>276</v>
      </c>
      <c r="Q83" s="1" t="s">
        <v>277</v>
      </c>
      <c r="R83" s="1" t="s">
        <v>278</v>
      </c>
      <c r="S83" s="20" t="s">
        <v>48</v>
      </c>
      <c r="T83" s="1" t="s">
        <v>279</v>
      </c>
      <c r="U83" s="1" t="s">
        <v>280</v>
      </c>
      <c r="V83" s="1" t="s">
        <v>43</v>
      </c>
      <c r="W83" s="4">
        <v>44068</v>
      </c>
      <c r="X83" s="3">
        <v>0</v>
      </c>
      <c r="Y83" s="1" t="s">
        <v>286</v>
      </c>
      <c r="Z83" s="1" t="s">
        <v>273</v>
      </c>
      <c r="AA83" s="4">
        <v>45333</v>
      </c>
      <c r="AB83" s="1" t="s">
        <v>75</v>
      </c>
      <c r="AC83" s="2"/>
      <c r="AD83" s="3">
        <v>3</v>
      </c>
      <c r="AE83" s="4">
        <v>45335</v>
      </c>
      <c r="AF83" s="1" t="s">
        <v>286</v>
      </c>
      <c r="AG83" s="1" t="s">
        <v>67</v>
      </c>
      <c r="AH83" s="1" t="s">
        <v>172</v>
      </c>
      <c r="AI83" s="1" t="s">
        <v>173</v>
      </c>
      <c r="AJ83" s="1" t="s">
        <v>282</v>
      </c>
      <c r="AK83" s="1" t="s">
        <v>282</v>
      </c>
      <c r="AL83" s="1" t="s">
        <v>283</v>
      </c>
      <c r="AM83" s="5">
        <v>3</v>
      </c>
      <c r="AN83" s="1" t="s">
        <v>173</v>
      </c>
      <c r="AO83" s="1" t="s">
        <v>176</v>
      </c>
      <c r="AP83" s="5">
        <v>1225</v>
      </c>
      <c r="AQ83" s="3">
        <v>3</v>
      </c>
      <c r="AR83" s="1" t="s">
        <v>82</v>
      </c>
      <c r="AS83" s="8">
        <f>(Tableau1[[#This Row],[MedPrix]]+Tableau1[[#This Row],[PrixTrai]])*(1-Tableau1[[#This Row],[CliRemise]])</f>
        <v>1228</v>
      </c>
      <c r="AT83" s="33">
        <f>Tableau1[[#This Row],[CA]]*1.1</f>
        <v>1350.8000000000002</v>
      </c>
      <c r="AU83" s="22" t="str">
        <f>IF( Tableau1[[#This Row],[DetailVisite.VisNum]]="", "Sans détail", "Avec détail")</f>
        <v>Avec détail</v>
      </c>
      <c r="AV83" s="22">
        <f ca="1">IF(Tableau1[[#This Row],[VisDatePaiement_2024]]="",0,(TODAY()-Tableau1[[#This Row],[VisDatePaiement_2024]]))</f>
        <v>334</v>
      </c>
      <c r="AW83" s="22">
        <f ca="1">ROUND(Tableau1[[#This Row],[nombre de jour d''impayés]]/30,1)</f>
        <v>11.1</v>
      </c>
      <c r="AX83" s="22" t="str">
        <f ca="1">IF(Tableau1[[#This Row],[nombre de mois]]&gt;1,"impayé","payé")</f>
        <v>impayé</v>
      </c>
      <c r="AY83" s="23" t="b">
        <f ca="1">AND(Tableau1[[#This Row],[VisDatesuivi_2024]]&gt;=TODAY()-30,Tableau1[[#This Row],[VisDatesuivi_2024]]&lt;=TODAY())</f>
        <v>0</v>
      </c>
      <c r="AZ83" s="23">
        <f>ROUNDDOWN(DAY(Tableau1[[#This Row],[VisDate_2024]])/7,0)</f>
        <v>1</v>
      </c>
      <c r="BA83" s="59">
        <f t="shared" si="1"/>
        <v>0</v>
      </c>
      <c r="BB83" s="60">
        <f>Tableau1[[#This Row],[VisDate_2024]]-Tableau1[[#This Row],[visite]]</f>
        <v>45333</v>
      </c>
      <c r="BC83" s="56" t="str">
        <f>IF(Tableau1[[#This Row],[visite]]&gt;0,Tableau1[[#This Row],[Colonne1]],"")</f>
        <v/>
      </c>
    </row>
    <row r="84" spans="1:55" ht="43.2" x14ac:dyDescent="0.3">
      <c r="A84" s="1" t="s">
        <v>273</v>
      </c>
      <c r="B84" s="1" t="s">
        <v>274</v>
      </c>
      <c r="C84" s="1" t="s">
        <v>275</v>
      </c>
      <c r="D84" s="1" t="s">
        <v>143</v>
      </c>
      <c r="E84" s="1" t="s">
        <v>205</v>
      </c>
      <c r="F84" s="4">
        <v>42730</v>
      </c>
      <c r="G84" s="1" t="s">
        <v>56</v>
      </c>
      <c r="H84" s="1" t="s">
        <v>145</v>
      </c>
      <c r="I84" s="3" t="b">
        <v>1</v>
      </c>
      <c r="J84" s="3">
        <v>42.1</v>
      </c>
      <c r="K84" s="3">
        <v>22.5</v>
      </c>
      <c r="L84" s="3" t="b">
        <v>0</v>
      </c>
      <c r="M84" s="1" t="s">
        <v>43</v>
      </c>
      <c r="N84" s="1" t="s">
        <v>274</v>
      </c>
      <c r="O84" s="3">
        <v>1</v>
      </c>
      <c r="P84" s="1" t="s">
        <v>276</v>
      </c>
      <c r="Q84" s="1" t="s">
        <v>277</v>
      </c>
      <c r="R84" s="1" t="s">
        <v>278</v>
      </c>
      <c r="S84" s="20" t="s">
        <v>48</v>
      </c>
      <c r="T84" s="1" t="s">
        <v>279</v>
      </c>
      <c r="U84" s="1" t="s">
        <v>280</v>
      </c>
      <c r="V84" s="1" t="s">
        <v>43</v>
      </c>
      <c r="W84" s="4">
        <v>44068</v>
      </c>
      <c r="X84" s="3">
        <v>0</v>
      </c>
      <c r="Y84" s="1" t="s">
        <v>286</v>
      </c>
      <c r="Z84" s="1" t="s">
        <v>273</v>
      </c>
      <c r="AA84" s="4">
        <v>45333</v>
      </c>
      <c r="AB84" s="1" t="s">
        <v>75</v>
      </c>
      <c r="AC84" s="2"/>
      <c r="AD84" s="3">
        <v>3</v>
      </c>
      <c r="AE84" s="4">
        <v>45335</v>
      </c>
      <c r="AF84" s="1" t="s">
        <v>286</v>
      </c>
      <c r="AG84" s="1" t="s">
        <v>91</v>
      </c>
      <c r="AH84" s="1" t="s">
        <v>68</v>
      </c>
      <c r="AI84" s="1" t="s">
        <v>177</v>
      </c>
      <c r="AJ84" s="1" t="s">
        <v>284</v>
      </c>
      <c r="AK84" s="1" t="s">
        <v>284</v>
      </c>
      <c r="AL84" s="1" t="s">
        <v>285</v>
      </c>
      <c r="AM84" s="5">
        <v>5</v>
      </c>
      <c r="AN84" s="1" t="s">
        <v>177</v>
      </c>
      <c r="AO84" s="1" t="s">
        <v>180</v>
      </c>
      <c r="AP84" s="5">
        <v>375</v>
      </c>
      <c r="AQ84" s="3">
        <v>3</v>
      </c>
      <c r="AR84" s="1" t="s">
        <v>82</v>
      </c>
      <c r="AS84" s="8">
        <f>(Tableau1[[#This Row],[MedPrix]]+Tableau1[[#This Row],[PrixTrai]])*(1-Tableau1[[#This Row],[CliRemise]])</f>
        <v>380</v>
      </c>
      <c r="AT84" s="33">
        <f>Tableau1[[#This Row],[CA]]*1.1</f>
        <v>418.00000000000006</v>
      </c>
      <c r="AU84" s="22" t="str">
        <f>IF( Tableau1[[#This Row],[DetailVisite.VisNum]]="", "Sans détail", "Avec détail")</f>
        <v>Avec détail</v>
      </c>
      <c r="AV84" s="22">
        <f ca="1">IF(Tableau1[[#This Row],[VisDatePaiement_2024]]="",0,(TODAY()-Tableau1[[#This Row],[VisDatePaiement_2024]]))</f>
        <v>334</v>
      </c>
      <c r="AW84" s="22">
        <f ca="1">ROUND(Tableau1[[#This Row],[nombre de jour d''impayés]]/30,1)</f>
        <v>11.1</v>
      </c>
      <c r="AX84" s="22" t="str">
        <f ca="1">IF(Tableau1[[#This Row],[nombre de mois]]&gt;1,"impayé","payé")</f>
        <v>impayé</v>
      </c>
      <c r="AY84" s="23" t="b">
        <f ca="1">AND(Tableau1[[#This Row],[VisDatesuivi_2024]]&gt;=TODAY()-30,Tableau1[[#This Row],[VisDatesuivi_2024]]&lt;=TODAY())</f>
        <v>0</v>
      </c>
      <c r="AZ84" s="23">
        <f>ROUNDDOWN(DAY(Tableau1[[#This Row],[VisDate_2024]])/7,0)</f>
        <v>1</v>
      </c>
      <c r="BA84" s="59">
        <f t="shared" si="1"/>
        <v>0</v>
      </c>
      <c r="BB84" s="60">
        <f>Tableau1[[#This Row],[VisDate_2024]]-Tableau1[[#This Row],[visite]]</f>
        <v>45333</v>
      </c>
      <c r="BC84" s="56" t="str">
        <f>IF(Tableau1[[#This Row],[visite]]&gt;0,Tableau1[[#This Row],[Colonne1]],"")</f>
        <v/>
      </c>
    </row>
    <row r="85" spans="1:55" ht="28.8" x14ac:dyDescent="0.3">
      <c r="A85" s="1" t="s">
        <v>287</v>
      </c>
      <c r="B85" s="1" t="s">
        <v>288</v>
      </c>
      <c r="C85" s="1" t="s">
        <v>289</v>
      </c>
      <c r="D85" s="1" t="s">
        <v>143</v>
      </c>
      <c r="E85" s="1" t="s">
        <v>205</v>
      </c>
      <c r="F85" s="4">
        <v>43186</v>
      </c>
      <c r="G85" s="1" t="s">
        <v>56</v>
      </c>
      <c r="H85" s="1" t="s">
        <v>290</v>
      </c>
      <c r="I85" s="3" t="b">
        <v>0</v>
      </c>
      <c r="J85" s="3">
        <v>34.200000000000003</v>
      </c>
      <c r="K85" s="3">
        <v>21.2</v>
      </c>
      <c r="L85" s="3" t="b">
        <v>1</v>
      </c>
      <c r="M85" s="1" t="s">
        <v>43</v>
      </c>
      <c r="N85" s="1" t="s">
        <v>288</v>
      </c>
      <c r="O85" s="3">
        <v>1</v>
      </c>
      <c r="P85" s="1" t="s">
        <v>291</v>
      </c>
      <c r="Q85" s="1" t="s">
        <v>292</v>
      </c>
      <c r="R85" s="1" t="s">
        <v>61</v>
      </c>
      <c r="S85" s="20" t="s">
        <v>62</v>
      </c>
      <c r="T85" s="1" t="s">
        <v>63</v>
      </c>
      <c r="U85" s="1" t="s">
        <v>293</v>
      </c>
      <c r="V85" s="1" t="s">
        <v>43</v>
      </c>
      <c r="W85" s="4">
        <v>42974</v>
      </c>
      <c r="X85" s="3">
        <v>0.1</v>
      </c>
      <c r="Y85" s="1" t="s">
        <v>294</v>
      </c>
      <c r="Z85" s="1" t="s">
        <v>287</v>
      </c>
      <c r="AA85" s="4">
        <v>44950</v>
      </c>
      <c r="AB85" s="1" t="s">
        <v>111</v>
      </c>
      <c r="AC85" s="2"/>
      <c r="AD85" s="3">
        <v>1</v>
      </c>
      <c r="AE85" s="4">
        <v>44972</v>
      </c>
      <c r="AF85" s="1" t="s">
        <v>294</v>
      </c>
      <c r="AG85" s="1" t="s">
        <v>67</v>
      </c>
      <c r="AH85" s="1" t="s">
        <v>68</v>
      </c>
      <c r="AI85" s="1" t="s">
        <v>69</v>
      </c>
      <c r="AJ85" s="1" t="s">
        <v>70</v>
      </c>
      <c r="AK85" s="1" t="s">
        <v>70</v>
      </c>
      <c r="AL85" s="1" t="s">
        <v>71</v>
      </c>
      <c r="AM85" s="5">
        <v>0</v>
      </c>
      <c r="AN85" s="1" t="s">
        <v>69</v>
      </c>
      <c r="AO85" s="1" t="s">
        <v>72</v>
      </c>
      <c r="AP85" s="5">
        <v>250</v>
      </c>
      <c r="AQ85" s="3">
        <v>1</v>
      </c>
      <c r="AR85" s="1" t="s">
        <v>112</v>
      </c>
      <c r="AS85" s="8">
        <f>(Tableau1[[#This Row],[MedPrix]]+Tableau1[[#This Row],[PrixTrai]])*(1-Tableau1[[#This Row],[CliRemise]])</f>
        <v>225</v>
      </c>
      <c r="AT85" s="33">
        <f>Tableau1[[#This Row],[CA]]*1.1</f>
        <v>247.50000000000003</v>
      </c>
      <c r="AU85" s="22" t="str">
        <f>IF( Tableau1[[#This Row],[DetailVisite.VisNum]]="", "Sans détail", "Avec détail")</f>
        <v>Avec détail</v>
      </c>
      <c r="AV85" s="22">
        <f ca="1">IF(Tableau1[[#This Row],[VisDatePaiement_2024]]="",0,(TODAY()-Tableau1[[#This Row],[VisDatePaiement_2024]]))</f>
        <v>697</v>
      </c>
      <c r="AW85" s="22">
        <f ca="1">ROUND(Tableau1[[#This Row],[nombre de jour d''impayés]]/30,1)</f>
        <v>23.2</v>
      </c>
      <c r="AX85" s="22" t="str">
        <f ca="1">IF(Tableau1[[#This Row],[nombre de mois]]&gt;1,"impayé","payé")</f>
        <v>impayé</v>
      </c>
      <c r="AY85" s="23" t="b">
        <f ca="1">AND(Tableau1[[#This Row],[VisDatesuivi_2024]]&gt;=TODAY()-30,Tableau1[[#This Row],[VisDatesuivi_2024]]&lt;=TODAY())</f>
        <v>0</v>
      </c>
      <c r="AZ85" s="23">
        <f>ROUNDDOWN(DAY(Tableau1[[#This Row],[VisDate_2024]])/7,0)</f>
        <v>3</v>
      </c>
      <c r="BA85" s="59">
        <f t="shared" si="1"/>
        <v>0</v>
      </c>
      <c r="BB85" s="60">
        <f>Tableau1[[#This Row],[VisDate_2024]]-Tableau1[[#This Row],[visite]]</f>
        <v>44950</v>
      </c>
      <c r="BC85" s="56" t="str">
        <f>IF(Tableau1[[#This Row],[visite]]&gt;0,Tableau1[[#This Row],[Colonne1]],"")</f>
        <v/>
      </c>
    </row>
    <row r="86" spans="1:55" ht="28.8" x14ac:dyDescent="0.3">
      <c r="A86" s="1" t="s">
        <v>287</v>
      </c>
      <c r="B86" s="1" t="s">
        <v>288</v>
      </c>
      <c r="C86" s="1" t="s">
        <v>289</v>
      </c>
      <c r="D86" s="1" t="s">
        <v>143</v>
      </c>
      <c r="E86" s="1" t="s">
        <v>205</v>
      </c>
      <c r="F86" s="4">
        <v>43186</v>
      </c>
      <c r="G86" s="1" t="s">
        <v>56</v>
      </c>
      <c r="H86" s="1" t="s">
        <v>290</v>
      </c>
      <c r="I86" s="3" t="b">
        <v>0</v>
      </c>
      <c r="J86" s="3">
        <v>34.200000000000003</v>
      </c>
      <c r="K86" s="3">
        <v>21.2</v>
      </c>
      <c r="L86" s="3" t="b">
        <v>1</v>
      </c>
      <c r="M86" s="1" t="s">
        <v>43</v>
      </c>
      <c r="N86" s="1" t="s">
        <v>288</v>
      </c>
      <c r="O86" s="3">
        <v>1</v>
      </c>
      <c r="P86" s="1" t="s">
        <v>291</v>
      </c>
      <c r="Q86" s="1" t="s">
        <v>292</v>
      </c>
      <c r="R86" s="1" t="s">
        <v>61</v>
      </c>
      <c r="S86" s="20" t="s">
        <v>62</v>
      </c>
      <c r="T86" s="1" t="s">
        <v>63</v>
      </c>
      <c r="U86" s="1" t="s">
        <v>293</v>
      </c>
      <c r="V86" s="1" t="s">
        <v>43</v>
      </c>
      <c r="W86" s="4">
        <v>42974</v>
      </c>
      <c r="X86" s="3">
        <v>0.1</v>
      </c>
      <c r="Y86" s="1" t="s">
        <v>295</v>
      </c>
      <c r="Z86" s="1" t="s">
        <v>287</v>
      </c>
      <c r="AA86" s="4">
        <v>44956</v>
      </c>
      <c r="AB86" s="1" t="s">
        <v>111</v>
      </c>
      <c r="AC86" s="2"/>
      <c r="AD86" s="3">
        <v>3</v>
      </c>
      <c r="AE86" s="4">
        <v>44961</v>
      </c>
      <c r="AF86" s="1" t="s">
        <v>295</v>
      </c>
      <c r="AG86" s="1" t="s">
        <v>67</v>
      </c>
      <c r="AH86" s="1" t="s">
        <v>68</v>
      </c>
      <c r="AI86" s="1" t="s">
        <v>69</v>
      </c>
      <c r="AJ86" s="1" t="s">
        <v>70</v>
      </c>
      <c r="AK86" s="1" t="s">
        <v>70</v>
      </c>
      <c r="AL86" s="1" t="s">
        <v>71</v>
      </c>
      <c r="AM86" s="5">
        <v>0</v>
      </c>
      <c r="AN86" s="1" t="s">
        <v>69</v>
      </c>
      <c r="AO86" s="1" t="s">
        <v>72</v>
      </c>
      <c r="AP86" s="5">
        <v>250</v>
      </c>
      <c r="AQ86" s="3">
        <v>3</v>
      </c>
      <c r="AR86" s="1" t="s">
        <v>82</v>
      </c>
      <c r="AS86" s="8">
        <f>(Tableau1[[#This Row],[MedPrix]]+Tableau1[[#This Row],[PrixTrai]])*(1-Tableau1[[#This Row],[CliRemise]])</f>
        <v>225</v>
      </c>
      <c r="AT86" s="33">
        <f>Tableau1[[#This Row],[CA]]*1.1</f>
        <v>247.50000000000003</v>
      </c>
      <c r="AU86" s="22" t="str">
        <f>IF( Tableau1[[#This Row],[DetailVisite.VisNum]]="", "Sans détail", "Avec détail")</f>
        <v>Avec détail</v>
      </c>
      <c r="AV86" s="22">
        <f ca="1">IF(Tableau1[[#This Row],[VisDatePaiement_2024]]="",0,(TODAY()-Tableau1[[#This Row],[VisDatePaiement_2024]]))</f>
        <v>708</v>
      </c>
      <c r="AW86" s="22">
        <f ca="1">ROUND(Tableau1[[#This Row],[nombre de jour d''impayés]]/30,1)</f>
        <v>23.6</v>
      </c>
      <c r="AX86" s="22" t="str">
        <f ca="1">IF(Tableau1[[#This Row],[nombre de mois]]&gt;1,"impayé","payé")</f>
        <v>impayé</v>
      </c>
      <c r="AY86" s="23" t="b">
        <f ca="1">AND(Tableau1[[#This Row],[VisDatesuivi_2024]]&gt;=TODAY()-30,Tableau1[[#This Row],[VisDatesuivi_2024]]&lt;=TODAY())</f>
        <v>0</v>
      </c>
      <c r="AZ86" s="23">
        <f>ROUNDDOWN(DAY(Tableau1[[#This Row],[VisDate_2024]])/7,0)</f>
        <v>4</v>
      </c>
      <c r="BA86" s="59">
        <f t="shared" si="1"/>
        <v>0</v>
      </c>
      <c r="BB86" s="60">
        <f>Tableau1[[#This Row],[VisDate_2024]]-Tableau1[[#This Row],[visite]]</f>
        <v>44956</v>
      </c>
      <c r="BC86" s="56" t="str">
        <f>IF(Tableau1[[#This Row],[visite]]&gt;0,Tableau1[[#This Row],[Colonne1]],"")</f>
        <v/>
      </c>
    </row>
    <row r="87" spans="1:55" ht="28.8" x14ac:dyDescent="0.3">
      <c r="A87" s="1" t="s">
        <v>287</v>
      </c>
      <c r="B87" s="1" t="s">
        <v>288</v>
      </c>
      <c r="C87" s="1" t="s">
        <v>289</v>
      </c>
      <c r="D87" s="1" t="s">
        <v>143</v>
      </c>
      <c r="E87" s="1" t="s">
        <v>205</v>
      </c>
      <c r="F87" s="4">
        <v>43186</v>
      </c>
      <c r="G87" s="1" t="s">
        <v>56</v>
      </c>
      <c r="H87" s="1" t="s">
        <v>290</v>
      </c>
      <c r="I87" s="3" t="b">
        <v>0</v>
      </c>
      <c r="J87" s="3">
        <v>34.200000000000003</v>
      </c>
      <c r="K87" s="3">
        <v>21.2</v>
      </c>
      <c r="L87" s="3" t="b">
        <v>1</v>
      </c>
      <c r="M87" s="1" t="s">
        <v>43</v>
      </c>
      <c r="N87" s="1" t="s">
        <v>288</v>
      </c>
      <c r="O87" s="3">
        <v>1</v>
      </c>
      <c r="P87" s="1" t="s">
        <v>291</v>
      </c>
      <c r="Q87" s="1" t="s">
        <v>292</v>
      </c>
      <c r="R87" s="1" t="s">
        <v>61</v>
      </c>
      <c r="S87" s="20" t="s">
        <v>62</v>
      </c>
      <c r="T87" s="1" t="s">
        <v>63</v>
      </c>
      <c r="U87" s="1" t="s">
        <v>293</v>
      </c>
      <c r="V87" s="1" t="s">
        <v>43</v>
      </c>
      <c r="W87" s="4">
        <v>42974</v>
      </c>
      <c r="X87" s="3">
        <v>0.1</v>
      </c>
      <c r="Y87" s="1" t="s">
        <v>296</v>
      </c>
      <c r="Z87" s="1" t="s">
        <v>287</v>
      </c>
      <c r="AA87" s="4">
        <v>45345</v>
      </c>
      <c r="AB87" s="1" t="s">
        <v>111</v>
      </c>
      <c r="AC87" s="2"/>
      <c r="AD87" s="3">
        <v>3</v>
      </c>
      <c r="AE87" s="4">
        <v>45352</v>
      </c>
      <c r="AF87" s="1" t="s">
        <v>296</v>
      </c>
      <c r="AG87" s="1" t="s">
        <v>67</v>
      </c>
      <c r="AH87" s="1" t="s">
        <v>68</v>
      </c>
      <c r="AI87" s="1" t="s">
        <v>69</v>
      </c>
      <c r="AJ87" s="1" t="s">
        <v>70</v>
      </c>
      <c r="AK87" s="1" t="s">
        <v>70</v>
      </c>
      <c r="AL87" s="1" t="s">
        <v>71</v>
      </c>
      <c r="AM87" s="5">
        <v>0</v>
      </c>
      <c r="AN87" s="1" t="s">
        <v>69</v>
      </c>
      <c r="AO87" s="1" t="s">
        <v>72</v>
      </c>
      <c r="AP87" s="5">
        <v>250</v>
      </c>
      <c r="AQ87" s="3">
        <v>3</v>
      </c>
      <c r="AR87" s="1" t="s">
        <v>82</v>
      </c>
      <c r="AS87" s="8">
        <f>(Tableau1[[#This Row],[MedPrix]]+Tableau1[[#This Row],[PrixTrai]])*(1-Tableau1[[#This Row],[CliRemise]])</f>
        <v>225</v>
      </c>
      <c r="AT87" s="33">
        <f>Tableau1[[#This Row],[CA]]*1.1</f>
        <v>247.50000000000003</v>
      </c>
      <c r="AU87" s="22" t="str">
        <f>IF( Tableau1[[#This Row],[DetailVisite.VisNum]]="", "Sans détail", "Avec détail")</f>
        <v>Avec détail</v>
      </c>
      <c r="AV87" s="22">
        <f ca="1">IF(Tableau1[[#This Row],[VisDatePaiement_2024]]="",0,(TODAY()-Tableau1[[#This Row],[VisDatePaiement_2024]]))</f>
        <v>317</v>
      </c>
      <c r="AW87" s="22">
        <f ca="1">ROUND(Tableau1[[#This Row],[nombre de jour d''impayés]]/30,1)</f>
        <v>10.6</v>
      </c>
      <c r="AX87" s="22" t="str">
        <f ca="1">IF(Tableau1[[#This Row],[nombre de mois]]&gt;1,"impayé","payé")</f>
        <v>impayé</v>
      </c>
      <c r="AY87" s="23" t="b">
        <f ca="1">AND(Tableau1[[#This Row],[VisDatesuivi_2024]]&gt;=TODAY()-30,Tableau1[[#This Row],[VisDatesuivi_2024]]&lt;=TODAY())</f>
        <v>0</v>
      </c>
      <c r="AZ87" s="23">
        <f>ROUNDDOWN(DAY(Tableau1[[#This Row],[VisDate_2024]])/7,0)</f>
        <v>3</v>
      </c>
      <c r="BA87" s="59">
        <f t="shared" si="1"/>
        <v>0</v>
      </c>
      <c r="BB87" s="60">
        <f>Tableau1[[#This Row],[VisDate_2024]]-Tableau1[[#This Row],[visite]]</f>
        <v>45345</v>
      </c>
      <c r="BC87" s="56" t="str">
        <f>IF(Tableau1[[#This Row],[visite]]&gt;0,Tableau1[[#This Row],[Colonne1]],"")</f>
        <v/>
      </c>
    </row>
    <row r="88" spans="1:55" ht="28.8" x14ac:dyDescent="0.3">
      <c r="A88" s="1" t="s">
        <v>287</v>
      </c>
      <c r="B88" s="1" t="s">
        <v>288</v>
      </c>
      <c r="C88" s="1" t="s">
        <v>289</v>
      </c>
      <c r="D88" s="1" t="s">
        <v>143</v>
      </c>
      <c r="E88" s="1" t="s">
        <v>205</v>
      </c>
      <c r="F88" s="4">
        <v>43186</v>
      </c>
      <c r="G88" s="1" t="s">
        <v>56</v>
      </c>
      <c r="H88" s="1" t="s">
        <v>290</v>
      </c>
      <c r="I88" s="3" t="b">
        <v>0</v>
      </c>
      <c r="J88" s="3">
        <v>34.200000000000003</v>
      </c>
      <c r="K88" s="3">
        <v>21.2</v>
      </c>
      <c r="L88" s="3" t="b">
        <v>1</v>
      </c>
      <c r="M88" s="1" t="s">
        <v>43</v>
      </c>
      <c r="N88" s="1" t="s">
        <v>288</v>
      </c>
      <c r="O88" s="3">
        <v>1</v>
      </c>
      <c r="P88" s="1" t="s">
        <v>291</v>
      </c>
      <c r="Q88" s="1" t="s">
        <v>292</v>
      </c>
      <c r="R88" s="1" t="s">
        <v>61</v>
      </c>
      <c r="S88" s="20" t="s">
        <v>62</v>
      </c>
      <c r="T88" s="1" t="s">
        <v>63</v>
      </c>
      <c r="U88" s="1" t="s">
        <v>293</v>
      </c>
      <c r="V88" s="1" t="s">
        <v>43</v>
      </c>
      <c r="W88" s="4">
        <v>42974</v>
      </c>
      <c r="X88" s="3">
        <v>0.1</v>
      </c>
      <c r="Y88" s="1" t="s">
        <v>297</v>
      </c>
      <c r="Z88" s="1" t="s">
        <v>287</v>
      </c>
      <c r="AA88" s="4">
        <v>45351</v>
      </c>
      <c r="AB88" s="1" t="s">
        <v>111</v>
      </c>
      <c r="AC88" s="2"/>
      <c r="AD88" s="3">
        <v>1</v>
      </c>
      <c r="AE88" s="4">
        <v>45359</v>
      </c>
      <c r="AF88" s="1" t="s">
        <v>297</v>
      </c>
      <c r="AG88" s="1" t="s">
        <v>67</v>
      </c>
      <c r="AH88" s="1" t="s">
        <v>68</v>
      </c>
      <c r="AI88" s="1" t="s">
        <v>69</v>
      </c>
      <c r="AJ88" s="1" t="s">
        <v>70</v>
      </c>
      <c r="AK88" s="1" t="s">
        <v>70</v>
      </c>
      <c r="AL88" s="1" t="s">
        <v>71</v>
      </c>
      <c r="AM88" s="5">
        <v>0</v>
      </c>
      <c r="AN88" s="1" t="s">
        <v>69</v>
      </c>
      <c r="AO88" s="1" t="s">
        <v>72</v>
      </c>
      <c r="AP88" s="5">
        <v>250</v>
      </c>
      <c r="AQ88" s="3">
        <v>1</v>
      </c>
      <c r="AR88" s="1" t="s">
        <v>112</v>
      </c>
      <c r="AS88" s="8">
        <f>(Tableau1[[#This Row],[MedPrix]]+Tableau1[[#This Row],[PrixTrai]])*(1-Tableau1[[#This Row],[CliRemise]])</f>
        <v>225</v>
      </c>
      <c r="AT88" s="33">
        <f>Tableau1[[#This Row],[CA]]*1.1</f>
        <v>247.50000000000003</v>
      </c>
      <c r="AU88" s="22" t="str">
        <f>IF( Tableau1[[#This Row],[DetailVisite.VisNum]]="", "Sans détail", "Avec détail")</f>
        <v>Avec détail</v>
      </c>
      <c r="AV88" s="22">
        <f ca="1">IF(Tableau1[[#This Row],[VisDatePaiement_2024]]="",0,(TODAY()-Tableau1[[#This Row],[VisDatePaiement_2024]]))</f>
        <v>310</v>
      </c>
      <c r="AW88" s="22">
        <f ca="1">ROUND(Tableau1[[#This Row],[nombre de jour d''impayés]]/30,1)</f>
        <v>10.3</v>
      </c>
      <c r="AX88" s="22" t="str">
        <f ca="1">IF(Tableau1[[#This Row],[nombre de mois]]&gt;1,"impayé","payé")</f>
        <v>impayé</v>
      </c>
      <c r="AY88" s="23" t="b">
        <f ca="1">AND(Tableau1[[#This Row],[VisDatesuivi_2024]]&gt;=TODAY()-30,Tableau1[[#This Row],[VisDatesuivi_2024]]&lt;=TODAY())</f>
        <v>0</v>
      </c>
      <c r="AZ88" s="23">
        <f>ROUNDDOWN(DAY(Tableau1[[#This Row],[VisDate_2024]])/7,0)</f>
        <v>4</v>
      </c>
      <c r="BA88" s="59">
        <f t="shared" si="1"/>
        <v>0</v>
      </c>
      <c r="BB88" s="60">
        <f>Tableau1[[#This Row],[VisDate_2024]]-Tableau1[[#This Row],[visite]]</f>
        <v>45351</v>
      </c>
      <c r="BC88" s="56" t="str">
        <f>IF(Tableau1[[#This Row],[visite]]&gt;0,Tableau1[[#This Row],[Colonne1]],"")</f>
        <v/>
      </c>
    </row>
    <row r="89" spans="1:55" ht="28.8" x14ac:dyDescent="0.3">
      <c r="A89" s="1" t="s">
        <v>298</v>
      </c>
      <c r="B89" s="1" t="s">
        <v>299</v>
      </c>
      <c r="C89" s="1" t="s">
        <v>300</v>
      </c>
      <c r="D89" s="1" t="s">
        <v>143</v>
      </c>
      <c r="E89" s="1" t="s">
        <v>301</v>
      </c>
      <c r="F89" s="4">
        <v>40386</v>
      </c>
      <c r="G89" s="1" t="s">
        <v>56</v>
      </c>
      <c r="H89" s="1" t="s">
        <v>145</v>
      </c>
      <c r="I89" s="3" t="b">
        <v>1</v>
      </c>
      <c r="J89" s="3">
        <v>45.1</v>
      </c>
      <c r="K89" s="3">
        <v>15.4</v>
      </c>
      <c r="L89" s="3" t="b">
        <v>0</v>
      </c>
      <c r="M89" s="1" t="s">
        <v>43</v>
      </c>
      <c r="N89" s="1" t="s">
        <v>299</v>
      </c>
      <c r="O89" s="3">
        <v>2</v>
      </c>
      <c r="P89" s="1" t="s">
        <v>302</v>
      </c>
      <c r="Q89" s="1" t="s">
        <v>303</v>
      </c>
      <c r="R89" s="1" t="s">
        <v>304</v>
      </c>
      <c r="S89" s="20" t="s">
        <v>62</v>
      </c>
      <c r="T89" s="1" t="s">
        <v>305</v>
      </c>
      <c r="U89" s="1" t="s">
        <v>306</v>
      </c>
      <c r="V89" s="1" t="s">
        <v>43</v>
      </c>
      <c r="W89" s="4">
        <v>42980</v>
      </c>
      <c r="X89" s="3">
        <v>0.2</v>
      </c>
      <c r="Y89" s="1" t="s">
        <v>43</v>
      </c>
      <c r="Z89" s="1" t="s">
        <v>43</v>
      </c>
      <c r="AA89" s="2"/>
      <c r="AB89" s="1" t="s">
        <v>43</v>
      </c>
      <c r="AC89" s="2"/>
      <c r="AD89" s="2"/>
      <c r="AE89" s="2"/>
      <c r="AF89" s="1" t="s">
        <v>43</v>
      </c>
      <c r="AG89" s="1" t="s">
        <v>43</v>
      </c>
      <c r="AH89" s="1" t="s">
        <v>43</v>
      </c>
      <c r="AI89" s="1" t="s">
        <v>43</v>
      </c>
      <c r="AJ89" s="1" t="s">
        <v>43</v>
      </c>
      <c r="AK89" s="1" t="s">
        <v>43</v>
      </c>
      <c r="AL89" s="1" t="s">
        <v>43</v>
      </c>
      <c r="AM89" s="2"/>
      <c r="AN89" s="1" t="s">
        <v>43</v>
      </c>
      <c r="AO89" s="1" t="s">
        <v>43</v>
      </c>
      <c r="AP89" s="2"/>
      <c r="AQ89" s="2"/>
      <c r="AR89" s="1" t="s">
        <v>43</v>
      </c>
      <c r="AS89" s="8">
        <f>(Tableau1[[#This Row],[MedPrix]]+Tableau1[[#This Row],[PrixTrai]])*(1-Tableau1[[#This Row],[CliRemise]])</f>
        <v>0</v>
      </c>
      <c r="AT89" s="33">
        <f>Tableau1[[#This Row],[CA]]*1.1</f>
        <v>0</v>
      </c>
      <c r="AU89" s="22" t="str">
        <f>IF( Tableau1[[#This Row],[DetailVisite.VisNum]]="", "Sans détail", "Avec détail")</f>
        <v>Sans détail</v>
      </c>
      <c r="AV89" s="22">
        <f ca="1">IF(Tableau1[[#This Row],[VisDatePaiement_2024]]="",0,(TODAY()-Tableau1[[#This Row],[VisDatePaiement_2024]]))</f>
        <v>0</v>
      </c>
      <c r="AW89" s="22">
        <f ca="1">ROUND(Tableau1[[#This Row],[nombre de jour d''impayés]]/30,1)</f>
        <v>0</v>
      </c>
      <c r="AX89" s="22" t="str">
        <f ca="1">IF(Tableau1[[#This Row],[nombre de mois]]&gt;1,"impayé","payé")</f>
        <v>payé</v>
      </c>
      <c r="AY89" s="23" t="b">
        <f ca="1">AND(Tableau1[[#This Row],[VisDatesuivi_2024]]&gt;=TODAY()-30,Tableau1[[#This Row],[VisDatesuivi_2024]]&lt;=TODAY())</f>
        <v>0</v>
      </c>
      <c r="AZ89" s="23">
        <f>ROUNDDOWN(DAY(Tableau1[[#This Row],[VisDate_2024]])/7,0)</f>
        <v>0</v>
      </c>
      <c r="BA89" s="59">
        <f t="shared" si="1"/>
        <v>0</v>
      </c>
      <c r="BB89" s="60">
        <f>Tableau1[[#This Row],[VisDate_2024]]-Tableau1[[#This Row],[visite]]</f>
        <v>0</v>
      </c>
      <c r="BC89" s="56" t="str">
        <f>IF(Tableau1[[#This Row],[visite]]&gt;0,Tableau1[[#This Row],[Colonne1]],"")</f>
        <v/>
      </c>
    </row>
    <row r="90" spans="1:55" ht="28.8" x14ac:dyDescent="0.3">
      <c r="A90" s="1" t="s">
        <v>307</v>
      </c>
      <c r="B90" s="1" t="s">
        <v>299</v>
      </c>
      <c r="C90" s="1" t="s">
        <v>308</v>
      </c>
      <c r="D90" s="1" t="s">
        <v>143</v>
      </c>
      <c r="E90" s="1" t="s">
        <v>309</v>
      </c>
      <c r="F90" s="4">
        <v>39321</v>
      </c>
      <c r="G90" s="1" t="s">
        <v>107</v>
      </c>
      <c r="H90" s="1" t="s">
        <v>310</v>
      </c>
      <c r="I90" s="3" t="b">
        <v>1</v>
      </c>
      <c r="J90" s="3">
        <v>22.8</v>
      </c>
      <c r="K90" s="3">
        <v>18.5</v>
      </c>
      <c r="L90" s="3" t="b">
        <v>0</v>
      </c>
      <c r="M90" s="1" t="s">
        <v>43</v>
      </c>
      <c r="N90" s="1" t="s">
        <v>299</v>
      </c>
      <c r="O90" s="3">
        <v>2</v>
      </c>
      <c r="P90" s="1" t="s">
        <v>302</v>
      </c>
      <c r="Q90" s="1" t="s">
        <v>303</v>
      </c>
      <c r="R90" s="1" t="s">
        <v>304</v>
      </c>
      <c r="S90" s="20" t="s">
        <v>62</v>
      </c>
      <c r="T90" s="1" t="s">
        <v>305</v>
      </c>
      <c r="U90" s="1" t="s">
        <v>306</v>
      </c>
      <c r="V90" s="1" t="s">
        <v>43</v>
      </c>
      <c r="W90" s="4">
        <v>42980</v>
      </c>
      <c r="X90" s="3">
        <v>0.2</v>
      </c>
      <c r="Y90" s="1" t="s">
        <v>43</v>
      </c>
      <c r="Z90" s="1" t="s">
        <v>43</v>
      </c>
      <c r="AA90" s="2"/>
      <c r="AB90" s="1" t="s">
        <v>43</v>
      </c>
      <c r="AC90" s="2"/>
      <c r="AD90" s="2"/>
      <c r="AE90" s="2"/>
      <c r="AF90" s="1" t="s">
        <v>43</v>
      </c>
      <c r="AG90" s="1" t="s">
        <v>43</v>
      </c>
      <c r="AH90" s="1" t="s">
        <v>43</v>
      </c>
      <c r="AI90" s="1" t="s">
        <v>43</v>
      </c>
      <c r="AJ90" s="1" t="s">
        <v>43</v>
      </c>
      <c r="AK90" s="1" t="s">
        <v>43</v>
      </c>
      <c r="AL90" s="1" t="s">
        <v>43</v>
      </c>
      <c r="AM90" s="2"/>
      <c r="AN90" s="1" t="s">
        <v>43</v>
      </c>
      <c r="AO90" s="1" t="s">
        <v>43</v>
      </c>
      <c r="AP90" s="2"/>
      <c r="AQ90" s="2"/>
      <c r="AR90" s="1" t="s">
        <v>43</v>
      </c>
      <c r="AS90" s="8">
        <f>(Tableau1[[#This Row],[MedPrix]]+Tableau1[[#This Row],[PrixTrai]])*(1-Tableau1[[#This Row],[CliRemise]])</f>
        <v>0</v>
      </c>
      <c r="AT90" s="33">
        <f>Tableau1[[#This Row],[CA]]*1.1</f>
        <v>0</v>
      </c>
      <c r="AU90" s="22" t="str">
        <f>IF( Tableau1[[#This Row],[DetailVisite.VisNum]]="", "Sans détail", "Avec détail")</f>
        <v>Sans détail</v>
      </c>
      <c r="AV90" s="22">
        <f ca="1">IF(Tableau1[[#This Row],[VisDatePaiement_2024]]="",0,(TODAY()-Tableau1[[#This Row],[VisDatePaiement_2024]]))</f>
        <v>0</v>
      </c>
      <c r="AW90" s="22">
        <f ca="1">ROUND(Tableau1[[#This Row],[nombre de jour d''impayés]]/30,1)</f>
        <v>0</v>
      </c>
      <c r="AX90" s="22" t="str">
        <f ca="1">IF(Tableau1[[#This Row],[nombre de mois]]&gt;1,"impayé","payé")</f>
        <v>payé</v>
      </c>
      <c r="AY90" s="23" t="b">
        <f ca="1">AND(Tableau1[[#This Row],[VisDatesuivi_2024]]&gt;=TODAY()-30,Tableau1[[#This Row],[VisDatesuivi_2024]]&lt;=TODAY())</f>
        <v>0</v>
      </c>
      <c r="AZ90" s="23">
        <f>ROUNDDOWN(DAY(Tableau1[[#This Row],[VisDate_2024]])/7,0)</f>
        <v>0</v>
      </c>
      <c r="BA90" s="59">
        <f t="shared" si="1"/>
        <v>0</v>
      </c>
      <c r="BB90" s="60">
        <f>Tableau1[[#This Row],[VisDate_2024]]-Tableau1[[#This Row],[visite]]</f>
        <v>0</v>
      </c>
      <c r="BC90" s="56" t="str">
        <f>IF(Tableau1[[#This Row],[visite]]&gt;0,Tableau1[[#This Row],[Colonne1]],"")</f>
        <v/>
      </c>
    </row>
    <row r="91" spans="1:55" ht="28.8" x14ac:dyDescent="0.3">
      <c r="A91" s="1" t="s">
        <v>311</v>
      </c>
      <c r="B91" s="1" t="s">
        <v>299</v>
      </c>
      <c r="C91" s="1" t="s">
        <v>312</v>
      </c>
      <c r="D91" s="1" t="s">
        <v>143</v>
      </c>
      <c r="E91" s="1" t="s">
        <v>313</v>
      </c>
      <c r="F91" s="4">
        <v>40294</v>
      </c>
      <c r="G91" s="1" t="s">
        <v>56</v>
      </c>
      <c r="H91" s="1" t="s">
        <v>132</v>
      </c>
      <c r="I91" s="3" t="b">
        <v>0</v>
      </c>
      <c r="J91" s="3">
        <v>50.7</v>
      </c>
      <c r="K91" s="3">
        <v>45.8</v>
      </c>
      <c r="L91" s="3" t="b">
        <v>0</v>
      </c>
      <c r="M91" s="1" t="s">
        <v>43</v>
      </c>
      <c r="N91" s="1" t="s">
        <v>299</v>
      </c>
      <c r="O91" s="3">
        <v>2</v>
      </c>
      <c r="P91" s="1" t="s">
        <v>302</v>
      </c>
      <c r="Q91" s="1" t="s">
        <v>303</v>
      </c>
      <c r="R91" s="1" t="s">
        <v>304</v>
      </c>
      <c r="S91" s="20" t="s">
        <v>62</v>
      </c>
      <c r="T91" s="1" t="s">
        <v>305</v>
      </c>
      <c r="U91" s="1" t="s">
        <v>306</v>
      </c>
      <c r="V91" s="1" t="s">
        <v>43</v>
      </c>
      <c r="W91" s="4">
        <v>42980</v>
      </c>
      <c r="X91" s="3">
        <v>0.2</v>
      </c>
      <c r="Y91" s="1" t="s">
        <v>43</v>
      </c>
      <c r="Z91" s="1" t="s">
        <v>43</v>
      </c>
      <c r="AA91" s="2"/>
      <c r="AB91" s="1" t="s">
        <v>43</v>
      </c>
      <c r="AC91" s="2"/>
      <c r="AD91" s="2"/>
      <c r="AE91" s="2"/>
      <c r="AF91" s="1" t="s">
        <v>43</v>
      </c>
      <c r="AG91" s="1" t="s">
        <v>43</v>
      </c>
      <c r="AH91" s="1" t="s">
        <v>43</v>
      </c>
      <c r="AI91" s="1" t="s">
        <v>43</v>
      </c>
      <c r="AJ91" s="1" t="s">
        <v>43</v>
      </c>
      <c r="AK91" s="1" t="s">
        <v>43</v>
      </c>
      <c r="AL91" s="1" t="s">
        <v>43</v>
      </c>
      <c r="AM91" s="2"/>
      <c r="AN91" s="1" t="s">
        <v>43</v>
      </c>
      <c r="AO91" s="1" t="s">
        <v>43</v>
      </c>
      <c r="AP91" s="2"/>
      <c r="AQ91" s="2"/>
      <c r="AR91" s="1" t="s">
        <v>43</v>
      </c>
      <c r="AS91" s="8">
        <f>(Tableau1[[#This Row],[MedPrix]]+Tableau1[[#This Row],[PrixTrai]])*(1-Tableau1[[#This Row],[CliRemise]])</f>
        <v>0</v>
      </c>
      <c r="AT91" s="33">
        <f>Tableau1[[#This Row],[CA]]*1.1</f>
        <v>0</v>
      </c>
      <c r="AU91" s="22" t="str">
        <f>IF( Tableau1[[#This Row],[DetailVisite.VisNum]]="", "Sans détail", "Avec détail")</f>
        <v>Sans détail</v>
      </c>
      <c r="AV91" s="22">
        <f ca="1">IF(Tableau1[[#This Row],[VisDatePaiement_2024]]="",0,(TODAY()-Tableau1[[#This Row],[VisDatePaiement_2024]]))</f>
        <v>0</v>
      </c>
      <c r="AW91" s="22">
        <f ca="1">ROUND(Tableau1[[#This Row],[nombre de jour d''impayés]]/30,1)</f>
        <v>0</v>
      </c>
      <c r="AX91" s="22" t="str">
        <f ca="1">IF(Tableau1[[#This Row],[nombre de mois]]&gt;1,"impayé","payé")</f>
        <v>payé</v>
      </c>
      <c r="AY91" s="23" t="b">
        <f ca="1">AND(Tableau1[[#This Row],[VisDatesuivi_2024]]&gt;=TODAY()-30,Tableau1[[#This Row],[VisDatesuivi_2024]]&lt;=TODAY())</f>
        <v>0</v>
      </c>
      <c r="AZ91" s="23">
        <f>ROUNDDOWN(DAY(Tableau1[[#This Row],[VisDate_2024]])/7,0)</f>
        <v>0</v>
      </c>
      <c r="BA91" s="59">
        <f t="shared" si="1"/>
        <v>0</v>
      </c>
      <c r="BB91" s="60">
        <f>Tableau1[[#This Row],[VisDate_2024]]-Tableau1[[#This Row],[visite]]</f>
        <v>0</v>
      </c>
      <c r="BC91" s="56" t="str">
        <f>IF(Tableau1[[#This Row],[visite]]&gt;0,Tableau1[[#This Row],[Colonne1]],"")</f>
        <v/>
      </c>
    </row>
    <row r="92" spans="1:55" ht="28.8" x14ac:dyDescent="0.3">
      <c r="A92" s="1" t="s">
        <v>314</v>
      </c>
      <c r="B92" s="1" t="s">
        <v>315</v>
      </c>
      <c r="C92" s="1" t="s">
        <v>316</v>
      </c>
      <c r="D92" s="1" t="s">
        <v>241</v>
      </c>
      <c r="E92" s="1" t="s">
        <v>317</v>
      </c>
      <c r="F92" s="4">
        <v>40020</v>
      </c>
      <c r="G92" s="1" t="s">
        <v>107</v>
      </c>
      <c r="H92" s="1" t="s">
        <v>318</v>
      </c>
      <c r="I92" s="3" t="b">
        <v>1</v>
      </c>
      <c r="J92" s="3">
        <v>47.6</v>
      </c>
      <c r="K92" s="3">
        <v>3.8</v>
      </c>
      <c r="L92" s="3" t="b">
        <v>0</v>
      </c>
      <c r="M92" s="1" t="s">
        <v>43</v>
      </c>
      <c r="N92" s="1" t="s">
        <v>315</v>
      </c>
      <c r="O92" s="3">
        <v>2</v>
      </c>
      <c r="P92" s="1" t="s">
        <v>319</v>
      </c>
      <c r="Q92" s="1" t="s">
        <v>320</v>
      </c>
      <c r="R92" s="1" t="s">
        <v>254</v>
      </c>
      <c r="S92" s="20" t="s">
        <v>48</v>
      </c>
      <c r="T92" s="1" t="s">
        <v>255</v>
      </c>
      <c r="U92" s="1" t="s">
        <v>321</v>
      </c>
      <c r="V92" s="1" t="s">
        <v>43</v>
      </c>
      <c r="W92" s="4">
        <v>43220</v>
      </c>
      <c r="X92" s="3">
        <v>0.2</v>
      </c>
      <c r="Y92" s="1" t="s">
        <v>43</v>
      </c>
      <c r="Z92" s="1" t="s">
        <v>43</v>
      </c>
      <c r="AA92" s="2"/>
      <c r="AB92" s="1" t="s">
        <v>43</v>
      </c>
      <c r="AC92" s="2"/>
      <c r="AD92" s="2"/>
      <c r="AE92" s="2"/>
      <c r="AF92" s="1" t="s">
        <v>43</v>
      </c>
      <c r="AG92" s="1" t="s">
        <v>43</v>
      </c>
      <c r="AH92" s="1" t="s">
        <v>43</v>
      </c>
      <c r="AI92" s="1" t="s">
        <v>43</v>
      </c>
      <c r="AJ92" s="1" t="s">
        <v>43</v>
      </c>
      <c r="AK92" s="1" t="s">
        <v>43</v>
      </c>
      <c r="AL92" s="1" t="s">
        <v>43</v>
      </c>
      <c r="AM92" s="2"/>
      <c r="AN92" s="1" t="s">
        <v>43</v>
      </c>
      <c r="AO92" s="1" t="s">
        <v>43</v>
      </c>
      <c r="AP92" s="2"/>
      <c r="AQ92" s="2"/>
      <c r="AR92" s="1" t="s">
        <v>43</v>
      </c>
      <c r="AS92" s="8">
        <f>(Tableau1[[#This Row],[MedPrix]]+Tableau1[[#This Row],[PrixTrai]])*(1-Tableau1[[#This Row],[CliRemise]])</f>
        <v>0</v>
      </c>
      <c r="AT92" s="33">
        <f>Tableau1[[#This Row],[CA]]*1.1</f>
        <v>0</v>
      </c>
      <c r="AU92" s="22" t="str">
        <f>IF( Tableau1[[#This Row],[DetailVisite.VisNum]]="", "Sans détail", "Avec détail")</f>
        <v>Sans détail</v>
      </c>
      <c r="AV92" s="22">
        <f ca="1">IF(Tableau1[[#This Row],[VisDatePaiement_2024]]="",0,(TODAY()-Tableau1[[#This Row],[VisDatePaiement_2024]]))</f>
        <v>0</v>
      </c>
      <c r="AW92" s="22">
        <f ca="1">ROUND(Tableau1[[#This Row],[nombre de jour d''impayés]]/30,1)</f>
        <v>0</v>
      </c>
      <c r="AX92" s="22" t="str">
        <f ca="1">IF(Tableau1[[#This Row],[nombre de mois]]&gt;1,"impayé","payé")</f>
        <v>payé</v>
      </c>
      <c r="AY92" s="23" t="b">
        <f ca="1">AND(Tableau1[[#This Row],[VisDatesuivi_2024]]&gt;=TODAY()-30,Tableau1[[#This Row],[VisDatesuivi_2024]]&lt;=TODAY())</f>
        <v>0</v>
      </c>
      <c r="AZ92" s="23">
        <f>ROUNDDOWN(DAY(Tableau1[[#This Row],[VisDate_2024]])/7,0)</f>
        <v>0</v>
      </c>
      <c r="BA92" s="59">
        <f t="shared" si="1"/>
        <v>0</v>
      </c>
      <c r="BB92" s="60">
        <f>Tableau1[[#This Row],[VisDate_2024]]-Tableau1[[#This Row],[visite]]</f>
        <v>0</v>
      </c>
      <c r="BC92" s="56" t="str">
        <f>IF(Tableau1[[#This Row],[visite]]&gt;0,Tableau1[[#This Row],[Colonne1]],"")</f>
        <v/>
      </c>
    </row>
    <row r="93" spans="1:55" ht="28.8" x14ac:dyDescent="0.3">
      <c r="A93" s="1" t="s">
        <v>322</v>
      </c>
      <c r="B93" s="1" t="s">
        <v>315</v>
      </c>
      <c r="C93" s="1" t="s">
        <v>323</v>
      </c>
      <c r="D93" s="1" t="s">
        <v>241</v>
      </c>
      <c r="E93" s="1" t="s">
        <v>324</v>
      </c>
      <c r="F93" s="4">
        <v>40020</v>
      </c>
      <c r="G93" s="1" t="s">
        <v>56</v>
      </c>
      <c r="H93" s="1" t="s">
        <v>325</v>
      </c>
      <c r="I93" s="3" t="b">
        <v>1</v>
      </c>
      <c r="J93" s="3">
        <v>40.299999999999997</v>
      </c>
      <c r="K93" s="3">
        <v>4.0999999999999996</v>
      </c>
      <c r="L93" s="3" t="b">
        <v>0</v>
      </c>
      <c r="M93" s="1" t="s">
        <v>43</v>
      </c>
      <c r="N93" s="1" t="s">
        <v>315</v>
      </c>
      <c r="O93" s="3">
        <v>2</v>
      </c>
      <c r="P93" s="1" t="s">
        <v>319</v>
      </c>
      <c r="Q93" s="1" t="s">
        <v>320</v>
      </c>
      <c r="R93" s="1" t="s">
        <v>254</v>
      </c>
      <c r="S93" s="20" t="s">
        <v>48</v>
      </c>
      <c r="T93" s="1" t="s">
        <v>255</v>
      </c>
      <c r="U93" s="1" t="s">
        <v>321</v>
      </c>
      <c r="V93" s="1" t="s">
        <v>43</v>
      </c>
      <c r="W93" s="4">
        <v>43220</v>
      </c>
      <c r="X93" s="3">
        <v>0.2</v>
      </c>
      <c r="Y93" s="1" t="s">
        <v>43</v>
      </c>
      <c r="Z93" s="1" t="s">
        <v>43</v>
      </c>
      <c r="AA93" s="2"/>
      <c r="AB93" s="1" t="s">
        <v>43</v>
      </c>
      <c r="AC93" s="2"/>
      <c r="AD93" s="2"/>
      <c r="AE93" s="2"/>
      <c r="AF93" s="1" t="s">
        <v>43</v>
      </c>
      <c r="AG93" s="1" t="s">
        <v>43</v>
      </c>
      <c r="AH93" s="1" t="s">
        <v>43</v>
      </c>
      <c r="AI93" s="1" t="s">
        <v>43</v>
      </c>
      <c r="AJ93" s="1" t="s">
        <v>43</v>
      </c>
      <c r="AK93" s="1" t="s">
        <v>43</v>
      </c>
      <c r="AL93" s="1" t="s">
        <v>43</v>
      </c>
      <c r="AM93" s="2"/>
      <c r="AN93" s="1" t="s">
        <v>43</v>
      </c>
      <c r="AO93" s="1" t="s">
        <v>43</v>
      </c>
      <c r="AP93" s="2"/>
      <c r="AQ93" s="2"/>
      <c r="AR93" s="1" t="s">
        <v>43</v>
      </c>
      <c r="AS93" s="8">
        <f>(Tableau1[[#This Row],[MedPrix]]+Tableau1[[#This Row],[PrixTrai]])*(1-Tableau1[[#This Row],[CliRemise]])</f>
        <v>0</v>
      </c>
      <c r="AT93" s="33">
        <f>Tableau1[[#This Row],[CA]]*1.1</f>
        <v>0</v>
      </c>
      <c r="AU93" s="22" t="str">
        <f>IF( Tableau1[[#This Row],[DetailVisite.VisNum]]="", "Sans détail", "Avec détail")</f>
        <v>Sans détail</v>
      </c>
      <c r="AV93" s="22">
        <f ca="1">IF(Tableau1[[#This Row],[VisDatePaiement_2024]]="",0,(TODAY()-Tableau1[[#This Row],[VisDatePaiement_2024]]))</f>
        <v>0</v>
      </c>
      <c r="AW93" s="22">
        <f ca="1">ROUND(Tableau1[[#This Row],[nombre de jour d''impayés]]/30,1)</f>
        <v>0</v>
      </c>
      <c r="AX93" s="22" t="str">
        <f ca="1">IF(Tableau1[[#This Row],[nombre de mois]]&gt;1,"impayé","payé")</f>
        <v>payé</v>
      </c>
      <c r="AY93" s="23" t="b">
        <f ca="1">AND(Tableau1[[#This Row],[VisDatesuivi_2024]]&gt;=TODAY()-30,Tableau1[[#This Row],[VisDatesuivi_2024]]&lt;=TODAY())</f>
        <v>0</v>
      </c>
      <c r="AZ93" s="23">
        <f>ROUNDDOWN(DAY(Tableau1[[#This Row],[VisDate_2024]])/7,0)</f>
        <v>0</v>
      </c>
      <c r="BA93" s="59">
        <f t="shared" si="1"/>
        <v>0</v>
      </c>
      <c r="BB93" s="60">
        <f>Tableau1[[#This Row],[VisDate_2024]]-Tableau1[[#This Row],[visite]]</f>
        <v>0</v>
      </c>
      <c r="BC93" s="56" t="str">
        <f>IF(Tableau1[[#This Row],[visite]]&gt;0,Tableau1[[#This Row],[Colonne1]],"")</f>
        <v/>
      </c>
    </row>
    <row r="94" spans="1:55" ht="28.8" x14ac:dyDescent="0.3">
      <c r="A94" s="1" t="s">
        <v>326</v>
      </c>
      <c r="B94" s="1" t="s">
        <v>327</v>
      </c>
      <c r="C94" s="1" t="s">
        <v>328</v>
      </c>
      <c r="D94" s="1" t="s">
        <v>329</v>
      </c>
      <c r="E94" s="1" t="s">
        <v>330</v>
      </c>
      <c r="F94" s="4">
        <v>41481</v>
      </c>
      <c r="G94" s="1" t="s">
        <v>107</v>
      </c>
      <c r="H94" s="1" t="s">
        <v>331</v>
      </c>
      <c r="I94" s="3" t="b">
        <v>0</v>
      </c>
      <c r="J94" s="3">
        <v>2.1</v>
      </c>
      <c r="K94" s="3">
        <v>0</v>
      </c>
      <c r="L94" s="3" t="b">
        <v>0</v>
      </c>
      <c r="M94" s="1" t="s">
        <v>43</v>
      </c>
      <c r="N94" s="1" t="s">
        <v>327</v>
      </c>
      <c r="O94" s="3">
        <v>2</v>
      </c>
      <c r="P94" s="1" t="s">
        <v>332</v>
      </c>
      <c r="Q94" s="1" t="s">
        <v>333</v>
      </c>
      <c r="R94" s="1" t="s">
        <v>254</v>
      </c>
      <c r="S94" s="20" t="s">
        <v>48</v>
      </c>
      <c r="T94" s="1" t="s">
        <v>255</v>
      </c>
      <c r="U94" s="1" t="s">
        <v>334</v>
      </c>
      <c r="V94" s="1" t="s">
        <v>43</v>
      </c>
      <c r="W94" s="4">
        <v>41999</v>
      </c>
      <c r="X94" s="3">
        <v>0.2</v>
      </c>
      <c r="Y94" s="1" t="s">
        <v>43</v>
      </c>
      <c r="Z94" s="1" t="s">
        <v>43</v>
      </c>
      <c r="AA94" s="2"/>
      <c r="AB94" s="1" t="s">
        <v>43</v>
      </c>
      <c r="AC94" s="2"/>
      <c r="AD94" s="2"/>
      <c r="AE94" s="2"/>
      <c r="AF94" s="1" t="s">
        <v>43</v>
      </c>
      <c r="AG94" s="1" t="s">
        <v>43</v>
      </c>
      <c r="AH94" s="1" t="s">
        <v>43</v>
      </c>
      <c r="AI94" s="1" t="s">
        <v>43</v>
      </c>
      <c r="AJ94" s="1" t="s">
        <v>43</v>
      </c>
      <c r="AK94" s="1" t="s">
        <v>43</v>
      </c>
      <c r="AL94" s="1" t="s">
        <v>43</v>
      </c>
      <c r="AM94" s="2"/>
      <c r="AN94" s="1" t="s">
        <v>43</v>
      </c>
      <c r="AO94" s="1" t="s">
        <v>43</v>
      </c>
      <c r="AP94" s="2"/>
      <c r="AQ94" s="2"/>
      <c r="AR94" s="1" t="s">
        <v>43</v>
      </c>
      <c r="AS94" s="8">
        <f>(Tableau1[[#This Row],[MedPrix]]+Tableau1[[#This Row],[PrixTrai]])*(1-Tableau1[[#This Row],[CliRemise]])</f>
        <v>0</v>
      </c>
      <c r="AT94" s="33">
        <f>Tableau1[[#This Row],[CA]]*1.1</f>
        <v>0</v>
      </c>
      <c r="AU94" s="22" t="str">
        <f>IF( Tableau1[[#This Row],[DetailVisite.VisNum]]="", "Sans détail", "Avec détail")</f>
        <v>Sans détail</v>
      </c>
      <c r="AV94" s="22">
        <f ca="1">IF(Tableau1[[#This Row],[VisDatePaiement_2024]]="",0,(TODAY()-Tableau1[[#This Row],[VisDatePaiement_2024]]))</f>
        <v>0</v>
      </c>
      <c r="AW94" s="22">
        <f ca="1">ROUND(Tableau1[[#This Row],[nombre de jour d''impayés]]/30,1)</f>
        <v>0</v>
      </c>
      <c r="AX94" s="22" t="str">
        <f ca="1">IF(Tableau1[[#This Row],[nombre de mois]]&gt;1,"impayé","payé")</f>
        <v>payé</v>
      </c>
      <c r="AY94" s="23" t="b">
        <f ca="1">AND(Tableau1[[#This Row],[VisDatesuivi_2024]]&gt;=TODAY()-30,Tableau1[[#This Row],[VisDatesuivi_2024]]&lt;=TODAY())</f>
        <v>0</v>
      </c>
      <c r="AZ94" s="23">
        <f>ROUNDDOWN(DAY(Tableau1[[#This Row],[VisDate_2024]])/7,0)</f>
        <v>0</v>
      </c>
      <c r="BA94" s="59">
        <f t="shared" si="1"/>
        <v>0</v>
      </c>
      <c r="BB94" s="60">
        <f>Tableau1[[#This Row],[VisDate_2024]]-Tableau1[[#This Row],[visite]]</f>
        <v>0</v>
      </c>
      <c r="BC94" s="56" t="str">
        <f>IF(Tableau1[[#This Row],[visite]]&gt;0,Tableau1[[#This Row],[Colonne1]],"")</f>
        <v/>
      </c>
    </row>
    <row r="95" spans="1:55" ht="28.8" x14ac:dyDescent="0.3">
      <c r="A95" s="1" t="s">
        <v>335</v>
      </c>
      <c r="B95" s="1" t="s">
        <v>327</v>
      </c>
      <c r="C95" s="1" t="s">
        <v>336</v>
      </c>
      <c r="D95" s="1" t="s">
        <v>241</v>
      </c>
      <c r="E95" s="1" t="s">
        <v>242</v>
      </c>
      <c r="F95" s="4">
        <v>41878</v>
      </c>
      <c r="G95" s="1" t="s">
        <v>56</v>
      </c>
      <c r="H95" s="1" t="s">
        <v>132</v>
      </c>
      <c r="I95" s="3" t="b">
        <v>1</v>
      </c>
      <c r="J95" s="3">
        <v>50.7</v>
      </c>
      <c r="K95" s="3">
        <v>2.7</v>
      </c>
      <c r="L95" s="3" t="b">
        <v>0</v>
      </c>
      <c r="M95" s="1" t="s">
        <v>43</v>
      </c>
      <c r="N95" s="1" t="s">
        <v>327</v>
      </c>
      <c r="O95" s="3">
        <v>2</v>
      </c>
      <c r="P95" s="1" t="s">
        <v>332</v>
      </c>
      <c r="Q95" s="1" t="s">
        <v>333</v>
      </c>
      <c r="R95" s="1" t="s">
        <v>254</v>
      </c>
      <c r="S95" s="20" t="s">
        <v>48</v>
      </c>
      <c r="T95" s="1" t="s">
        <v>255</v>
      </c>
      <c r="U95" s="1" t="s">
        <v>334</v>
      </c>
      <c r="V95" s="1" t="s">
        <v>43</v>
      </c>
      <c r="W95" s="4">
        <v>41999</v>
      </c>
      <c r="X95" s="3">
        <v>0.2</v>
      </c>
      <c r="Y95" s="1" t="s">
        <v>43</v>
      </c>
      <c r="Z95" s="1" t="s">
        <v>43</v>
      </c>
      <c r="AA95" s="2"/>
      <c r="AB95" s="1" t="s">
        <v>43</v>
      </c>
      <c r="AC95" s="2"/>
      <c r="AD95" s="2"/>
      <c r="AE95" s="2"/>
      <c r="AF95" s="1" t="s">
        <v>43</v>
      </c>
      <c r="AG95" s="1" t="s">
        <v>43</v>
      </c>
      <c r="AH95" s="1" t="s">
        <v>43</v>
      </c>
      <c r="AI95" s="1" t="s">
        <v>43</v>
      </c>
      <c r="AJ95" s="1" t="s">
        <v>43</v>
      </c>
      <c r="AK95" s="1" t="s">
        <v>43</v>
      </c>
      <c r="AL95" s="1" t="s">
        <v>43</v>
      </c>
      <c r="AM95" s="2"/>
      <c r="AN95" s="1" t="s">
        <v>43</v>
      </c>
      <c r="AO95" s="1" t="s">
        <v>43</v>
      </c>
      <c r="AP95" s="2"/>
      <c r="AQ95" s="2"/>
      <c r="AR95" s="1" t="s">
        <v>43</v>
      </c>
      <c r="AS95" s="8">
        <f>(Tableau1[[#This Row],[MedPrix]]+Tableau1[[#This Row],[PrixTrai]])*(1-Tableau1[[#This Row],[CliRemise]])</f>
        <v>0</v>
      </c>
      <c r="AT95" s="33">
        <f>Tableau1[[#This Row],[CA]]*1.1</f>
        <v>0</v>
      </c>
      <c r="AU95" s="22" t="str">
        <f>IF( Tableau1[[#This Row],[DetailVisite.VisNum]]="", "Sans détail", "Avec détail")</f>
        <v>Sans détail</v>
      </c>
      <c r="AV95" s="22">
        <f ca="1">IF(Tableau1[[#This Row],[VisDatePaiement_2024]]="",0,(TODAY()-Tableau1[[#This Row],[VisDatePaiement_2024]]))</f>
        <v>0</v>
      </c>
      <c r="AW95" s="22">
        <f ca="1">ROUND(Tableau1[[#This Row],[nombre de jour d''impayés]]/30,1)</f>
        <v>0</v>
      </c>
      <c r="AX95" s="22" t="str">
        <f ca="1">IF(Tableau1[[#This Row],[nombre de mois]]&gt;1,"impayé","payé")</f>
        <v>payé</v>
      </c>
      <c r="AY95" s="23" t="b">
        <f ca="1">AND(Tableau1[[#This Row],[VisDatesuivi_2024]]&gt;=TODAY()-30,Tableau1[[#This Row],[VisDatesuivi_2024]]&lt;=TODAY())</f>
        <v>0</v>
      </c>
      <c r="AZ95" s="23">
        <f>ROUNDDOWN(DAY(Tableau1[[#This Row],[VisDate_2024]])/7,0)</f>
        <v>0</v>
      </c>
      <c r="BA95" s="59">
        <f t="shared" si="1"/>
        <v>0</v>
      </c>
      <c r="BB95" s="60">
        <f>Tableau1[[#This Row],[VisDate_2024]]-Tableau1[[#This Row],[visite]]</f>
        <v>0</v>
      </c>
      <c r="BC95" s="56" t="str">
        <f>IF(Tableau1[[#This Row],[visite]]&gt;0,Tableau1[[#This Row],[Colonne1]],"")</f>
        <v/>
      </c>
    </row>
    <row r="96" spans="1:55" ht="28.8" x14ac:dyDescent="0.3">
      <c r="A96" s="1" t="s">
        <v>337</v>
      </c>
      <c r="B96" s="1" t="s">
        <v>327</v>
      </c>
      <c r="C96" s="1" t="s">
        <v>338</v>
      </c>
      <c r="D96" s="1" t="s">
        <v>241</v>
      </c>
      <c r="E96" s="1" t="s">
        <v>324</v>
      </c>
      <c r="F96" s="4">
        <v>42000</v>
      </c>
      <c r="G96" s="1" t="s">
        <v>107</v>
      </c>
      <c r="H96" s="1" t="s">
        <v>339</v>
      </c>
      <c r="I96" s="3" t="b">
        <v>1</v>
      </c>
      <c r="J96" s="3">
        <v>38.4</v>
      </c>
      <c r="K96" s="3">
        <v>3.4</v>
      </c>
      <c r="L96" s="3" t="b">
        <v>0</v>
      </c>
      <c r="M96" s="1" t="s">
        <v>43</v>
      </c>
      <c r="N96" s="1" t="s">
        <v>327</v>
      </c>
      <c r="O96" s="3">
        <v>2</v>
      </c>
      <c r="P96" s="1" t="s">
        <v>332</v>
      </c>
      <c r="Q96" s="1" t="s">
        <v>333</v>
      </c>
      <c r="R96" s="1" t="s">
        <v>254</v>
      </c>
      <c r="S96" s="20" t="s">
        <v>48</v>
      </c>
      <c r="T96" s="1" t="s">
        <v>255</v>
      </c>
      <c r="U96" s="1" t="s">
        <v>334</v>
      </c>
      <c r="V96" s="1" t="s">
        <v>43</v>
      </c>
      <c r="W96" s="4">
        <v>41999</v>
      </c>
      <c r="X96" s="3">
        <v>0.2</v>
      </c>
      <c r="Y96" s="1" t="s">
        <v>43</v>
      </c>
      <c r="Z96" s="1" t="s">
        <v>43</v>
      </c>
      <c r="AA96" s="2"/>
      <c r="AB96" s="1" t="s">
        <v>43</v>
      </c>
      <c r="AC96" s="2"/>
      <c r="AD96" s="2"/>
      <c r="AE96" s="2"/>
      <c r="AF96" s="1" t="s">
        <v>43</v>
      </c>
      <c r="AG96" s="1" t="s">
        <v>43</v>
      </c>
      <c r="AH96" s="1" t="s">
        <v>43</v>
      </c>
      <c r="AI96" s="1" t="s">
        <v>43</v>
      </c>
      <c r="AJ96" s="1" t="s">
        <v>43</v>
      </c>
      <c r="AK96" s="1" t="s">
        <v>43</v>
      </c>
      <c r="AL96" s="1" t="s">
        <v>43</v>
      </c>
      <c r="AM96" s="2"/>
      <c r="AN96" s="1" t="s">
        <v>43</v>
      </c>
      <c r="AO96" s="1" t="s">
        <v>43</v>
      </c>
      <c r="AP96" s="2"/>
      <c r="AQ96" s="2"/>
      <c r="AR96" s="1" t="s">
        <v>43</v>
      </c>
      <c r="AS96" s="8">
        <f>(Tableau1[[#This Row],[MedPrix]]+Tableau1[[#This Row],[PrixTrai]])*(1-Tableau1[[#This Row],[CliRemise]])</f>
        <v>0</v>
      </c>
      <c r="AT96" s="33">
        <f>Tableau1[[#This Row],[CA]]*1.1</f>
        <v>0</v>
      </c>
      <c r="AU96" s="22" t="str">
        <f>IF( Tableau1[[#This Row],[DetailVisite.VisNum]]="", "Sans détail", "Avec détail")</f>
        <v>Sans détail</v>
      </c>
      <c r="AV96" s="22">
        <f ca="1">IF(Tableau1[[#This Row],[VisDatePaiement_2024]]="",0,(TODAY()-Tableau1[[#This Row],[VisDatePaiement_2024]]))</f>
        <v>0</v>
      </c>
      <c r="AW96" s="22">
        <f ca="1">ROUND(Tableau1[[#This Row],[nombre de jour d''impayés]]/30,1)</f>
        <v>0</v>
      </c>
      <c r="AX96" s="22" t="str">
        <f ca="1">IF(Tableau1[[#This Row],[nombre de mois]]&gt;1,"impayé","payé")</f>
        <v>payé</v>
      </c>
      <c r="AY96" s="23" t="b">
        <f ca="1">AND(Tableau1[[#This Row],[VisDatesuivi_2024]]&gt;=TODAY()-30,Tableau1[[#This Row],[VisDatesuivi_2024]]&lt;=TODAY())</f>
        <v>0</v>
      </c>
      <c r="AZ96" s="23">
        <f>ROUNDDOWN(DAY(Tableau1[[#This Row],[VisDate_2024]])/7,0)</f>
        <v>0</v>
      </c>
      <c r="BA96" s="59">
        <f t="shared" si="1"/>
        <v>0</v>
      </c>
      <c r="BB96" s="60">
        <f>Tableau1[[#This Row],[VisDate_2024]]-Tableau1[[#This Row],[visite]]</f>
        <v>0</v>
      </c>
      <c r="BC96" s="56" t="str">
        <f>IF(Tableau1[[#This Row],[visite]]&gt;0,Tableau1[[#This Row],[Colonne1]],"")</f>
        <v/>
      </c>
    </row>
    <row r="97" spans="1:55" ht="43.2" x14ac:dyDescent="0.3">
      <c r="A97" s="1" t="s">
        <v>340</v>
      </c>
      <c r="B97" s="1" t="s">
        <v>341</v>
      </c>
      <c r="C97" s="1" t="s">
        <v>342</v>
      </c>
      <c r="D97" s="1" t="s">
        <v>329</v>
      </c>
      <c r="E97" s="1" t="s">
        <v>343</v>
      </c>
      <c r="F97" s="4">
        <v>42365</v>
      </c>
      <c r="G97" s="1" t="s">
        <v>56</v>
      </c>
      <c r="H97" s="1" t="s">
        <v>266</v>
      </c>
      <c r="I97" s="3" t="b">
        <v>0</v>
      </c>
      <c r="J97" s="3">
        <v>31.2</v>
      </c>
      <c r="K97" s="3">
        <v>1.23</v>
      </c>
      <c r="L97" s="3" t="b">
        <v>0</v>
      </c>
      <c r="M97" s="1" t="s">
        <v>43</v>
      </c>
      <c r="N97" s="1" t="s">
        <v>341</v>
      </c>
      <c r="O97" s="3">
        <v>2</v>
      </c>
      <c r="P97" s="1" t="s">
        <v>344</v>
      </c>
      <c r="Q97" s="1" t="s">
        <v>345</v>
      </c>
      <c r="R97" s="1" t="s">
        <v>47</v>
      </c>
      <c r="S97" s="20" t="s">
        <v>48</v>
      </c>
      <c r="T97" s="1" t="s">
        <v>49</v>
      </c>
      <c r="U97" s="1" t="s">
        <v>346</v>
      </c>
      <c r="V97" s="1" t="s">
        <v>43</v>
      </c>
      <c r="W97" s="4">
        <v>42813</v>
      </c>
      <c r="X97" s="3">
        <v>0.2</v>
      </c>
      <c r="Y97" s="1" t="s">
        <v>43</v>
      </c>
      <c r="Z97" s="1" t="s">
        <v>43</v>
      </c>
      <c r="AA97" s="2"/>
      <c r="AB97" s="1" t="s">
        <v>43</v>
      </c>
      <c r="AC97" s="2"/>
      <c r="AD97" s="2"/>
      <c r="AE97" s="2"/>
      <c r="AF97" s="1" t="s">
        <v>43</v>
      </c>
      <c r="AG97" s="1" t="s">
        <v>43</v>
      </c>
      <c r="AH97" s="1" t="s">
        <v>43</v>
      </c>
      <c r="AI97" s="1" t="s">
        <v>43</v>
      </c>
      <c r="AJ97" s="1" t="s">
        <v>43</v>
      </c>
      <c r="AK97" s="1" t="s">
        <v>43</v>
      </c>
      <c r="AL97" s="1" t="s">
        <v>43</v>
      </c>
      <c r="AM97" s="2"/>
      <c r="AN97" s="1" t="s">
        <v>43</v>
      </c>
      <c r="AO97" s="1" t="s">
        <v>43</v>
      </c>
      <c r="AP97" s="2"/>
      <c r="AQ97" s="2"/>
      <c r="AR97" s="1" t="s">
        <v>43</v>
      </c>
      <c r="AS97" s="8">
        <f>(Tableau1[[#This Row],[MedPrix]]+Tableau1[[#This Row],[PrixTrai]])*(1-Tableau1[[#This Row],[CliRemise]])</f>
        <v>0</v>
      </c>
      <c r="AT97" s="33">
        <f>Tableau1[[#This Row],[CA]]*1.1</f>
        <v>0</v>
      </c>
      <c r="AU97" s="22" t="str">
        <f>IF( Tableau1[[#This Row],[DetailVisite.VisNum]]="", "Sans détail", "Avec détail")</f>
        <v>Sans détail</v>
      </c>
      <c r="AV97" s="22">
        <f ca="1">IF(Tableau1[[#This Row],[VisDatePaiement_2024]]="",0,(TODAY()-Tableau1[[#This Row],[VisDatePaiement_2024]]))</f>
        <v>0</v>
      </c>
      <c r="AW97" s="22">
        <f ca="1">ROUND(Tableau1[[#This Row],[nombre de jour d''impayés]]/30,1)</f>
        <v>0</v>
      </c>
      <c r="AX97" s="22" t="str">
        <f ca="1">IF(Tableau1[[#This Row],[nombre de mois]]&gt;1,"impayé","payé")</f>
        <v>payé</v>
      </c>
      <c r="AY97" s="23" t="b">
        <f ca="1">AND(Tableau1[[#This Row],[VisDatesuivi_2024]]&gt;=TODAY()-30,Tableau1[[#This Row],[VisDatesuivi_2024]]&lt;=TODAY())</f>
        <v>0</v>
      </c>
      <c r="AZ97" s="23">
        <f>ROUNDDOWN(DAY(Tableau1[[#This Row],[VisDate_2024]])/7,0)</f>
        <v>0</v>
      </c>
      <c r="BA97" s="59">
        <f t="shared" si="1"/>
        <v>0</v>
      </c>
      <c r="BB97" s="60">
        <f>Tableau1[[#This Row],[VisDate_2024]]-Tableau1[[#This Row],[visite]]</f>
        <v>0</v>
      </c>
      <c r="BC97" s="56" t="str">
        <f>IF(Tableau1[[#This Row],[visite]]&gt;0,Tableau1[[#This Row],[Colonne1]],"")</f>
        <v/>
      </c>
    </row>
    <row r="98" spans="1:55" ht="43.2" x14ac:dyDescent="0.3">
      <c r="A98" s="1" t="s">
        <v>347</v>
      </c>
      <c r="B98" s="1" t="s">
        <v>341</v>
      </c>
      <c r="C98" s="1" t="s">
        <v>348</v>
      </c>
      <c r="D98" s="1" t="s">
        <v>329</v>
      </c>
      <c r="E98" s="1" t="s">
        <v>330</v>
      </c>
      <c r="F98" s="4">
        <v>42881</v>
      </c>
      <c r="G98" s="1" t="s">
        <v>56</v>
      </c>
      <c r="H98" s="1" t="s">
        <v>331</v>
      </c>
      <c r="I98" s="3" t="b">
        <v>0</v>
      </c>
      <c r="J98" s="3">
        <v>3.6</v>
      </c>
      <c r="K98" s="3">
        <v>0</v>
      </c>
      <c r="L98" s="3" t="b">
        <v>0</v>
      </c>
      <c r="M98" s="1" t="s">
        <v>43</v>
      </c>
      <c r="N98" s="1" t="s">
        <v>341</v>
      </c>
      <c r="O98" s="3">
        <v>2</v>
      </c>
      <c r="P98" s="1" t="s">
        <v>344</v>
      </c>
      <c r="Q98" s="1" t="s">
        <v>345</v>
      </c>
      <c r="R98" s="1" t="s">
        <v>47</v>
      </c>
      <c r="S98" s="20" t="s">
        <v>48</v>
      </c>
      <c r="T98" s="1" t="s">
        <v>49</v>
      </c>
      <c r="U98" s="1" t="s">
        <v>346</v>
      </c>
      <c r="V98" s="1" t="s">
        <v>43</v>
      </c>
      <c r="W98" s="4">
        <v>42813</v>
      </c>
      <c r="X98" s="3">
        <v>0.2</v>
      </c>
      <c r="Y98" s="1" t="s">
        <v>43</v>
      </c>
      <c r="Z98" s="1" t="s">
        <v>43</v>
      </c>
      <c r="AA98" s="2"/>
      <c r="AB98" s="1" t="s">
        <v>43</v>
      </c>
      <c r="AC98" s="2"/>
      <c r="AD98" s="2"/>
      <c r="AE98" s="2"/>
      <c r="AF98" s="1" t="s">
        <v>43</v>
      </c>
      <c r="AG98" s="1" t="s">
        <v>43</v>
      </c>
      <c r="AH98" s="1" t="s">
        <v>43</v>
      </c>
      <c r="AI98" s="1" t="s">
        <v>43</v>
      </c>
      <c r="AJ98" s="1" t="s">
        <v>43</v>
      </c>
      <c r="AK98" s="1" t="s">
        <v>43</v>
      </c>
      <c r="AL98" s="1" t="s">
        <v>43</v>
      </c>
      <c r="AM98" s="2"/>
      <c r="AN98" s="1" t="s">
        <v>43</v>
      </c>
      <c r="AO98" s="1" t="s">
        <v>43</v>
      </c>
      <c r="AP98" s="2"/>
      <c r="AQ98" s="2"/>
      <c r="AR98" s="1" t="s">
        <v>43</v>
      </c>
      <c r="AS98" s="8">
        <f>(Tableau1[[#This Row],[MedPrix]]+Tableau1[[#This Row],[PrixTrai]])*(1-Tableau1[[#This Row],[CliRemise]])</f>
        <v>0</v>
      </c>
      <c r="AT98" s="33">
        <f>Tableau1[[#This Row],[CA]]*1.1</f>
        <v>0</v>
      </c>
      <c r="AU98" s="22" t="str">
        <f>IF( Tableau1[[#This Row],[DetailVisite.VisNum]]="", "Sans détail", "Avec détail")</f>
        <v>Sans détail</v>
      </c>
      <c r="AV98" s="22">
        <f ca="1">IF(Tableau1[[#This Row],[VisDatePaiement_2024]]="",0,(TODAY()-Tableau1[[#This Row],[VisDatePaiement_2024]]))</f>
        <v>0</v>
      </c>
      <c r="AW98" s="22">
        <f ca="1">ROUND(Tableau1[[#This Row],[nombre de jour d''impayés]]/30,1)</f>
        <v>0</v>
      </c>
      <c r="AX98" s="22" t="str">
        <f ca="1">IF(Tableau1[[#This Row],[nombre de mois]]&gt;1,"impayé","payé")</f>
        <v>payé</v>
      </c>
      <c r="AY98" s="23" t="b">
        <f ca="1">AND(Tableau1[[#This Row],[VisDatesuivi_2024]]&gt;=TODAY()-30,Tableau1[[#This Row],[VisDatesuivi_2024]]&lt;=TODAY())</f>
        <v>0</v>
      </c>
      <c r="AZ98" s="23">
        <f>ROUNDDOWN(DAY(Tableau1[[#This Row],[VisDate_2024]])/7,0)</f>
        <v>0</v>
      </c>
      <c r="BA98" s="59">
        <f t="shared" si="1"/>
        <v>0</v>
      </c>
      <c r="BB98" s="60">
        <f>Tableau1[[#This Row],[VisDate_2024]]-Tableau1[[#This Row],[visite]]</f>
        <v>0</v>
      </c>
      <c r="BC98" s="56" t="str">
        <f>IF(Tableau1[[#This Row],[visite]]&gt;0,Tableau1[[#This Row],[Colonne1]],"")</f>
        <v/>
      </c>
    </row>
    <row r="99" spans="1:55" ht="43.2" x14ac:dyDescent="0.3">
      <c r="A99" s="1" t="s">
        <v>349</v>
      </c>
      <c r="B99" s="1" t="s">
        <v>341</v>
      </c>
      <c r="C99" s="1" t="s">
        <v>350</v>
      </c>
      <c r="D99" s="1" t="s">
        <v>329</v>
      </c>
      <c r="E99" s="1" t="s">
        <v>330</v>
      </c>
      <c r="F99" s="4">
        <v>42850</v>
      </c>
      <c r="G99" s="1" t="s">
        <v>56</v>
      </c>
      <c r="H99" s="1" t="s">
        <v>266</v>
      </c>
      <c r="I99" s="3" t="b">
        <v>0</v>
      </c>
      <c r="J99" s="3">
        <v>4.7</v>
      </c>
      <c r="K99" s="3">
        <v>0</v>
      </c>
      <c r="L99" s="3" t="b">
        <v>0</v>
      </c>
      <c r="M99" s="1" t="s">
        <v>43</v>
      </c>
      <c r="N99" s="1" t="s">
        <v>341</v>
      </c>
      <c r="O99" s="3">
        <v>2</v>
      </c>
      <c r="P99" s="1" t="s">
        <v>344</v>
      </c>
      <c r="Q99" s="1" t="s">
        <v>345</v>
      </c>
      <c r="R99" s="1" t="s">
        <v>47</v>
      </c>
      <c r="S99" s="20" t="s">
        <v>48</v>
      </c>
      <c r="T99" s="1" t="s">
        <v>49</v>
      </c>
      <c r="U99" s="1" t="s">
        <v>346</v>
      </c>
      <c r="V99" s="1" t="s">
        <v>43</v>
      </c>
      <c r="W99" s="4">
        <v>42813</v>
      </c>
      <c r="X99" s="3">
        <v>0.2</v>
      </c>
      <c r="Y99" s="1" t="s">
        <v>43</v>
      </c>
      <c r="Z99" s="1" t="s">
        <v>43</v>
      </c>
      <c r="AA99" s="2"/>
      <c r="AB99" s="1" t="s">
        <v>43</v>
      </c>
      <c r="AC99" s="2"/>
      <c r="AD99" s="2"/>
      <c r="AE99" s="2"/>
      <c r="AF99" s="1" t="s">
        <v>43</v>
      </c>
      <c r="AG99" s="1" t="s">
        <v>43</v>
      </c>
      <c r="AH99" s="1" t="s">
        <v>43</v>
      </c>
      <c r="AI99" s="1" t="s">
        <v>43</v>
      </c>
      <c r="AJ99" s="1" t="s">
        <v>43</v>
      </c>
      <c r="AK99" s="1" t="s">
        <v>43</v>
      </c>
      <c r="AL99" s="1" t="s">
        <v>43</v>
      </c>
      <c r="AM99" s="2"/>
      <c r="AN99" s="1" t="s">
        <v>43</v>
      </c>
      <c r="AO99" s="1" t="s">
        <v>43</v>
      </c>
      <c r="AP99" s="2"/>
      <c r="AQ99" s="2"/>
      <c r="AR99" s="1" t="s">
        <v>43</v>
      </c>
      <c r="AS99" s="8">
        <f>(Tableau1[[#This Row],[MedPrix]]+Tableau1[[#This Row],[PrixTrai]])*(1-Tableau1[[#This Row],[CliRemise]])</f>
        <v>0</v>
      </c>
      <c r="AT99" s="33">
        <f>Tableau1[[#This Row],[CA]]*1.1</f>
        <v>0</v>
      </c>
      <c r="AU99" s="22" t="str">
        <f>IF( Tableau1[[#This Row],[DetailVisite.VisNum]]="", "Sans détail", "Avec détail")</f>
        <v>Sans détail</v>
      </c>
      <c r="AV99" s="22">
        <f ca="1">IF(Tableau1[[#This Row],[VisDatePaiement_2024]]="",0,(TODAY()-Tableau1[[#This Row],[VisDatePaiement_2024]]))</f>
        <v>0</v>
      </c>
      <c r="AW99" s="22">
        <f ca="1">ROUND(Tableau1[[#This Row],[nombre de jour d''impayés]]/30,1)</f>
        <v>0</v>
      </c>
      <c r="AX99" s="22" t="str">
        <f ca="1">IF(Tableau1[[#This Row],[nombre de mois]]&gt;1,"impayé","payé")</f>
        <v>payé</v>
      </c>
      <c r="AY99" s="23" t="b">
        <f ca="1">AND(Tableau1[[#This Row],[VisDatesuivi_2024]]&gt;=TODAY()-30,Tableau1[[#This Row],[VisDatesuivi_2024]]&lt;=TODAY())</f>
        <v>0</v>
      </c>
      <c r="AZ99" s="23">
        <f>ROUNDDOWN(DAY(Tableau1[[#This Row],[VisDate_2024]])/7,0)</f>
        <v>0</v>
      </c>
      <c r="BA99" s="59">
        <f t="shared" si="1"/>
        <v>0</v>
      </c>
      <c r="BB99" s="60">
        <f>Tableau1[[#This Row],[VisDate_2024]]-Tableau1[[#This Row],[visite]]</f>
        <v>0</v>
      </c>
      <c r="BC99" s="56" t="str">
        <f>IF(Tableau1[[#This Row],[visite]]&gt;0,Tableau1[[#This Row],[Colonne1]],"")</f>
        <v/>
      </c>
    </row>
    <row r="100" spans="1:55" ht="43.2" x14ac:dyDescent="0.3">
      <c r="A100" s="1" t="s">
        <v>351</v>
      </c>
      <c r="B100" s="1" t="s">
        <v>352</v>
      </c>
      <c r="C100" s="1" t="s">
        <v>353</v>
      </c>
      <c r="D100" s="1" t="s">
        <v>354</v>
      </c>
      <c r="E100" s="1" t="s">
        <v>355</v>
      </c>
      <c r="F100" s="4">
        <v>40294</v>
      </c>
      <c r="G100" s="1" t="s">
        <v>56</v>
      </c>
      <c r="H100" s="1" t="s">
        <v>356</v>
      </c>
      <c r="I100" s="3" t="b">
        <v>0</v>
      </c>
      <c r="J100" s="3">
        <v>22.5</v>
      </c>
      <c r="K100" s="3">
        <v>8.5</v>
      </c>
      <c r="L100" s="3" t="b">
        <v>0</v>
      </c>
      <c r="M100" s="1" t="s">
        <v>43</v>
      </c>
      <c r="N100" s="1" t="s">
        <v>352</v>
      </c>
      <c r="O100" s="3">
        <v>3</v>
      </c>
      <c r="P100" s="1" t="s">
        <v>357</v>
      </c>
      <c r="Q100" s="1" t="s">
        <v>358</v>
      </c>
      <c r="R100" s="1" t="s">
        <v>359</v>
      </c>
      <c r="S100" s="20" t="s">
        <v>210</v>
      </c>
      <c r="T100" s="1" t="s">
        <v>360</v>
      </c>
      <c r="U100" s="1" t="s">
        <v>361</v>
      </c>
      <c r="V100" s="1" t="s">
        <v>43</v>
      </c>
      <c r="W100" s="4">
        <v>43934</v>
      </c>
      <c r="X100" s="3">
        <v>0.5</v>
      </c>
      <c r="Y100" s="1" t="s">
        <v>43</v>
      </c>
      <c r="Z100" s="1" t="s">
        <v>43</v>
      </c>
      <c r="AA100" s="2"/>
      <c r="AB100" s="1" t="s">
        <v>43</v>
      </c>
      <c r="AC100" s="2"/>
      <c r="AD100" s="2"/>
      <c r="AE100" s="2"/>
      <c r="AF100" s="1" t="s">
        <v>43</v>
      </c>
      <c r="AG100" s="1" t="s">
        <v>43</v>
      </c>
      <c r="AH100" s="1" t="s">
        <v>43</v>
      </c>
      <c r="AI100" s="1" t="s">
        <v>43</v>
      </c>
      <c r="AJ100" s="1" t="s">
        <v>43</v>
      </c>
      <c r="AK100" s="1" t="s">
        <v>43</v>
      </c>
      <c r="AL100" s="1" t="s">
        <v>43</v>
      </c>
      <c r="AM100" s="2"/>
      <c r="AN100" s="1" t="s">
        <v>43</v>
      </c>
      <c r="AO100" s="1" t="s">
        <v>43</v>
      </c>
      <c r="AP100" s="2"/>
      <c r="AQ100" s="2"/>
      <c r="AR100" s="1" t="s">
        <v>43</v>
      </c>
      <c r="AS100" s="8">
        <f>(Tableau1[[#This Row],[MedPrix]]+Tableau1[[#This Row],[PrixTrai]])*(1-Tableau1[[#This Row],[CliRemise]])</f>
        <v>0</v>
      </c>
      <c r="AT100" s="33">
        <f>Tableau1[[#This Row],[CA]]*1.1</f>
        <v>0</v>
      </c>
      <c r="AU100" s="22" t="str">
        <f>IF( Tableau1[[#This Row],[DetailVisite.VisNum]]="", "Sans détail", "Avec détail")</f>
        <v>Sans détail</v>
      </c>
      <c r="AV100" s="22">
        <f ca="1">IF(Tableau1[[#This Row],[VisDatePaiement_2024]]="",0,(TODAY()-Tableau1[[#This Row],[VisDatePaiement_2024]]))</f>
        <v>0</v>
      </c>
      <c r="AW100" s="22">
        <f ca="1">ROUND(Tableau1[[#This Row],[nombre de jour d''impayés]]/30,1)</f>
        <v>0</v>
      </c>
      <c r="AX100" s="22" t="str">
        <f ca="1">IF(Tableau1[[#This Row],[nombre de mois]]&gt;1,"impayé","payé")</f>
        <v>payé</v>
      </c>
      <c r="AY100" s="23" t="b">
        <f ca="1">AND(Tableau1[[#This Row],[VisDatesuivi_2024]]&gt;=TODAY()-30,Tableau1[[#This Row],[VisDatesuivi_2024]]&lt;=TODAY())</f>
        <v>0</v>
      </c>
      <c r="AZ100" s="23">
        <f>ROUNDDOWN(DAY(Tableau1[[#This Row],[VisDate_2024]])/7,0)</f>
        <v>0</v>
      </c>
      <c r="BA100" s="59">
        <f t="shared" si="1"/>
        <v>0</v>
      </c>
      <c r="BB100" s="60">
        <f>Tableau1[[#This Row],[VisDate_2024]]-Tableau1[[#This Row],[visite]]</f>
        <v>0</v>
      </c>
      <c r="BC100" s="56" t="str">
        <f>IF(Tableau1[[#This Row],[visite]]&gt;0,Tableau1[[#This Row],[Colonne1]],"")</f>
        <v/>
      </c>
    </row>
    <row r="101" spans="1:55" ht="28.8" x14ac:dyDescent="0.3">
      <c r="A101" s="1" t="s">
        <v>362</v>
      </c>
      <c r="B101" s="1" t="s">
        <v>363</v>
      </c>
      <c r="C101" s="1" t="s">
        <v>364</v>
      </c>
      <c r="D101" s="1" t="s">
        <v>143</v>
      </c>
      <c r="E101" s="1" t="s">
        <v>144</v>
      </c>
      <c r="F101" s="4">
        <v>40994</v>
      </c>
      <c r="G101" s="1" t="s">
        <v>56</v>
      </c>
      <c r="H101" s="1" t="s">
        <v>145</v>
      </c>
      <c r="I101" s="3" t="b">
        <v>0</v>
      </c>
      <c r="J101" s="3">
        <v>45.8</v>
      </c>
      <c r="K101" s="3">
        <v>60</v>
      </c>
      <c r="L101" s="3" t="b">
        <v>0</v>
      </c>
      <c r="M101" s="1" t="s">
        <v>43</v>
      </c>
      <c r="N101" s="1" t="s">
        <v>363</v>
      </c>
      <c r="O101" s="3">
        <v>2</v>
      </c>
      <c r="P101" s="1" t="s">
        <v>365</v>
      </c>
      <c r="Q101" s="1" t="s">
        <v>366</v>
      </c>
      <c r="R101" s="1" t="s">
        <v>209</v>
      </c>
      <c r="S101" s="20" t="s">
        <v>210</v>
      </c>
      <c r="T101" s="1" t="s">
        <v>211</v>
      </c>
      <c r="U101" s="1" t="s">
        <v>367</v>
      </c>
      <c r="V101" s="1" t="s">
        <v>43</v>
      </c>
      <c r="W101" s="4">
        <v>42899</v>
      </c>
      <c r="X101" s="3">
        <v>0.2</v>
      </c>
      <c r="Y101" s="1" t="s">
        <v>43</v>
      </c>
      <c r="Z101" s="1" t="s">
        <v>43</v>
      </c>
      <c r="AA101" s="2"/>
      <c r="AB101" s="1" t="s">
        <v>43</v>
      </c>
      <c r="AC101" s="2"/>
      <c r="AD101" s="2"/>
      <c r="AE101" s="2"/>
      <c r="AF101" s="1" t="s">
        <v>43</v>
      </c>
      <c r="AG101" s="1" t="s">
        <v>43</v>
      </c>
      <c r="AH101" s="1" t="s">
        <v>43</v>
      </c>
      <c r="AI101" s="1" t="s">
        <v>43</v>
      </c>
      <c r="AJ101" s="1" t="s">
        <v>43</v>
      </c>
      <c r="AK101" s="1" t="s">
        <v>43</v>
      </c>
      <c r="AL101" s="1" t="s">
        <v>43</v>
      </c>
      <c r="AM101" s="2"/>
      <c r="AN101" s="1" t="s">
        <v>43</v>
      </c>
      <c r="AO101" s="1" t="s">
        <v>43</v>
      </c>
      <c r="AP101" s="2"/>
      <c r="AQ101" s="2"/>
      <c r="AR101" s="1" t="s">
        <v>43</v>
      </c>
      <c r="AS101" s="8">
        <f>(Tableau1[[#This Row],[MedPrix]]+Tableau1[[#This Row],[PrixTrai]])*(1-Tableau1[[#This Row],[CliRemise]])</f>
        <v>0</v>
      </c>
      <c r="AT101" s="33">
        <f>Tableau1[[#This Row],[CA]]*1.1</f>
        <v>0</v>
      </c>
      <c r="AU101" s="22" t="str">
        <f>IF( Tableau1[[#This Row],[DetailVisite.VisNum]]="", "Sans détail", "Avec détail")</f>
        <v>Sans détail</v>
      </c>
      <c r="AV101" s="22">
        <f ca="1">IF(Tableau1[[#This Row],[VisDatePaiement_2024]]="",0,(TODAY()-Tableau1[[#This Row],[VisDatePaiement_2024]]))</f>
        <v>0</v>
      </c>
      <c r="AW101" s="22">
        <f ca="1">ROUND(Tableau1[[#This Row],[nombre de jour d''impayés]]/30,1)</f>
        <v>0</v>
      </c>
      <c r="AX101" s="22" t="str">
        <f ca="1">IF(Tableau1[[#This Row],[nombre de mois]]&gt;1,"impayé","payé")</f>
        <v>payé</v>
      </c>
      <c r="AY101" s="23" t="b">
        <f ca="1">AND(Tableau1[[#This Row],[VisDatesuivi_2024]]&gt;=TODAY()-30,Tableau1[[#This Row],[VisDatesuivi_2024]]&lt;=TODAY())</f>
        <v>0</v>
      </c>
      <c r="AZ101" s="23">
        <f>ROUNDDOWN(DAY(Tableau1[[#This Row],[VisDate_2024]])/7,0)</f>
        <v>0</v>
      </c>
      <c r="BA101" s="59">
        <f t="shared" si="1"/>
        <v>0</v>
      </c>
      <c r="BB101" s="60">
        <f>Tableau1[[#This Row],[VisDate_2024]]-Tableau1[[#This Row],[visite]]</f>
        <v>0</v>
      </c>
      <c r="BC101" s="56" t="str">
        <f>IF(Tableau1[[#This Row],[visite]]&gt;0,Tableau1[[#This Row],[Colonne1]],"")</f>
        <v/>
      </c>
    </row>
    <row r="102" spans="1:55" ht="28.8" x14ac:dyDescent="0.3">
      <c r="A102" s="1" t="s">
        <v>368</v>
      </c>
      <c r="B102" s="1" t="s">
        <v>363</v>
      </c>
      <c r="C102" s="1" t="s">
        <v>369</v>
      </c>
      <c r="D102" s="1" t="s">
        <v>241</v>
      </c>
      <c r="E102" s="1" t="s">
        <v>370</v>
      </c>
      <c r="F102" s="4">
        <v>42031</v>
      </c>
      <c r="G102" s="1" t="s">
        <v>107</v>
      </c>
      <c r="H102" s="1" t="s">
        <v>266</v>
      </c>
      <c r="I102" s="3" t="b">
        <v>0</v>
      </c>
      <c r="J102" s="3">
        <v>60.2</v>
      </c>
      <c r="K102" s="3">
        <v>2.7</v>
      </c>
      <c r="L102" s="3" t="b">
        <v>0</v>
      </c>
      <c r="M102" s="1" t="s">
        <v>43</v>
      </c>
      <c r="N102" s="1" t="s">
        <v>363</v>
      </c>
      <c r="O102" s="3">
        <v>2</v>
      </c>
      <c r="P102" s="1" t="s">
        <v>365</v>
      </c>
      <c r="Q102" s="1" t="s">
        <v>366</v>
      </c>
      <c r="R102" s="1" t="s">
        <v>209</v>
      </c>
      <c r="S102" s="20" t="s">
        <v>210</v>
      </c>
      <c r="T102" s="1" t="s">
        <v>211</v>
      </c>
      <c r="U102" s="1" t="s">
        <v>367</v>
      </c>
      <c r="V102" s="1" t="s">
        <v>43</v>
      </c>
      <c r="W102" s="4">
        <v>42899</v>
      </c>
      <c r="X102" s="3">
        <v>0.2</v>
      </c>
      <c r="Y102" s="1" t="s">
        <v>43</v>
      </c>
      <c r="Z102" s="1" t="s">
        <v>43</v>
      </c>
      <c r="AA102" s="2"/>
      <c r="AB102" s="1" t="s">
        <v>43</v>
      </c>
      <c r="AC102" s="2"/>
      <c r="AD102" s="2"/>
      <c r="AE102" s="2"/>
      <c r="AF102" s="1" t="s">
        <v>43</v>
      </c>
      <c r="AG102" s="1" t="s">
        <v>43</v>
      </c>
      <c r="AH102" s="1" t="s">
        <v>43</v>
      </c>
      <c r="AI102" s="1" t="s">
        <v>43</v>
      </c>
      <c r="AJ102" s="1" t="s">
        <v>43</v>
      </c>
      <c r="AK102" s="1" t="s">
        <v>43</v>
      </c>
      <c r="AL102" s="1" t="s">
        <v>43</v>
      </c>
      <c r="AM102" s="2"/>
      <c r="AN102" s="1" t="s">
        <v>43</v>
      </c>
      <c r="AO102" s="1" t="s">
        <v>43</v>
      </c>
      <c r="AP102" s="2"/>
      <c r="AQ102" s="2"/>
      <c r="AR102" s="1" t="s">
        <v>43</v>
      </c>
      <c r="AS102" s="8">
        <f>(Tableau1[[#This Row],[MedPrix]]+Tableau1[[#This Row],[PrixTrai]])*(1-Tableau1[[#This Row],[CliRemise]])</f>
        <v>0</v>
      </c>
      <c r="AT102" s="33">
        <f>Tableau1[[#This Row],[CA]]*1.1</f>
        <v>0</v>
      </c>
      <c r="AU102" s="22" t="str">
        <f>IF( Tableau1[[#This Row],[DetailVisite.VisNum]]="", "Sans détail", "Avec détail")</f>
        <v>Sans détail</v>
      </c>
      <c r="AV102" s="22">
        <f ca="1">IF(Tableau1[[#This Row],[VisDatePaiement_2024]]="",0,(TODAY()-Tableau1[[#This Row],[VisDatePaiement_2024]]))</f>
        <v>0</v>
      </c>
      <c r="AW102" s="22">
        <f ca="1">ROUND(Tableau1[[#This Row],[nombre de jour d''impayés]]/30,1)</f>
        <v>0</v>
      </c>
      <c r="AX102" s="22" t="str">
        <f ca="1">IF(Tableau1[[#This Row],[nombre de mois]]&gt;1,"impayé","payé")</f>
        <v>payé</v>
      </c>
      <c r="AY102" s="23" t="b">
        <f ca="1">AND(Tableau1[[#This Row],[VisDatesuivi_2024]]&gt;=TODAY()-30,Tableau1[[#This Row],[VisDatesuivi_2024]]&lt;=TODAY())</f>
        <v>0</v>
      </c>
      <c r="AZ102" s="23">
        <f>ROUNDDOWN(DAY(Tableau1[[#This Row],[VisDate_2024]])/7,0)</f>
        <v>0</v>
      </c>
      <c r="BA102" s="59">
        <f t="shared" si="1"/>
        <v>0</v>
      </c>
      <c r="BB102" s="60">
        <f>Tableau1[[#This Row],[VisDate_2024]]-Tableau1[[#This Row],[visite]]</f>
        <v>0</v>
      </c>
      <c r="BC102" s="56" t="str">
        <f>IF(Tableau1[[#This Row],[visite]]&gt;0,Tableau1[[#This Row],[Colonne1]],"")</f>
        <v/>
      </c>
    </row>
    <row r="103" spans="1:55" ht="28.8" x14ac:dyDescent="0.3">
      <c r="A103" s="1" t="s">
        <v>371</v>
      </c>
      <c r="B103" s="1" t="s">
        <v>363</v>
      </c>
      <c r="C103" s="1" t="s">
        <v>372</v>
      </c>
      <c r="D103" s="1" t="s">
        <v>329</v>
      </c>
      <c r="E103" s="1" t="s">
        <v>373</v>
      </c>
      <c r="F103" s="4">
        <v>40539</v>
      </c>
      <c r="G103" s="1" t="s">
        <v>56</v>
      </c>
      <c r="H103" s="1" t="s">
        <v>266</v>
      </c>
      <c r="I103" s="3" t="b">
        <v>0</v>
      </c>
      <c r="J103" s="3">
        <v>3.7</v>
      </c>
      <c r="K103" s="3">
        <v>0</v>
      </c>
      <c r="L103" s="3" t="b">
        <v>0</v>
      </c>
      <c r="M103" s="1" t="s">
        <v>43</v>
      </c>
      <c r="N103" s="1" t="s">
        <v>363</v>
      </c>
      <c r="O103" s="3">
        <v>2</v>
      </c>
      <c r="P103" s="1" t="s">
        <v>365</v>
      </c>
      <c r="Q103" s="1" t="s">
        <v>366</v>
      </c>
      <c r="R103" s="1" t="s">
        <v>209</v>
      </c>
      <c r="S103" s="20" t="s">
        <v>210</v>
      </c>
      <c r="T103" s="1" t="s">
        <v>211</v>
      </c>
      <c r="U103" s="1" t="s">
        <v>367</v>
      </c>
      <c r="V103" s="1" t="s">
        <v>43</v>
      </c>
      <c r="W103" s="4">
        <v>42899</v>
      </c>
      <c r="X103" s="3">
        <v>0.2</v>
      </c>
      <c r="Y103" s="1" t="s">
        <v>43</v>
      </c>
      <c r="Z103" s="1" t="s">
        <v>43</v>
      </c>
      <c r="AA103" s="2"/>
      <c r="AB103" s="1" t="s">
        <v>43</v>
      </c>
      <c r="AC103" s="2"/>
      <c r="AD103" s="2"/>
      <c r="AE103" s="2"/>
      <c r="AF103" s="1" t="s">
        <v>43</v>
      </c>
      <c r="AG103" s="1" t="s">
        <v>43</v>
      </c>
      <c r="AH103" s="1" t="s">
        <v>43</v>
      </c>
      <c r="AI103" s="1" t="s">
        <v>43</v>
      </c>
      <c r="AJ103" s="1" t="s">
        <v>43</v>
      </c>
      <c r="AK103" s="1" t="s">
        <v>43</v>
      </c>
      <c r="AL103" s="1" t="s">
        <v>43</v>
      </c>
      <c r="AM103" s="2"/>
      <c r="AN103" s="1" t="s">
        <v>43</v>
      </c>
      <c r="AO103" s="1" t="s">
        <v>43</v>
      </c>
      <c r="AP103" s="2"/>
      <c r="AQ103" s="2"/>
      <c r="AR103" s="1" t="s">
        <v>43</v>
      </c>
      <c r="AS103" s="8">
        <f>(Tableau1[[#This Row],[MedPrix]]+Tableau1[[#This Row],[PrixTrai]])*(1-Tableau1[[#This Row],[CliRemise]])</f>
        <v>0</v>
      </c>
      <c r="AT103" s="33">
        <f>Tableau1[[#This Row],[CA]]*1.1</f>
        <v>0</v>
      </c>
      <c r="AU103" s="22" t="str">
        <f>IF( Tableau1[[#This Row],[DetailVisite.VisNum]]="", "Sans détail", "Avec détail")</f>
        <v>Sans détail</v>
      </c>
      <c r="AV103" s="22">
        <f ca="1">IF(Tableau1[[#This Row],[VisDatePaiement_2024]]="",0,(TODAY()-Tableau1[[#This Row],[VisDatePaiement_2024]]))</f>
        <v>0</v>
      </c>
      <c r="AW103" s="22">
        <f ca="1">ROUND(Tableau1[[#This Row],[nombre de jour d''impayés]]/30,1)</f>
        <v>0</v>
      </c>
      <c r="AX103" s="22" t="str">
        <f ca="1">IF(Tableau1[[#This Row],[nombre de mois]]&gt;1,"impayé","payé")</f>
        <v>payé</v>
      </c>
      <c r="AY103" s="23" t="b">
        <f ca="1">AND(Tableau1[[#This Row],[VisDatesuivi_2024]]&gt;=TODAY()-30,Tableau1[[#This Row],[VisDatesuivi_2024]]&lt;=TODAY())</f>
        <v>0</v>
      </c>
      <c r="AZ103" s="23">
        <f>ROUNDDOWN(DAY(Tableau1[[#This Row],[VisDate_2024]])/7,0)</f>
        <v>0</v>
      </c>
      <c r="BA103" s="59">
        <f t="shared" si="1"/>
        <v>0</v>
      </c>
      <c r="BB103" s="60">
        <f>Tableau1[[#This Row],[VisDate_2024]]-Tableau1[[#This Row],[visite]]</f>
        <v>0</v>
      </c>
      <c r="BC103" s="56" t="str">
        <f>IF(Tableau1[[#This Row],[visite]]&gt;0,Tableau1[[#This Row],[Colonne1]],"")</f>
        <v/>
      </c>
    </row>
    <row r="104" spans="1:55" ht="100.8" x14ac:dyDescent="0.3">
      <c r="A104" s="1" t="s">
        <v>374</v>
      </c>
      <c r="B104" s="1" t="s">
        <v>375</v>
      </c>
      <c r="C104" s="1" t="s">
        <v>376</v>
      </c>
      <c r="D104" s="1" t="s">
        <v>377</v>
      </c>
      <c r="E104" s="1" t="s">
        <v>378</v>
      </c>
      <c r="F104" s="4">
        <v>42820</v>
      </c>
      <c r="G104" s="1" t="s">
        <v>56</v>
      </c>
      <c r="H104" s="1" t="s">
        <v>108</v>
      </c>
      <c r="I104" s="3" t="b">
        <v>0</v>
      </c>
      <c r="J104" s="3">
        <v>4.3</v>
      </c>
      <c r="K104" s="3">
        <v>0</v>
      </c>
      <c r="L104" s="3" t="b">
        <v>0</v>
      </c>
      <c r="M104" s="1" t="s">
        <v>379</v>
      </c>
      <c r="N104" s="1" t="s">
        <v>375</v>
      </c>
      <c r="O104" s="3">
        <v>1</v>
      </c>
      <c r="P104" s="1" t="s">
        <v>380</v>
      </c>
      <c r="Q104" s="1" t="s">
        <v>381</v>
      </c>
      <c r="R104" s="1" t="s">
        <v>236</v>
      </c>
      <c r="S104" s="20" t="s">
        <v>210</v>
      </c>
      <c r="T104" s="1" t="s">
        <v>237</v>
      </c>
      <c r="U104" s="1" t="s">
        <v>382</v>
      </c>
      <c r="V104" s="1" t="s">
        <v>43</v>
      </c>
      <c r="W104" s="4">
        <v>43067</v>
      </c>
      <c r="X104" s="3">
        <v>0</v>
      </c>
      <c r="Y104" s="1" t="s">
        <v>383</v>
      </c>
      <c r="Z104" s="1" t="s">
        <v>374</v>
      </c>
      <c r="AA104" s="4">
        <v>44948</v>
      </c>
      <c r="AB104" s="1" t="s">
        <v>111</v>
      </c>
      <c r="AC104" s="2"/>
      <c r="AD104" s="2"/>
      <c r="AE104" s="2"/>
      <c r="AF104" s="1" t="s">
        <v>383</v>
      </c>
      <c r="AG104" s="1" t="s">
        <v>67</v>
      </c>
      <c r="AH104" s="1" t="s">
        <v>79</v>
      </c>
      <c r="AI104" s="1" t="s">
        <v>94</v>
      </c>
      <c r="AJ104" s="1" t="s">
        <v>70</v>
      </c>
      <c r="AK104" s="1" t="s">
        <v>70</v>
      </c>
      <c r="AL104" s="1" t="s">
        <v>71</v>
      </c>
      <c r="AM104" s="5">
        <v>0</v>
      </c>
      <c r="AN104" s="1" t="s">
        <v>94</v>
      </c>
      <c r="AO104" s="1" t="s">
        <v>97</v>
      </c>
      <c r="AP104" s="5">
        <v>100</v>
      </c>
      <c r="AQ104" s="2"/>
      <c r="AR104" s="1" t="s">
        <v>43</v>
      </c>
      <c r="AS104" s="8">
        <f>(Tableau1[[#This Row],[MedPrix]]+Tableau1[[#This Row],[PrixTrai]])*(1-Tableau1[[#This Row],[CliRemise]])</f>
        <v>100</v>
      </c>
      <c r="AT104" s="33">
        <f>Tableau1[[#This Row],[CA]]*1.1</f>
        <v>110.00000000000001</v>
      </c>
      <c r="AU104" s="22" t="str">
        <f>IF( Tableau1[[#This Row],[DetailVisite.VisNum]]="", "Sans détail", "Avec détail")</f>
        <v>Avec détail</v>
      </c>
      <c r="AV104" s="22">
        <f ca="1">IF(Tableau1[[#This Row],[VisDatePaiement_2024]]="",0,(TODAY()-Tableau1[[#This Row],[VisDatePaiement_2024]]))</f>
        <v>0</v>
      </c>
      <c r="AW104" s="22">
        <f ca="1">ROUND(Tableau1[[#This Row],[nombre de jour d''impayés]]/30,1)</f>
        <v>0</v>
      </c>
      <c r="AX104" s="22" t="str">
        <f ca="1">IF(Tableau1[[#This Row],[nombre de mois]]&gt;1,"impayé","payé")</f>
        <v>payé</v>
      </c>
      <c r="AY104" s="23" t="b">
        <f ca="1">AND(Tableau1[[#This Row],[VisDatesuivi_2024]]&gt;=TODAY()-30,Tableau1[[#This Row],[VisDatesuivi_2024]]&lt;=TODAY())</f>
        <v>0</v>
      </c>
      <c r="AZ104" s="23">
        <f>ROUNDDOWN(DAY(Tableau1[[#This Row],[VisDate_2024]])/7,0)</f>
        <v>3</v>
      </c>
      <c r="BA104" s="59">
        <f t="shared" si="1"/>
        <v>0</v>
      </c>
      <c r="BB104" s="60">
        <f>Tableau1[[#This Row],[VisDate_2024]]-Tableau1[[#This Row],[visite]]</f>
        <v>44948</v>
      </c>
      <c r="BC104" s="56" t="str">
        <f>IF(Tableau1[[#This Row],[visite]]&gt;0,Tableau1[[#This Row],[Colonne1]],"")</f>
        <v/>
      </c>
    </row>
    <row r="105" spans="1:55" ht="100.8" x14ac:dyDescent="0.3">
      <c r="A105" s="1" t="s">
        <v>374</v>
      </c>
      <c r="B105" s="1" t="s">
        <v>375</v>
      </c>
      <c r="C105" s="1" t="s">
        <v>376</v>
      </c>
      <c r="D105" s="1" t="s">
        <v>377</v>
      </c>
      <c r="E105" s="1" t="s">
        <v>378</v>
      </c>
      <c r="F105" s="4">
        <v>42820</v>
      </c>
      <c r="G105" s="1" t="s">
        <v>56</v>
      </c>
      <c r="H105" s="1" t="s">
        <v>108</v>
      </c>
      <c r="I105" s="3" t="b">
        <v>0</v>
      </c>
      <c r="J105" s="3">
        <v>4.3</v>
      </c>
      <c r="K105" s="3">
        <v>0</v>
      </c>
      <c r="L105" s="3" t="b">
        <v>0</v>
      </c>
      <c r="M105" s="1" t="s">
        <v>379</v>
      </c>
      <c r="N105" s="1" t="s">
        <v>375</v>
      </c>
      <c r="O105" s="3">
        <v>1</v>
      </c>
      <c r="P105" s="1" t="s">
        <v>380</v>
      </c>
      <c r="Q105" s="1" t="s">
        <v>381</v>
      </c>
      <c r="R105" s="1" t="s">
        <v>236</v>
      </c>
      <c r="S105" s="20" t="s">
        <v>210</v>
      </c>
      <c r="T105" s="1" t="s">
        <v>237</v>
      </c>
      <c r="U105" s="1" t="s">
        <v>382</v>
      </c>
      <c r="V105" s="1" t="s">
        <v>43</v>
      </c>
      <c r="W105" s="4">
        <v>43067</v>
      </c>
      <c r="X105" s="3">
        <v>0</v>
      </c>
      <c r="Y105" s="1" t="s">
        <v>383</v>
      </c>
      <c r="Z105" s="1" t="s">
        <v>374</v>
      </c>
      <c r="AA105" s="4">
        <v>44948</v>
      </c>
      <c r="AB105" s="1" t="s">
        <v>111</v>
      </c>
      <c r="AC105" s="2"/>
      <c r="AD105" s="2"/>
      <c r="AE105" s="2"/>
      <c r="AF105" s="1" t="s">
        <v>383</v>
      </c>
      <c r="AG105" s="1" t="s">
        <v>91</v>
      </c>
      <c r="AH105" s="1" t="s">
        <v>79</v>
      </c>
      <c r="AI105" s="1" t="s">
        <v>121</v>
      </c>
      <c r="AJ105" s="1" t="s">
        <v>122</v>
      </c>
      <c r="AK105" s="1" t="s">
        <v>122</v>
      </c>
      <c r="AL105" s="1" t="s">
        <v>123</v>
      </c>
      <c r="AM105" s="5">
        <v>5.5</v>
      </c>
      <c r="AN105" s="1" t="s">
        <v>121</v>
      </c>
      <c r="AO105" s="1" t="s">
        <v>124</v>
      </c>
      <c r="AP105" s="5">
        <v>2250</v>
      </c>
      <c r="AQ105" s="2"/>
      <c r="AR105" s="1" t="s">
        <v>43</v>
      </c>
      <c r="AS105" s="8">
        <f>(Tableau1[[#This Row],[MedPrix]]+Tableau1[[#This Row],[PrixTrai]])*(1-Tableau1[[#This Row],[CliRemise]])</f>
        <v>2255.5</v>
      </c>
      <c r="AT105" s="33">
        <f>Tableau1[[#This Row],[CA]]*1.1</f>
        <v>2481.0500000000002</v>
      </c>
      <c r="AU105" s="22" t="str">
        <f>IF( Tableau1[[#This Row],[DetailVisite.VisNum]]="", "Sans détail", "Avec détail")</f>
        <v>Avec détail</v>
      </c>
      <c r="AV105" s="22">
        <f ca="1">IF(Tableau1[[#This Row],[VisDatePaiement_2024]]="",0,(TODAY()-Tableau1[[#This Row],[VisDatePaiement_2024]]))</f>
        <v>0</v>
      </c>
      <c r="AW105" s="22">
        <f ca="1">ROUND(Tableau1[[#This Row],[nombre de jour d''impayés]]/30,1)</f>
        <v>0</v>
      </c>
      <c r="AX105" s="22" t="str">
        <f ca="1">IF(Tableau1[[#This Row],[nombre de mois]]&gt;1,"impayé","payé")</f>
        <v>payé</v>
      </c>
      <c r="AY105" s="23" t="b">
        <f ca="1">AND(Tableau1[[#This Row],[VisDatesuivi_2024]]&gt;=TODAY()-30,Tableau1[[#This Row],[VisDatesuivi_2024]]&lt;=TODAY())</f>
        <v>0</v>
      </c>
      <c r="AZ105" s="23">
        <f>ROUNDDOWN(DAY(Tableau1[[#This Row],[VisDate_2024]])/7,0)</f>
        <v>3</v>
      </c>
      <c r="BA105" s="59">
        <f t="shared" si="1"/>
        <v>0</v>
      </c>
      <c r="BB105" s="60">
        <f>Tableau1[[#This Row],[VisDate_2024]]-Tableau1[[#This Row],[visite]]</f>
        <v>44948</v>
      </c>
      <c r="BC105" s="56" t="str">
        <f>IF(Tableau1[[#This Row],[visite]]&gt;0,Tableau1[[#This Row],[Colonne1]],"")</f>
        <v/>
      </c>
    </row>
    <row r="106" spans="1:55" ht="100.8" x14ac:dyDescent="0.3">
      <c r="A106" s="1" t="s">
        <v>374</v>
      </c>
      <c r="B106" s="1" t="s">
        <v>375</v>
      </c>
      <c r="C106" s="1" t="s">
        <v>376</v>
      </c>
      <c r="D106" s="1" t="s">
        <v>377</v>
      </c>
      <c r="E106" s="1" t="s">
        <v>378</v>
      </c>
      <c r="F106" s="4">
        <v>42820</v>
      </c>
      <c r="G106" s="1" t="s">
        <v>56</v>
      </c>
      <c r="H106" s="1" t="s">
        <v>108</v>
      </c>
      <c r="I106" s="3" t="b">
        <v>0</v>
      </c>
      <c r="J106" s="3">
        <v>4.3</v>
      </c>
      <c r="K106" s="3">
        <v>0</v>
      </c>
      <c r="L106" s="3" t="b">
        <v>0</v>
      </c>
      <c r="M106" s="1" t="s">
        <v>379</v>
      </c>
      <c r="N106" s="1" t="s">
        <v>375</v>
      </c>
      <c r="O106" s="3">
        <v>1</v>
      </c>
      <c r="P106" s="1" t="s">
        <v>380</v>
      </c>
      <c r="Q106" s="1" t="s">
        <v>381</v>
      </c>
      <c r="R106" s="1" t="s">
        <v>236</v>
      </c>
      <c r="S106" s="20" t="s">
        <v>210</v>
      </c>
      <c r="T106" s="1" t="s">
        <v>237</v>
      </c>
      <c r="U106" s="1" t="s">
        <v>382</v>
      </c>
      <c r="V106" s="1" t="s">
        <v>43</v>
      </c>
      <c r="W106" s="4">
        <v>43067</v>
      </c>
      <c r="X106" s="3">
        <v>0</v>
      </c>
      <c r="Y106" s="1" t="s">
        <v>383</v>
      </c>
      <c r="Z106" s="1" t="s">
        <v>374</v>
      </c>
      <c r="AA106" s="4">
        <v>44948</v>
      </c>
      <c r="AB106" s="1" t="s">
        <v>111</v>
      </c>
      <c r="AC106" s="2"/>
      <c r="AD106" s="2"/>
      <c r="AE106" s="2"/>
      <c r="AF106" s="1" t="s">
        <v>383</v>
      </c>
      <c r="AG106" s="1" t="s">
        <v>78</v>
      </c>
      <c r="AH106" s="1" t="s">
        <v>79</v>
      </c>
      <c r="AI106" s="1" t="s">
        <v>384</v>
      </c>
      <c r="AJ106" s="1" t="s">
        <v>385</v>
      </c>
      <c r="AK106" s="1" t="s">
        <v>385</v>
      </c>
      <c r="AL106" s="1" t="s">
        <v>386</v>
      </c>
      <c r="AM106" s="5">
        <v>4.5</v>
      </c>
      <c r="AN106" s="1" t="s">
        <v>384</v>
      </c>
      <c r="AO106" s="1" t="s">
        <v>387</v>
      </c>
      <c r="AP106" s="5">
        <v>165</v>
      </c>
      <c r="AQ106" s="2"/>
      <c r="AR106" s="1" t="s">
        <v>43</v>
      </c>
      <c r="AS106" s="8">
        <f>(Tableau1[[#This Row],[MedPrix]]+Tableau1[[#This Row],[PrixTrai]])*(1-Tableau1[[#This Row],[CliRemise]])</f>
        <v>169.5</v>
      </c>
      <c r="AT106" s="33">
        <f>Tableau1[[#This Row],[CA]]*1.1</f>
        <v>186.45000000000002</v>
      </c>
      <c r="AU106" s="22" t="str">
        <f>IF( Tableau1[[#This Row],[DetailVisite.VisNum]]="", "Sans détail", "Avec détail")</f>
        <v>Avec détail</v>
      </c>
      <c r="AV106" s="22">
        <f ca="1">IF(Tableau1[[#This Row],[VisDatePaiement_2024]]="",0,(TODAY()-Tableau1[[#This Row],[VisDatePaiement_2024]]))</f>
        <v>0</v>
      </c>
      <c r="AW106" s="22">
        <f ca="1">ROUND(Tableau1[[#This Row],[nombre de jour d''impayés]]/30,1)</f>
        <v>0</v>
      </c>
      <c r="AX106" s="22" t="str">
        <f ca="1">IF(Tableau1[[#This Row],[nombre de mois]]&gt;1,"impayé","payé")</f>
        <v>payé</v>
      </c>
      <c r="AY106" s="23" t="b">
        <f ca="1">AND(Tableau1[[#This Row],[VisDatesuivi_2024]]&gt;=TODAY()-30,Tableau1[[#This Row],[VisDatesuivi_2024]]&lt;=TODAY())</f>
        <v>0</v>
      </c>
      <c r="AZ106" s="23">
        <f>ROUNDDOWN(DAY(Tableau1[[#This Row],[VisDate_2024]])/7,0)</f>
        <v>3</v>
      </c>
      <c r="BA106" s="59">
        <f t="shared" si="1"/>
        <v>0</v>
      </c>
      <c r="BB106" s="60">
        <f>Tableau1[[#This Row],[VisDate_2024]]-Tableau1[[#This Row],[visite]]</f>
        <v>44948</v>
      </c>
      <c r="BC106" s="56" t="str">
        <f>IF(Tableau1[[#This Row],[visite]]&gt;0,Tableau1[[#This Row],[Colonne1]],"")</f>
        <v/>
      </c>
    </row>
    <row r="107" spans="1:55" ht="100.8" x14ac:dyDescent="0.3">
      <c r="A107" s="1" t="s">
        <v>374</v>
      </c>
      <c r="B107" s="1" t="s">
        <v>375</v>
      </c>
      <c r="C107" s="1" t="s">
        <v>376</v>
      </c>
      <c r="D107" s="1" t="s">
        <v>377</v>
      </c>
      <c r="E107" s="1" t="s">
        <v>378</v>
      </c>
      <c r="F107" s="4">
        <v>42820</v>
      </c>
      <c r="G107" s="1" t="s">
        <v>56</v>
      </c>
      <c r="H107" s="1" t="s">
        <v>108</v>
      </c>
      <c r="I107" s="3" t="b">
        <v>0</v>
      </c>
      <c r="J107" s="3">
        <v>4.3</v>
      </c>
      <c r="K107" s="3">
        <v>0</v>
      </c>
      <c r="L107" s="3" t="b">
        <v>0</v>
      </c>
      <c r="M107" s="1" t="s">
        <v>379</v>
      </c>
      <c r="N107" s="1" t="s">
        <v>375</v>
      </c>
      <c r="O107" s="3">
        <v>1</v>
      </c>
      <c r="P107" s="1" t="s">
        <v>380</v>
      </c>
      <c r="Q107" s="1" t="s">
        <v>381</v>
      </c>
      <c r="R107" s="1" t="s">
        <v>236</v>
      </c>
      <c r="S107" s="20" t="s">
        <v>210</v>
      </c>
      <c r="T107" s="1" t="s">
        <v>237</v>
      </c>
      <c r="U107" s="1" t="s">
        <v>382</v>
      </c>
      <c r="V107" s="1" t="s">
        <v>43</v>
      </c>
      <c r="W107" s="4">
        <v>43067</v>
      </c>
      <c r="X107" s="3">
        <v>0</v>
      </c>
      <c r="Y107" s="1" t="s">
        <v>388</v>
      </c>
      <c r="Z107" s="1" t="s">
        <v>374</v>
      </c>
      <c r="AA107" s="4">
        <v>44972</v>
      </c>
      <c r="AB107" s="1" t="s">
        <v>111</v>
      </c>
      <c r="AC107" s="2"/>
      <c r="AD107" s="3">
        <v>3</v>
      </c>
      <c r="AE107" s="4">
        <v>44983</v>
      </c>
      <c r="AF107" s="1" t="s">
        <v>388</v>
      </c>
      <c r="AG107" s="1" t="s">
        <v>67</v>
      </c>
      <c r="AH107" s="1" t="s">
        <v>68</v>
      </c>
      <c r="AI107" s="1" t="s">
        <v>69</v>
      </c>
      <c r="AJ107" s="1" t="s">
        <v>70</v>
      </c>
      <c r="AK107" s="1" t="s">
        <v>70</v>
      </c>
      <c r="AL107" s="1" t="s">
        <v>71</v>
      </c>
      <c r="AM107" s="5">
        <v>0</v>
      </c>
      <c r="AN107" s="1" t="s">
        <v>69</v>
      </c>
      <c r="AO107" s="1" t="s">
        <v>72</v>
      </c>
      <c r="AP107" s="5">
        <v>250</v>
      </c>
      <c r="AQ107" s="3">
        <v>3</v>
      </c>
      <c r="AR107" s="1" t="s">
        <v>82</v>
      </c>
      <c r="AS107" s="8">
        <f>(Tableau1[[#This Row],[MedPrix]]+Tableau1[[#This Row],[PrixTrai]])*(1-Tableau1[[#This Row],[CliRemise]])</f>
        <v>250</v>
      </c>
      <c r="AT107" s="33">
        <f>Tableau1[[#This Row],[CA]]*1.1</f>
        <v>275</v>
      </c>
      <c r="AU107" s="22" t="str">
        <f>IF( Tableau1[[#This Row],[DetailVisite.VisNum]]="", "Sans détail", "Avec détail")</f>
        <v>Avec détail</v>
      </c>
      <c r="AV107" s="22">
        <f ca="1">IF(Tableau1[[#This Row],[VisDatePaiement_2024]]="",0,(TODAY()-Tableau1[[#This Row],[VisDatePaiement_2024]]))</f>
        <v>686</v>
      </c>
      <c r="AW107" s="22">
        <f ca="1">ROUND(Tableau1[[#This Row],[nombre de jour d''impayés]]/30,1)</f>
        <v>22.9</v>
      </c>
      <c r="AX107" s="22" t="str">
        <f ca="1">IF(Tableau1[[#This Row],[nombre de mois]]&gt;1,"impayé","payé")</f>
        <v>impayé</v>
      </c>
      <c r="AY107" s="23" t="b">
        <f ca="1">AND(Tableau1[[#This Row],[VisDatesuivi_2024]]&gt;=TODAY()-30,Tableau1[[#This Row],[VisDatesuivi_2024]]&lt;=TODAY())</f>
        <v>0</v>
      </c>
      <c r="AZ107" s="23">
        <f>ROUNDDOWN(DAY(Tableau1[[#This Row],[VisDate_2024]])/7,0)</f>
        <v>2</v>
      </c>
      <c r="BA107" s="59">
        <f t="shared" si="1"/>
        <v>0</v>
      </c>
      <c r="BB107" s="60">
        <f>Tableau1[[#This Row],[VisDate_2024]]-Tableau1[[#This Row],[visite]]</f>
        <v>44972</v>
      </c>
      <c r="BC107" s="56" t="str">
        <f>IF(Tableau1[[#This Row],[visite]]&gt;0,Tableau1[[#This Row],[Colonne1]],"")</f>
        <v/>
      </c>
    </row>
    <row r="108" spans="1:55" ht="100.8" x14ac:dyDescent="0.3">
      <c r="A108" s="1" t="s">
        <v>374</v>
      </c>
      <c r="B108" s="1" t="s">
        <v>375</v>
      </c>
      <c r="C108" s="1" t="s">
        <v>376</v>
      </c>
      <c r="D108" s="1" t="s">
        <v>377</v>
      </c>
      <c r="E108" s="1" t="s">
        <v>378</v>
      </c>
      <c r="F108" s="4">
        <v>42820</v>
      </c>
      <c r="G108" s="1" t="s">
        <v>56</v>
      </c>
      <c r="H108" s="1" t="s">
        <v>108</v>
      </c>
      <c r="I108" s="3" t="b">
        <v>0</v>
      </c>
      <c r="J108" s="3">
        <v>4.3</v>
      </c>
      <c r="K108" s="3">
        <v>0</v>
      </c>
      <c r="L108" s="3" t="b">
        <v>0</v>
      </c>
      <c r="M108" s="1" t="s">
        <v>379</v>
      </c>
      <c r="N108" s="1" t="s">
        <v>375</v>
      </c>
      <c r="O108" s="3">
        <v>1</v>
      </c>
      <c r="P108" s="1" t="s">
        <v>380</v>
      </c>
      <c r="Q108" s="1" t="s">
        <v>381</v>
      </c>
      <c r="R108" s="1" t="s">
        <v>236</v>
      </c>
      <c r="S108" s="20" t="s">
        <v>210</v>
      </c>
      <c r="T108" s="1" t="s">
        <v>237</v>
      </c>
      <c r="U108" s="1" t="s">
        <v>382</v>
      </c>
      <c r="V108" s="1" t="s">
        <v>43</v>
      </c>
      <c r="W108" s="4">
        <v>43067</v>
      </c>
      <c r="X108" s="3">
        <v>0</v>
      </c>
      <c r="Y108" s="1" t="s">
        <v>389</v>
      </c>
      <c r="Z108" s="1" t="s">
        <v>374</v>
      </c>
      <c r="AA108" s="4">
        <v>45004</v>
      </c>
      <c r="AB108" s="1" t="s">
        <v>111</v>
      </c>
      <c r="AC108" s="2"/>
      <c r="AD108" s="3">
        <v>1</v>
      </c>
      <c r="AE108" s="4">
        <v>45025</v>
      </c>
      <c r="AF108" s="1" t="s">
        <v>389</v>
      </c>
      <c r="AG108" s="1" t="s">
        <v>67</v>
      </c>
      <c r="AH108" s="1" t="s">
        <v>390</v>
      </c>
      <c r="AI108" s="1" t="s">
        <v>391</v>
      </c>
      <c r="AJ108" s="1" t="s">
        <v>194</v>
      </c>
      <c r="AK108" s="1" t="s">
        <v>194</v>
      </c>
      <c r="AL108" s="1" t="s">
        <v>392</v>
      </c>
      <c r="AM108" s="5">
        <v>9.5</v>
      </c>
      <c r="AN108" s="1" t="s">
        <v>391</v>
      </c>
      <c r="AO108" s="1" t="s">
        <v>393</v>
      </c>
      <c r="AP108" s="5">
        <v>250</v>
      </c>
      <c r="AQ108" s="3">
        <v>1</v>
      </c>
      <c r="AR108" s="1" t="s">
        <v>112</v>
      </c>
      <c r="AS108" s="8">
        <f>(Tableau1[[#This Row],[MedPrix]]+Tableau1[[#This Row],[PrixTrai]])*(1-Tableau1[[#This Row],[CliRemise]])</f>
        <v>259.5</v>
      </c>
      <c r="AT108" s="33">
        <f>Tableau1[[#This Row],[CA]]*1.1</f>
        <v>285.45000000000005</v>
      </c>
      <c r="AU108" s="22" t="str">
        <f>IF( Tableau1[[#This Row],[DetailVisite.VisNum]]="", "Sans détail", "Avec détail")</f>
        <v>Avec détail</v>
      </c>
      <c r="AV108" s="22">
        <f ca="1">IF(Tableau1[[#This Row],[VisDatePaiement_2024]]="",0,(TODAY()-Tableau1[[#This Row],[VisDatePaiement_2024]]))</f>
        <v>644</v>
      </c>
      <c r="AW108" s="22">
        <f ca="1">ROUND(Tableau1[[#This Row],[nombre de jour d''impayés]]/30,1)</f>
        <v>21.5</v>
      </c>
      <c r="AX108" s="22" t="str">
        <f ca="1">IF(Tableau1[[#This Row],[nombre de mois]]&gt;1,"impayé","payé")</f>
        <v>impayé</v>
      </c>
      <c r="AY108" s="23" t="b">
        <f ca="1">AND(Tableau1[[#This Row],[VisDatesuivi_2024]]&gt;=TODAY()-30,Tableau1[[#This Row],[VisDatesuivi_2024]]&lt;=TODAY())</f>
        <v>0</v>
      </c>
      <c r="AZ108" s="23">
        <f>ROUNDDOWN(DAY(Tableau1[[#This Row],[VisDate_2024]])/7,0)</f>
        <v>2</v>
      </c>
      <c r="BA108" s="59">
        <f t="shared" si="1"/>
        <v>0</v>
      </c>
      <c r="BB108" s="60">
        <f>Tableau1[[#This Row],[VisDate_2024]]-Tableau1[[#This Row],[visite]]</f>
        <v>45004</v>
      </c>
      <c r="BC108" s="56" t="str">
        <f>IF(Tableau1[[#This Row],[visite]]&gt;0,Tableau1[[#This Row],[Colonne1]],"")</f>
        <v/>
      </c>
    </row>
    <row r="109" spans="1:55" ht="100.8" x14ac:dyDescent="0.3">
      <c r="A109" s="1" t="s">
        <v>374</v>
      </c>
      <c r="B109" s="1" t="s">
        <v>375</v>
      </c>
      <c r="C109" s="1" t="s">
        <v>376</v>
      </c>
      <c r="D109" s="1" t="s">
        <v>377</v>
      </c>
      <c r="E109" s="1" t="s">
        <v>378</v>
      </c>
      <c r="F109" s="4">
        <v>42820</v>
      </c>
      <c r="G109" s="1" t="s">
        <v>56</v>
      </c>
      <c r="H109" s="1" t="s">
        <v>108</v>
      </c>
      <c r="I109" s="3" t="b">
        <v>0</v>
      </c>
      <c r="J109" s="3">
        <v>4.3</v>
      </c>
      <c r="K109" s="3">
        <v>0</v>
      </c>
      <c r="L109" s="3" t="b">
        <v>0</v>
      </c>
      <c r="M109" s="1" t="s">
        <v>379</v>
      </c>
      <c r="N109" s="1" t="s">
        <v>375</v>
      </c>
      <c r="O109" s="3">
        <v>1</v>
      </c>
      <c r="P109" s="1" t="s">
        <v>380</v>
      </c>
      <c r="Q109" s="1" t="s">
        <v>381</v>
      </c>
      <c r="R109" s="1" t="s">
        <v>236</v>
      </c>
      <c r="S109" s="20" t="s">
        <v>210</v>
      </c>
      <c r="T109" s="1" t="s">
        <v>237</v>
      </c>
      <c r="U109" s="1" t="s">
        <v>382</v>
      </c>
      <c r="V109" s="1" t="s">
        <v>43</v>
      </c>
      <c r="W109" s="4">
        <v>43067</v>
      </c>
      <c r="X109" s="3">
        <v>0</v>
      </c>
      <c r="Y109" s="1" t="s">
        <v>389</v>
      </c>
      <c r="Z109" s="1" t="s">
        <v>374</v>
      </c>
      <c r="AA109" s="4">
        <v>45004</v>
      </c>
      <c r="AB109" s="1" t="s">
        <v>111</v>
      </c>
      <c r="AC109" s="2"/>
      <c r="AD109" s="3">
        <v>1</v>
      </c>
      <c r="AE109" s="4">
        <v>45025</v>
      </c>
      <c r="AF109" s="1" t="s">
        <v>389</v>
      </c>
      <c r="AG109" s="1" t="s">
        <v>91</v>
      </c>
      <c r="AH109" s="1" t="s">
        <v>390</v>
      </c>
      <c r="AI109" s="1" t="s">
        <v>94</v>
      </c>
      <c r="AJ109" s="1" t="s">
        <v>394</v>
      </c>
      <c r="AK109" s="1" t="s">
        <v>394</v>
      </c>
      <c r="AL109" s="1" t="s">
        <v>395</v>
      </c>
      <c r="AM109" s="5">
        <v>2</v>
      </c>
      <c r="AN109" s="1" t="s">
        <v>94</v>
      </c>
      <c r="AO109" s="1" t="s">
        <v>97</v>
      </c>
      <c r="AP109" s="5">
        <v>100</v>
      </c>
      <c r="AQ109" s="3">
        <v>1</v>
      </c>
      <c r="AR109" s="1" t="s">
        <v>112</v>
      </c>
      <c r="AS109" s="8">
        <f>(Tableau1[[#This Row],[MedPrix]]+Tableau1[[#This Row],[PrixTrai]])*(1-Tableau1[[#This Row],[CliRemise]])</f>
        <v>102</v>
      </c>
      <c r="AT109" s="33">
        <f>Tableau1[[#This Row],[CA]]*1.1</f>
        <v>112.2</v>
      </c>
      <c r="AU109" s="22" t="str">
        <f>IF( Tableau1[[#This Row],[DetailVisite.VisNum]]="", "Sans détail", "Avec détail")</f>
        <v>Avec détail</v>
      </c>
      <c r="AV109" s="22">
        <f ca="1">IF(Tableau1[[#This Row],[VisDatePaiement_2024]]="",0,(TODAY()-Tableau1[[#This Row],[VisDatePaiement_2024]]))</f>
        <v>644</v>
      </c>
      <c r="AW109" s="22">
        <f ca="1">ROUND(Tableau1[[#This Row],[nombre de jour d''impayés]]/30,1)</f>
        <v>21.5</v>
      </c>
      <c r="AX109" s="22" t="str">
        <f ca="1">IF(Tableau1[[#This Row],[nombre de mois]]&gt;1,"impayé","payé")</f>
        <v>impayé</v>
      </c>
      <c r="AY109" s="23" t="b">
        <f ca="1">AND(Tableau1[[#This Row],[VisDatesuivi_2024]]&gt;=TODAY()-30,Tableau1[[#This Row],[VisDatesuivi_2024]]&lt;=TODAY())</f>
        <v>0</v>
      </c>
      <c r="AZ109" s="23">
        <f>ROUNDDOWN(DAY(Tableau1[[#This Row],[VisDate_2024]])/7,0)</f>
        <v>2</v>
      </c>
      <c r="BA109" s="59">
        <f t="shared" si="1"/>
        <v>0</v>
      </c>
      <c r="BB109" s="60">
        <f>Tableau1[[#This Row],[VisDate_2024]]-Tableau1[[#This Row],[visite]]</f>
        <v>45004</v>
      </c>
      <c r="BC109" s="56" t="str">
        <f>IF(Tableau1[[#This Row],[visite]]&gt;0,Tableau1[[#This Row],[Colonne1]],"")</f>
        <v/>
      </c>
    </row>
    <row r="110" spans="1:55" ht="100.8" x14ac:dyDescent="0.3">
      <c r="A110" s="1" t="s">
        <v>374</v>
      </c>
      <c r="B110" s="1" t="s">
        <v>375</v>
      </c>
      <c r="C110" s="1" t="s">
        <v>376</v>
      </c>
      <c r="D110" s="1" t="s">
        <v>377</v>
      </c>
      <c r="E110" s="1" t="s">
        <v>378</v>
      </c>
      <c r="F110" s="4">
        <v>42820</v>
      </c>
      <c r="G110" s="1" t="s">
        <v>56</v>
      </c>
      <c r="H110" s="1" t="s">
        <v>108</v>
      </c>
      <c r="I110" s="3" t="b">
        <v>0</v>
      </c>
      <c r="J110" s="3">
        <v>4.3</v>
      </c>
      <c r="K110" s="3">
        <v>0</v>
      </c>
      <c r="L110" s="3" t="b">
        <v>0</v>
      </c>
      <c r="M110" s="1" t="s">
        <v>379</v>
      </c>
      <c r="N110" s="1" t="s">
        <v>375</v>
      </c>
      <c r="O110" s="3">
        <v>1</v>
      </c>
      <c r="P110" s="1" t="s">
        <v>380</v>
      </c>
      <c r="Q110" s="1" t="s">
        <v>381</v>
      </c>
      <c r="R110" s="1" t="s">
        <v>236</v>
      </c>
      <c r="S110" s="20" t="s">
        <v>210</v>
      </c>
      <c r="T110" s="1" t="s">
        <v>237</v>
      </c>
      <c r="U110" s="1" t="s">
        <v>382</v>
      </c>
      <c r="V110" s="1" t="s">
        <v>43</v>
      </c>
      <c r="W110" s="4">
        <v>43067</v>
      </c>
      <c r="X110" s="3">
        <v>0</v>
      </c>
      <c r="Y110" s="1" t="s">
        <v>396</v>
      </c>
      <c r="Z110" s="1" t="s">
        <v>374</v>
      </c>
      <c r="AA110" s="4">
        <v>45034</v>
      </c>
      <c r="AB110" s="1" t="s">
        <v>75</v>
      </c>
      <c r="AC110" s="4">
        <v>45047</v>
      </c>
      <c r="AD110" s="3">
        <v>2</v>
      </c>
      <c r="AE110" s="4">
        <v>45037</v>
      </c>
      <c r="AF110" s="1" t="s">
        <v>396</v>
      </c>
      <c r="AG110" s="1" t="s">
        <v>67</v>
      </c>
      <c r="AH110" s="1" t="s">
        <v>68</v>
      </c>
      <c r="AI110" s="1" t="s">
        <v>69</v>
      </c>
      <c r="AJ110" s="1" t="s">
        <v>70</v>
      </c>
      <c r="AK110" s="1" t="s">
        <v>70</v>
      </c>
      <c r="AL110" s="1" t="s">
        <v>71</v>
      </c>
      <c r="AM110" s="5">
        <v>0</v>
      </c>
      <c r="AN110" s="1" t="s">
        <v>69</v>
      </c>
      <c r="AO110" s="1" t="s">
        <v>72</v>
      </c>
      <c r="AP110" s="5">
        <v>250</v>
      </c>
      <c r="AQ110" s="3">
        <v>2</v>
      </c>
      <c r="AR110" s="1" t="s">
        <v>73</v>
      </c>
      <c r="AS110" s="8">
        <f>(Tableau1[[#This Row],[MedPrix]]+Tableau1[[#This Row],[PrixTrai]])*(1-Tableau1[[#This Row],[CliRemise]])</f>
        <v>250</v>
      </c>
      <c r="AT110" s="33">
        <f>Tableau1[[#This Row],[CA]]*1.1</f>
        <v>275</v>
      </c>
      <c r="AU110" s="22" t="str">
        <f>IF( Tableau1[[#This Row],[DetailVisite.VisNum]]="", "Sans détail", "Avec détail")</f>
        <v>Avec détail</v>
      </c>
      <c r="AV110" s="22">
        <f ca="1">IF(Tableau1[[#This Row],[VisDatePaiement_2024]]="",0,(TODAY()-Tableau1[[#This Row],[VisDatePaiement_2024]]))</f>
        <v>632</v>
      </c>
      <c r="AW110" s="22">
        <f ca="1">ROUND(Tableau1[[#This Row],[nombre de jour d''impayés]]/30,1)</f>
        <v>21.1</v>
      </c>
      <c r="AX110" s="22" t="str">
        <f ca="1">IF(Tableau1[[#This Row],[nombre de mois]]&gt;1,"impayé","payé")</f>
        <v>impayé</v>
      </c>
      <c r="AY110" s="23" t="b">
        <f ca="1">AND(Tableau1[[#This Row],[VisDatesuivi_2024]]&gt;=TODAY()-30,Tableau1[[#This Row],[VisDatesuivi_2024]]&lt;=TODAY())</f>
        <v>0</v>
      </c>
      <c r="AZ110" s="23">
        <f>ROUNDDOWN(DAY(Tableau1[[#This Row],[VisDate_2024]])/7,0)</f>
        <v>2</v>
      </c>
      <c r="BA110" s="59">
        <f t="shared" si="1"/>
        <v>0</v>
      </c>
      <c r="BB110" s="60">
        <f>Tableau1[[#This Row],[VisDate_2024]]-Tableau1[[#This Row],[visite]]</f>
        <v>45034</v>
      </c>
      <c r="BC110" s="56" t="str">
        <f>IF(Tableau1[[#This Row],[visite]]&gt;0,Tableau1[[#This Row],[Colonne1]],"")</f>
        <v/>
      </c>
    </row>
    <row r="111" spans="1:55" ht="100.8" x14ac:dyDescent="0.3">
      <c r="A111" s="1" t="s">
        <v>374</v>
      </c>
      <c r="B111" s="1" t="s">
        <v>375</v>
      </c>
      <c r="C111" s="1" t="s">
        <v>376</v>
      </c>
      <c r="D111" s="1" t="s">
        <v>377</v>
      </c>
      <c r="E111" s="1" t="s">
        <v>378</v>
      </c>
      <c r="F111" s="4">
        <v>42820</v>
      </c>
      <c r="G111" s="1" t="s">
        <v>56</v>
      </c>
      <c r="H111" s="1" t="s">
        <v>108</v>
      </c>
      <c r="I111" s="3" t="b">
        <v>0</v>
      </c>
      <c r="J111" s="3">
        <v>4.3</v>
      </c>
      <c r="K111" s="3">
        <v>0</v>
      </c>
      <c r="L111" s="3" t="b">
        <v>0</v>
      </c>
      <c r="M111" s="1" t="s">
        <v>379</v>
      </c>
      <c r="N111" s="1" t="s">
        <v>375</v>
      </c>
      <c r="O111" s="3">
        <v>1</v>
      </c>
      <c r="P111" s="1" t="s">
        <v>380</v>
      </c>
      <c r="Q111" s="1" t="s">
        <v>381</v>
      </c>
      <c r="R111" s="1" t="s">
        <v>236</v>
      </c>
      <c r="S111" s="20" t="s">
        <v>210</v>
      </c>
      <c r="T111" s="1" t="s">
        <v>237</v>
      </c>
      <c r="U111" s="1" t="s">
        <v>382</v>
      </c>
      <c r="V111" s="1" t="s">
        <v>43</v>
      </c>
      <c r="W111" s="4">
        <v>43067</v>
      </c>
      <c r="X111" s="3">
        <v>0</v>
      </c>
      <c r="Y111" s="1" t="s">
        <v>397</v>
      </c>
      <c r="Z111" s="1" t="s">
        <v>374</v>
      </c>
      <c r="AA111" s="4">
        <v>45046</v>
      </c>
      <c r="AB111" s="1" t="s">
        <v>111</v>
      </c>
      <c r="AC111" s="2"/>
      <c r="AD111" s="3">
        <v>1</v>
      </c>
      <c r="AE111" s="4">
        <v>45050</v>
      </c>
      <c r="AF111" s="1" t="s">
        <v>397</v>
      </c>
      <c r="AG111" s="1" t="s">
        <v>67</v>
      </c>
      <c r="AH111" s="1" t="s">
        <v>68</v>
      </c>
      <c r="AI111" s="1" t="s">
        <v>398</v>
      </c>
      <c r="AJ111" s="1" t="s">
        <v>70</v>
      </c>
      <c r="AK111" s="1" t="s">
        <v>70</v>
      </c>
      <c r="AL111" s="1" t="s">
        <v>71</v>
      </c>
      <c r="AM111" s="5">
        <v>0</v>
      </c>
      <c r="AN111" s="1" t="s">
        <v>398</v>
      </c>
      <c r="AO111" s="1" t="s">
        <v>399</v>
      </c>
      <c r="AP111" s="5">
        <v>100</v>
      </c>
      <c r="AQ111" s="3">
        <v>1</v>
      </c>
      <c r="AR111" s="1" t="s">
        <v>112</v>
      </c>
      <c r="AS111" s="8">
        <f>(Tableau1[[#This Row],[MedPrix]]+Tableau1[[#This Row],[PrixTrai]])*(1-Tableau1[[#This Row],[CliRemise]])</f>
        <v>100</v>
      </c>
      <c r="AT111" s="33">
        <f>Tableau1[[#This Row],[CA]]*1.1</f>
        <v>110.00000000000001</v>
      </c>
      <c r="AU111" s="22" t="str">
        <f>IF( Tableau1[[#This Row],[DetailVisite.VisNum]]="", "Sans détail", "Avec détail")</f>
        <v>Avec détail</v>
      </c>
      <c r="AV111" s="22">
        <f ca="1">IF(Tableau1[[#This Row],[VisDatePaiement_2024]]="",0,(TODAY()-Tableau1[[#This Row],[VisDatePaiement_2024]]))</f>
        <v>619</v>
      </c>
      <c r="AW111" s="22">
        <f ca="1">ROUND(Tableau1[[#This Row],[nombre de jour d''impayés]]/30,1)</f>
        <v>20.6</v>
      </c>
      <c r="AX111" s="22" t="str">
        <f ca="1">IF(Tableau1[[#This Row],[nombre de mois]]&gt;1,"impayé","payé")</f>
        <v>impayé</v>
      </c>
      <c r="AY111" s="23" t="b">
        <f ca="1">AND(Tableau1[[#This Row],[VisDatesuivi_2024]]&gt;=TODAY()-30,Tableau1[[#This Row],[VisDatesuivi_2024]]&lt;=TODAY())</f>
        <v>0</v>
      </c>
      <c r="AZ111" s="23">
        <f>ROUNDDOWN(DAY(Tableau1[[#This Row],[VisDate_2024]])/7,0)</f>
        <v>4</v>
      </c>
      <c r="BA111" s="59">
        <f t="shared" si="1"/>
        <v>0</v>
      </c>
      <c r="BB111" s="60">
        <f>Tableau1[[#This Row],[VisDate_2024]]-Tableau1[[#This Row],[visite]]</f>
        <v>45046</v>
      </c>
      <c r="BC111" s="56" t="str">
        <f>IF(Tableau1[[#This Row],[visite]]&gt;0,Tableau1[[#This Row],[Colonne1]],"")</f>
        <v/>
      </c>
    </row>
    <row r="112" spans="1:55" ht="100.8" x14ac:dyDescent="0.3">
      <c r="A112" s="1" t="s">
        <v>374</v>
      </c>
      <c r="B112" s="1" t="s">
        <v>375</v>
      </c>
      <c r="C112" s="1" t="s">
        <v>376</v>
      </c>
      <c r="D112" s="1" t="s">
        <v>377</v>
      </c>
      <c r="E112" s="1" t="s">
        <v>378</v>
      </c>
      <c r="F112" s="4">
        <v>42820</v>
      </c>
      <c r="G112" s="1" t="s">
        <v>56</v>
      </c>
      <c r="H112" s="1" t="s">
        <v>108</v>
      </c>
      <c r="I112" s="3" t="b">
        <v>0</v>
      </c>
      <c r="J112" s="3">
        <v>4.3</v>
      </c>
      <c r="K112" s="3">
        <v>0</v>
      </c>
      <c r="L112" s="3" t="b">
        <v>0</v>
      </c>
      <c r="M112" s="1" t="s">
        <v>379</v>
      </c>
      <c r="N112" s="1" t="s">
        <v>375</v>
      </c>
      <c r="O112" s="3">
        <v>1</v>
      </c>
      <c r="P112" s="1" t="s">
        <v>380</v>
      </c>
      <c r="Q112" s="1" t="s">
        <v>381</v>
      </c>
      <c r="R112" s="1" t="s">
        <v>236</v>
      </c>
      <c r="S112" s="20" t="s">
        <v>210</v>
      </c>
      <c r="T112" s="1" t="s">
        <v>237</v>
      </c>
      <c r="U112" s="1" t="s">
        <v>382</v>
      </c>
      <c r="V112" s="1" t="s">
        <v>43</v>
      </c>
      <c r="W112" s="4">
        <v>43067</v>
      </c>
      <c r="X112" s="3">
        <v>0</v>
      </c>
      <c r="Y112" s="1" t="s">
        <v>400</v>
      </c>
      <c r="Z112" s="1" t="s">
        <v>374</v>
      </c>
      <c r="AA112" s="4">
        <v>45060</v>
      </c>
      <c r="AB112" s="1" t="s">
        <v>66</v>
      </c>
      <c r="AC112" s="4">
        <v>45077</v>
      </c>
      <c r="AD112" s="3">
        <v>2</v>
      </c>
      <c r="AE112" s="4">
        <v>45082</v>
      </c>
      <c r="AF112" s="1" t="s">
        <v>400</v>
      </c>
      <c r="AG112" s="1" t="s">
        <v>67</v>
      </c>
      <c r="AH112" s="1" t="s">
        <v>401</v>
      </c>
      <c r="AI112" s="1" t="s">
        <v>116</v>
      </c>
      <c r="AJ112" s="1" t="s">
        <v>122</v>
      </c>
      <c r="AK112" s="1" t="s">
        <v>122</v>
      </c>
      <c r="AL112" s="1" t="s">
        <v>123</v>
      </c>
      <c r="AM112" s="5">
        <v>5.5</v>
      </c>
      <c r="AN112" s="1" t="s">
        <v>116</v>
      </c>
      <c r="AO112" s="1" t="s">
        <v>153</v>
      </c>
      <c r="AP112" s="5">
        <v>200</v>
      </c>
      <c r="AQ112" s="3">
        <v>2</v>
      </c>
      <c r="AR112" s="1" t="s">
        <v>73</v>
      </c>
      <c r="AS112" s="8">
        <f>(Tableau1[[#This Row],[MedPrix]]+Tableau1[[#This Row],[PrixTrai]])*(1-Tableau1[[#This Row],[CliRemise]])</f>
        <v>205.5</v>
      </c>
      <c r="AT112" s="33">
        <f>Tableau1[[#This Row],[CA]]*1.1</f>
        <v>226.05</v>
      </c>
      <c r="AU112" s="22" t="str">
        <f>IF( Tableau1[[#This Row],[DetailVisite.VisNum]]="", "Sans détail", "Avec détail")</f>
        <v>Avec détail</v>
      </c>
      <c r="AV112" s="22">
        <f ca="1">IF(Tableau1[[#This Row],[VisDatePaiement_2024]]="",0,(TODAY()-Tableau1[[#This Row],[VisDatePaiement_2024]]))</f>
        <v>587</v>
      </c>
      <c r="AW112" s="22">
        <f ca="1">ROUND(Tableau1[[#This Row],[nombre de jour d''impayés]]/30,1)</f>
        <v>19.600000000000001</v>
      </c>
      <c r="AX112" s="22" t="str">
        <f ca="1">IF(Tableau1[[#This Row],[nombre de mois]]&gt;1,"impayé","payé")</f>
        <v>impayé</v>
      </c>
      <c r="AY112" s="23" t="b">
        <f ca="1">AND(Tableau1[[#This Row],[VisDatesuivi_2024]]&gt;=TODAY()-30,Tableau1[[#This Row],[VisDatesuivi_2024]]&lt;=TODAY())</f>
        <v>0</v>
      </c>
      <c r="AZ112" s="23">
        <f>ROUNDDOWN(DAY(Tableau1[[#This Row],[VisDate_2024]])/7,0)</f>
        <v>2</v>
      </c>
      <c r="BA112" s="59">
        <f t="shared" si="1"/>
        <v>0</v>
      </c>
      <c r="BB112" s="60">
        <f>Tableau1[[#This Row],[VisDate_2024]]-Tableau1[[#This Row],[visite]]</f>
        <v>45060</v>
      </c>
      <c r="BC112" s="56" t="str">
        <f>IF(Tableau1[[#This Row],[visite]]&gt;0,Tableau1[[#This Row],[Colonne1]],"")</f>
        <v/>
      </c>
    </row>
    <row r="113" spans="1:55" ht="100.8" x14ac:dyDescent="0.3">
      <c r="A113" s="1" t="s">
        <v>374</v>
      </c>
      <c r="B113" s="1" t="s">
        <v>375</v>
      </c>
      <c r="C113" s="1" t="s">
        <v>376</v>
      </c>
      <c r="D113" s="1" t="s">
        <v>377</v>
      </c>
      <c r="E113" s="1" t="s">
        <v>378</v>
      </c>
      <c r="F113" s="4">
        <v>42820</v>
      </c>
      <c r="G113" s="1" t="s">
        <v>56</v>
      </c>
      <c r="H113" s="1" t="s">
        <v>108</v>
      </c>
      <c r="I113" s="3" t="b">
        <v>0</v>
      </c>
      <c r="J113" s="3">
        <v>4.3</v>
      </c>
      <c r="K113" s="3">
        <v>0</v>
      </c>
      <c r="L113" s="3" t="b">
        <v>0</v>
      </c>
      <c r="M113" s="1" t="s">
        <v>379</v>
      </c>
      <c r="N113" s="1" t="s">
        <v>375</v>
      </c>
      <c r="O113" s="3">
        <v>1</v>
      </c>
      <c r="P113" s="1" t="s">
        <v>380</v>
      </c>
      <c r="Q113" s="1" t="s">
        <v>381</v>
      </c>
      <c r="R113" s="1" t="s">
        <v>236</v>
      </c>
      <c r="S113" s="20" t="s">
        <v>210</v>
      </c>
      <c r="T113" s="1" t="s">
        <v>237</v>
      </c>
      <c r="U113" s="1" t="s">
        <v>382</v>
      </c>
      <c r="V113" s="1" t="s">
        <v>43</v>
      </c>
      <c r="W113" s="4">
        <v>43067</v>
      </c>
      <c r="X113" s="3">
        <v>0</v>
      </c>
      <c r="Y113" s="1" t="s">
        <v>402</v>
      </c>
      <c r="Z113" s="1" t="s">
        <v>374</v>
      </c>
      <c r="AA113" s="4">
        <v>45091</v>
      </c>
      <c r="AB113" s="1" t="s">
        <v>114</v>
      </c>
      <c r="AC113" s="4">
        <v>45105</v>
      </c>
      <c r="AD113" s="3">
        <v>3</v>
      </c>
      <c r="AE113" s="4">
        <v>45114</v>
      </c>
      <c r="AF113" s="1" t="s">
        <v>402</v>
      </c>
      <c r="AG113" s="1" t="s">
        <v>67</v>
      </c>
      <c r="AH113" s="1" t="s">
        <v>401</v>
      </c>
      <c r="AI113" s="1" t="s">
        <v>177</v>
      </c>
      <c r="AJ113" s="1" t="s">
        <v>94</v>
      </c>
      <c r="AK113" s="1" t="s">
        <v>94</v>
      </c>
      <c r="AL113" s="1" t="s">
        <v>99</v>
      </c>
      <c r="AM113" s="5">
        <v>5.75</v>
      </c>
      <c r="AN113" s="1" t="s">
        <v>177</v>
      </c>
      <c r="AO113" s="1" t="s">
        <v>180</v>
      </c>
      <c r="AP113" s="5">
        <v>375</v>
      </c>
      <c r="AQ113" s="3">
        <v>3</v>
      </c>
      <c r="AR113" s="1" t="s">
        <v>82</v>
      </c>
      <c r="AS113" s="8">
        <f>(Tableau1[[#This Row],[MedPrix]]+Tableau1[[#This Row],[PrixTrai]])*(1-Tableau1[[#This Row],[CliRemise]])</f>
        <v>380.75</v>
      </c>
      <c r="AT113" s="33">
        <f>Tableau1[[#This Row],[CA]]*1.1</f>
        <v>418.82500000000005</v>
      </c>
      <c r="AU113" s="22" t="str">
        <f>IF( Tableau1[[#This Row],[DetailVisite.VisNum]]="", "Sans détail", "Avec détail")</f>
        <v>Avec détail</v>
      </c>
      <c r="AV113" s="22">
        <f ca="1">IF(Tableau1[[#This Row],[VisDatePaiement_2024]]="",0,(TODAY()-Tableau1[[#This Row],[VisDatePaiement_2024]]))</f>
        <v>555</v>
      </c>
      <c r="AW113" s="22">
        <f ca="1">ROUND(Tableau1[[#This Row],[nombre de jour d''impayés]]/30,1)</f>
        <v>18.5</v>
      </c>
      <c r="AX113" s="22" t="str">
        <f ca="1">IF(Tableau1[[#This Row],[nombre de mois]]&gt;1,"impayé","payé")</f>
        <v>impayé</v>
      </c>
      <c r="AY113" s="23" t="b">
        <f ca="1">AND(Tableau1[[#This Row],[VisDatesuivi_2024]]&gt;=TODAY()-30,Tableau1[[#This Row],[VisDatesuivi_2024]]&lt;=TODAY())</f>
        <v>0</v>
      </c>
      <c r="AZ113" s="23">
        <f>ROUNDDOWN(DAY(Tableau1[[#This Row],[VisDate_2024]])/7,0)</f>
        <v>2</v>
      </c>
      <c r="BA113" s="59">
        <f t="shared" si="1"/>
        <v>0</v>
      </c>
      <c r="BB113" s="60">
        <f>Tableau1[[#This Row],[VisDate_2024]]-Tableau1[[#This Row],[visite]]</f>
        <v>45091</v>
      </c>
      <c r="BC113" s="56" t="str">
        <f>IF(Tableau1[[#This Row],[visite]]&gt;0,Tableau1[[#This Row],[Colonne1]],"")</f>
        <v/>
      </c>
    </row>
    <row r="114" spans="1:55" ht="100.8" x14ac:dyDescent="0.3">
      <c r="A114" s="1" t="s">
        <v>374</v>
      </c>
      <c r="B114" s="1" t="s">
        <v>375</v>
      </c>
      <c r="C114" s="1" t="s">
        <v>376</v>
      </c>
      <c r="D114" s="1" t="s">
        <v>377</v>
      </c>
      <c r="E114" s="1" t="s">
        <v>378</v>
      </c>
      <c r="F114" s="4">
        <v>42820</v>
      </c>
      <c r="G114" s="1" t="s">
        <v>56</v>
      </c>
      <c r="H114" s="1" t="s">
        <v>108</v>
      </c>
      <c r="I114" s="3" t="b">
        <v>0</v>
      </c>
      <c r="J114" s="3">
        <v>4.3</v>
      </c>
      <c r="K114" s="3">
        <v>0</v>
      </c>
      <c r="L114" s="3" t="b">
        <v>0</v>
      </c>
      <c r="M114" s="1" t="s">
        <v>379</v>
      </c>
      <c r="N114" s="1" t="s">
        <v>375</v>
      </c>
      <c r="O114" s="3">
        <v>1</v>
      </c>
      <c r="P114" s="1" t="s">
        <v>380</v>
      </c>
      <c r="Q114" s="1" t="s">
        <v>381</v>
      </c>
      <c r="R114" s="1" t="s">
        <v>236</v>
      </c>
      <c r="S114" s="20" t="s">
        <v>210</v>
      </c>
      <c r="T114" s="1" t="s">
        <v>237</v>
      </c>
      <c r="U114" s="1" t="s">
        <v>382</v>
      </c>
      <c r="V114" s="1" t="s">
        <v>43</v>
      </c>
      <c r="W114" s="4">
        <v>43067</v>
      </c>
      <c r="X114" s="3">
        <v>0</v>
      </c>
      <c r="Y114" s="1" t="s">
        <v>403</v>
      </c>
      <c r="Z114" s="1" t="s">
        <v>374</v>
      </c>
      <c r="AA114" s="4">
        <v>45549</v>
      </c>
      <c r="AB114" s="1" t="s">
        <v>111</v>
      </c>
      <c r="AC114" s="2"/>
      <c r="AD114" s="3">
        <v>3</v>
      </c>
      <c r="AE114" s="4">
        <v>45561</v>
      </c>
      <c r="AF114" s="1" t="s">
        <v>43</v>
      </c>
      <c r="AG114" s="1" t="s">
        <v>43</v>
      </c>
      <c r="AH114" s="1" t="s">
        <v>43</v>
      </c>
      <c r="AI114" s="1" t="s">
        <v>43</v>
      </c>
      <c r="AJ114" s="1" t="s">
        <v>43</v>
      </c>
      <c r="AK114" s="1" t="s">
        <v>43</v>
      </c>
      <c r="AL114" s="1" t="s">
        <v>43</v>
      </c>
      <c r="AM114" s="2"/>
      <c r="AN114" s="1" t="s">
        <v>43</v>
      </c>
      <c r="AO114" s="1" t="s">
        <v>43</v>
      </c>
      <c r="AP114" s="2"/>
      <c r="AQ114" s="3">
        <v>3</v>
      </c>
      <c r="AR114" s="1" t="s">
        <v>82</v>
      </c>
      <c r="AS114" s="8">
        <f>(Tableau1[[#This Row],[MedPrix]]+Tableau1[[#This Row],[PrixTrai]])*(1-Tableau1[[#This Row],[CliRemise]])</f>
        <v>0</v>
      </c>
      <c r="AT114" s="33">
        <f>Tableau1[[#This Row],[CA]]*1.1</f>
        <v>0</v>
      </c>
      <c r="AU114" s="22" t="str">
        <f>IF( Tableau1[[#This Row],[DetailVisite.VisNum]]="", "Sans détail", "Avec détail")</f>
        <v>Sans détail</v>
      </c>
      <c r="AV114" s="22">
        <f ca="1">IF(Tableau1[[#This Row],[VisDatePaiement_2024]]="",0,(TODAY()-Tableau1[[#This Row],[VisDatePaiement_2024]]))</f>
        <v>108</v>
      </c>
      <c r="AW114" s="22">
        <f ca="1">ROUND(Tableau1[[#This Row],[nombre de jour d''impayés]]/30,1)</f>
        <v>3.6</v>
      </c>
      <c r="AX114" s="22" t="str">
        <f ca="1">IF(Tableau1[[#This Row],[nombre de mois]]&gt;1,"impayé","payé")</f>
        <v>impayé</v>
      </c>
      <c r="AY114" s="23" t="b">
        <f ca="1">AND(Tableau1[[#This Row],[VisDatesuivi_2024]]&gt;=TODAY()-30,Tableau1[[#This Row],[VisDatesuivi_2024]]&lt;=TODAY())</f>
        <v>0</v>
      </c>
      <c r="AZ114" s="23">
        <f>ROUNDDOWN(DAY(Tableau1[[#This Row],[VisDate_2024]])/7,0)</f>
        <v>2</v>
      </c>
      <c r="BA114" s="59">
        <f t="shared" si="1"/>
        <v>0</v>
      </c>
      <c r="BB114" s="60">
        <f>Tableau1[[#This Row],[VisDate_2024]]-Tableau1[[#This Row],[visite]]</f>
        <v>45549</v>
      </c>
      <c r="BC114" s="56" t="str">
        <f>IF(Tableau1[[#This Row],[visite]]&gt;0,Tableau1[[#This Row],[Colonne1]],"")</f>
        <v/>
      </c>
    </row>
    <row r="115" spans="1:55" ht="100.8" x14ac:dyDescent="0.3">
      <c r="A115" s="1" t="s">
        <v>374</v>
      </c>
      <c r="B115" s="1" t="s">
        <v>375</v>
      </c>
      <c r="C115" s="1" t="s">
        <v>376</v>
      </c>
      <c r="D115" s="1" t="s">
        <v>377</v>
      </c>
      <c r="E115" s="1" t="s">
        <v>378</v>
      </c>
      <c r="F115" s="4">
        <v>42820</v>
      </c>
      <c r="G115" s="1" t="s">
        <v>56</v>
      </c>
      <c r="H115" s="1" t="s">
        <v>108</v>
      </c>
      <c r="I115" s="3" t="b">
        <v>0</v>
      </c>
      <c r="J115" s="3">
        <v>4.3</v>
      </c>
      <c r="K115" s="3">
        <v>0</v>
      </c>
      <c r="L115" s="3" t="b">
        <v>0</v>
      </c>
      <c r="M115" s="1" t="s">
        <v>379</v>
      </c>
      <c r="N115" s="1" t="s">
        <v>375</v>
      </c>
      <c r="O115" s="3">
        <v>1</v>
      </c>
      <c r="P115" s="1" t="s">
        <v>380</v>
      </c>
      <c r="Q115" s="1" t="s">
        <v>381</v>
      </c>
      <c r="R115" s="1" t="s">
        <v>236</v>
      </c>
      <c r="S115" s="20" t="s">
        <v>210</v>
      </c>
      <c r="T115" s="1" t="s">
        <v>237</v>
      </c>
      <c r="U115" s="1" t="s">
        <v>382</v>
      </c>
      <c r="V115" s="1" t="s">
        <v>43</v>
      </c>
      <c r="W115" s="4">
        <v>43067</v>
      </c>
      <c r="X115" s="3">
        <v>0</v>
      </c>
      <c r="Y115" s="1" t="s">
        <v>404</v>
      </c>
      <c r="Z115" s="1" t="s">
        <v>374</v>
      </c>
      <c r="AA115" s="4">
        <v>45579</v>
      </c>
      <c r="AB115" s="1" t="s">
        <v>75</v>
      </c>
      <c r="AC115" s="2"/>
      <c r="AD115" s="3">
        <v>3</v>
      </c>
      <c r="AE115" s="4">
        <v>45598</v>
      </c>
      <c r="AF115" s="1" t="s">
        <v>43</v>
      </c>
      <c r="AG115" s="1" t="s">
        <v>43</v>
      </c>
      <c r="AH115" s="1" t="s">
        <v>43</v>
      </c>
      <c r="AI115" s="1" t="s">
        <v>43</v>
      </c>
      <c r="AJ115" s="1" t="s">
        <v>43</v>
      </c>
      <c r="AK115" s="1" t="s">
        <v>43</v>
      </c>
      <c r="AL115" s="1" t="s">
        <v>43</v>
      </c>
      <c r="AM115" s="2"/>
      <c r="AN115" s="1" t="s">
        <v>43</v>
      </c>
      <c r="AO115" s="1" t="s">
        <v>43</v>
      </c>
      <c r="AP115" s="2"/>
      <c r="AQ115" s="3">
        <v>3</v>
      </c>
      <c r="AR115" s="1" t="s">
        <v>82</v>
      </c>
      <c r="AS115" s="8">
        <f>(Tableau1[[#This Row],[MedPrix]]+Tableau1[[#This Row],[PrixTrai]])*(1-Tableau1[[#This Row],[CliRemise]])</f>
        <v>0</v>
      </c>
      <c r="AT115" s="33">
        <f>Tableau1[[#This Row],[CA]]*1.1</f>
        <v>0</v>
      </c>
      <c r="AU115" s="22" t="str">
        <f>IF( Tableau1[[#This Row],[DetailVisite.VisNum]]="", "Sans détail", "Avec détail")</f>
        <v>Sans détail</v>
      </c>
      <c r="AV115" s="22">
        <f ca="1">IF(Tableau1[[#This Row],[VisDatePaiement_2024]]="",0,(TODAY()-Tableau1[[#This Row],[VisDatePaiement_2024]]))</f>
        <v>71</v>
      </c>
      <c r="AW115" s="22">
        <f ca="1">ROUND(Tableau1[[#This Row],[nombre de jour d''impayés]]/30,1)</f>
        <v>2.4</v>
      </c>
      <c r="AX115" s="22" t="str">
        <f ca="1">IF(Tableau1[[#This Row],[nombre de mois]]&gt;1,"impayé","payé")</f>
        <v>impayé</v>
      </c>
      <c r="AY115" s="23" t="b">
        <f ca="1">AND(Tableau1[[#This Row],[VisDatesuivi_2024]]&gt;=TODAY()-30,Tableau1[[#This Row],[VisDatesuivi_2024]]&lt;=TODAY())</f>
        <v>0</v>
      </c>
      <c r="AZ115" s="23">
        <f>ROUNDDOWN(DAY(Tableau1[[#This Row],[VisDate_2024]])/7,0)</f>
        <v>2</v>
      </c>
      <c r="BA115" s="59">
        <f t="shared" si="1"/>
        <v>0</v>
      </c>
      <c r="BB115" s="60">
        <f>Tableau1[[#This Row],[VisDate_2024]]-Tableau1[[#This Row],[visite]]</f>
        <v>45579</v>
      </c>
      <c r="BC115" s="56" t="str">
        <f>IF(Tableau1[[#This Row],[visite]]&gt;0,Tableau1[[#This Row],[Colonne1]],"")</f>
        <v/>
      </c>
    </row>
    <row r="116" spans="1:55" ht="100.8" x14ac:dyDescent="0.3">
      <c r="A116" s="1" t="s">
        <v>374</v>
      </c>
      <c r="B116" s="1" t="s">
        <v>375</v>
      </c>
      <c r="C116" s="1" t="s">
        <v>376</v>
      </c>
      <c r="D116" s="1" t="s">
        <v>377</v>
      </c>
      <c r="E116" s="1" t="s">
        <v>378</v>
      </c>
      <c r="F116" s="4">
        <v>42820</v>
      </c>
      <c r="G116" s="1" t="s">
        <v>56</v>
      </c>
      <c r="H116" s="1" t="s">
        <v>108</v>
      </c>
      <c r="I116" s="3" t="b">
        <v>0</v>
      </c>
      <c r="J116" s="3">
        <v>4.3</v>
      </c>
      <c r="K116" s="3">
        <v>0</v>
      </c>
      <c r="L116" s="3" t="b">
        <v>0</v>
      </c>
      <c r="M116" s="1" t="s">
        <v>379</v>
      </c>
      <c r="N116" s="1" t="s">
        <v>375</v>
      </c>
      <c r="O116" s="3">
        <v>1</v>
      </c>
      <c r="P116" s="1" t="s">
        <v>380</v>
      </c>
      <c r="Q116" s="1" t="s">
        <v>381</v>
      </c>
      <c r="R116" s="1" t="s">
        <v>236</v>
      </c>
      <c r="S116" s="20" t="s">
        <v>210</v>
      </c>
      <c r="T116" s="1" t="s">
        <v>237</v>
      </c>
      <c r="U116" s="1" t="s">
        <v>382</v>
      </c>
      <c r="V116" s="1" t="s">
        <v>43</v>
      </c>
      <c r="W116" s="4">
        <v>43067</v>
      </c>
      <c r="X116" s="3">
        <v>0</v>
      </c>
      <c r="Y116" s="1" t="s">
        <v>405</v>
      </c>
      <c r="Z116" s="1" t="s">
        <v>374</v>
      </c>
      <c r="AA116" s="4">
        <v>45591</v>
      </c>
      <c r="AB116" s="1" t="s">
        <v>111</v>
      </c>
      <c r="AC116" s="2"/>
      <c r="AD116" s="3">
        <v>1</v>
      </c>
      <c r="AE116" s="4">
        <v>45606</v>
      </c>
      <c r="AF116" s="1" t="s">
        <v>43</v>
      </c>
      <c r="AG116" s="1" t="s">
        <v>43</v>
      </c>
      <c r="AH116" s="1" t="s">
        <v>43</v>
      </c>
      <c r="AI116" s="1" t="s">
        <v>43</v>
      </c>
      <c r="AJ116" s="1" t="s">
        <v>43</v>
      </c>
      <c r="AK116" s="1" t="s">
        <v>43</v>
      </c>
      <c r="AL116" s="1" t="s">
        <v>43</v>
      </c>
      <c r="AM116" s="2"/>
      <c r="AN116" s="1" t="s">
        <v>43</v>
      </c>
      <c r="AO116" s="1" t="s">
        <v>43</v>
      </c>
      <c r="AP116" s="2"/>
      <c r="AQ116" s="3">
        <v>1</v>
      </c>
      <c r="AR116" s="1" t="s">
        <v>112</v>
      </c>
      <c r="AS116" s="8">
        <f>(Tableau1[[#This Row],[MedPrix]]+Tableau1[[#This Row],[PrixTrai]])*(1-Tableau1[[#This Row],[CliRemise]])</f>
        <v>0</v>
      </c>
      <c r="AT116" s="33">
        <f>Tableau1[[#This Row],[CA]]*1.1</f>
        <v>0</v>
      </c>
      <c r="AU116" s="22" t="str">
        <f>IF( Tableau1[[#This Row],[DetailVisite.VisNum]]="", "Sans détail", "Avec détail")</f>
        <v>Sans détail</v>
      </c>
      <c r="AV116" s="22">
        <f ca="1">IF(Tableau1[[#This Row],[VisDatePaiement_2024]]="",0,(TODAY()-Tableau1[[#This Row],[VisDatePaiement_2024]]))</f>
        <v>63</v>
      </c>
      <c r="AW116" s="22">
        <f ca="1">ROUND(Tableau1[[#This Row],[nombre de jour d''impayés]]/30,1)</f>
        <v>2.1</v>
      </c>
      <c r="AX116" s="22" t="str">
        <f ca="1">IF(Tableau1[[#This Row],[nombre de mois]]&gt;1,"impayé","payé")</f>
        <v>impayé</v>
      </c>
      <c r="AY116" s="23" t="b">
        <f ca="1">AND(Tableau1[[#This Row],[VisDatesuivi_2024]]&gt;=TODAY()-30,Tableau1[[#This Row],[VisDatesuivi_2024]]&lt;=TODAY())</f>
        <v>0</v>
      </c>
      <c r="AZ116" s="23">
        <f>ROUNDDOWN(DAY(Tableau1[[#This Row],[VisDate_2024]])/7,0)</f>
        <v>3</v>
      </c>
      <c r="BA116" s="59">
        <f t="shared" si="1"/>
        <v>0</v>
      </c>
      <c r="BB116" s="60">
        <f>Tableau1[[#This Row],[VisDate_2024]]-Tableau1[[#This Row],[visite]]</f>
        <v>45591</v>
      </c>
      <c r="BC116" s="56" t="str">
        <f>IF(Tableau1[[#This Row],[visite]]&gt;0,Tableau1[[#This Row],[Colonne1]],"")</f>
        <v/>
      </c>
    </row>
    <row r="117" spans="1:55" ht="100.8" x14ac:dyDescent="0.3">
      <c r="A117" s="1" t="s">
        <v>374</v>
      </c>
      <c r="B117" s="1" t="s">
        <v>375</v>
      </c>
      <c r="C117" s="1" t="s">
        <v>376</v>
      </c>
      <c r="D117" s="1" t="s">
        <v>377</v>
      </c>
      <c r="E117" s="1" t="s">
        <v>378</v>
      </c>
      <c r="F117" s="4">
        <v>42820</v>
      </c>
      <c r="G117" s="1" t="s">
        <v>56</v>
      </c>
      <c r="H117" s="1" t="s">
        <v>108</v>
      </c>
      <c r="I117" s="3" t="b">
        <v>0</v>
      </c>
      <c r="J117" s="3">
        <v>4.3</v>
      </c>
      <c r="K117" s="3">
        <v>0</v>
      </c>
      <c r="L117" s="3" t="b">
        <v>0</v>
      </c>
      <c r="M117" s="1" t="s">
        <v>379</v>
      </c>
      <c r="N117" s="1" t="s">
        <v>375</v>
      </c>
      <c r="O117" s="3">
        <v>1</v>
      </c>
      <c r="P117" s="1" t="s">
        <v>380</v>
      </c>
      <c r="Q117" s="1" t="s">
        <v>381</v>
      </c>
      <c r="R117" s="1" t="s">
        <v>236</v>
      </c>
      <c r="S117" s="20" t="s">
        <v>210</v>
      </c>
      <c r="T117" s="1" t="s">
        <v>237</v>
      </c>
      <c r="U117" s="1" t="s">
        <v>382</v>
      </c>
      <c r="V117" s="1" t="s">
        <v>43</v>
      </c>
      <c r="W117" s="4">
        <v>43067</v>
      </c>
      <c r="X117" s="3">
        <v>0</v>
      </c>
      <c r="Y117" s="1" t="s">
        <v>406</v>
      </c>
      <c r="Z117" s="1" t="s">
        <v>374</v>
      </c>
      <c r="AA117" s="4">
        <v>45605</v>
      </c>
      <c r="AB117" s="1" t="s">
        <v>66</v>
      </c>
      <c r="AC117" s="2"/>
      <c r="AD117" s="3">
        <v>3</v>
      </c>
      <c r="AE117" s="4">
        <v>45617</v>
      </c>
      <c r="AF117" s="1" t="s">
        <v>43</v>
      </c>
      <c r="AG117" s="1" t="s">
        <v>43</v>
      </c>
      <c r="AH117" s="1" t="s">
        <v>43</v>
      </c>
      <c r="AI117" s="1" t="s">
        <v>43</v>
      </c>
      <c r="AJ117" s="1" t="s">
        <v>43</v>
      </c>
      <c r="AK117" s="1" t="s">
        <v>43</v>
      </c>
      <c r="AL117" s="1" t="s">
        <v>43</v>
      </c>
      <c r="AM117" s="2"/>
      <c r="AN117" s="1" t="s">
        <v>43</v>
      </c>
      <c r="AO117" s="1" t="s">
        <v>43</v>
      </c>
      <c r="AP117" s="2"/>
      <c r="AQ117" s="3">
        <v>3</v>
      </c>
      <c r="AR117" s="1" t="s">
        <v>82</v>
      </c>
      <c r="AS117" s="8">
        <f>(Tableau1[[#This Row],[MedPrix]]+Tableau1[[#This Row],[PrixTrai]])*(1-Tableau1[[#This Row],[CliRemise]])</f>
        <v>0</v>
      </c>
      <c r="AT117" s="33">
        <f>Tableau1[[#This Row],[CA]]*1.1</f>
        <v>0</v>
      </c>
      <c r="AU117" s="22" t="str">
        <f>IF( Tableau1[[#This Row],[DetailVisite.VisNum]]="", "Sans détail", "Avec détail")</f>
        <v>Sans détail</v>
      </c>
      <c r="AV117" s="22">
        <f ca="1">IF(Tableau1[[#This Row],[VisDatePaiement_2024]]="",0,(TODAY()-Tableau1[[#This Row],[VisDatePaiement_2024]]))</f>
        <v>52</v>
      </c>
      <c r="AW117" s="22">
        <f ca="1">ROUND(Tableau1[[#This Row],[nombre de jour d''impayés]]/30,1)</f>
        <v>1.7</v>
      </c>
      <c r="AX117" s="22" t="str">
        <f ca="1">IF(Tableau1[[#This Row],[nombre de mois]]&gt;1,"impayé","payé")</f>
        <v>impayé</v>
      </c>
      <c r="AY117" s="23" t="b">
        <f ca="1">AND(Tableau1[[#This Row],[VisDatesuivi_2024]]&gt;=TODAY()-30,Tableau1[[#This Row],[VisDatesuivi_2024]]&lt;=TODAY())</f>
        <v>0</v>
      </c>
      <c r="AZ117" s="23">
        <f>ROUNDDOWN(DAY(Tableau1[[#This Row],[VisDate_2024]])/7,0)</f>
        <v>1</v>
      </c>
      <c r="BA117" s="59">
        <f t="shared" si="1"/>
        <v>0</v>
      </c>
      <c r="BB117" s="60">
        <f>Tableau1[[#This Row],[VisDate_2024]]-Tableau1[[#This Row],[visite]]</f>
        <v>45605</v>
      </c>
      <c r="BC117" s="56" t="str">
        <f>IF(Tableau1[[#This Row],[visite]]&gt;0,Tableau1[[#This Row],[Colonne1]],"")</f>
        <v/>
      </c>
    </row>
    <row r="118" spans="1:55" ht="100.8" x14ac:dyDescent="0.3">
      <c r="A118" s="1" t="s">
        <v>374</v>
      </c>
      <c r="B118" s="1" t="s">
        <v>375</v>
      </c>
      <c r="C118" s="1" t="s">
        <v>376</v>
      </c>
      <c r="D118" s="1" t="s">
        <v>377</v>
      </c>
      <c r="E118" s="1" t="s">
        <v>378</v>
      </c>
      <c r="F118" s="4">
        <v>42820</v>
      </c>
      <c r="G118" s="1" t="s">
        <v>56</v>
      </c>
      <c r="H118" s="1" t="s">
        <v>108</v>
      </c>
      <c r="I118" s="3" t="b">
        <v>0</v>
      </c>
      <c r="J118" s="3">
        <v>4.3</v>
      </c>
      <c r="K118" s="3">
        <v>0</v>
      </c>
      <c r="L118" s="3" t="b">
        <v>0</v>
      </c>
      <c r="M118" s="1" t="s">
        <v>379</v>
      </c>
      <c r="N118" s="1" t="s">
        <v>375</v>
      </c>
      <c r="O118" s="3">
        <v>1</v>
      </c>
      <c r="P118" s="1" t="s">
        <v>380</v>
      </c>
      <c r="Q118" s="1" t="s">
        <v>381</v>
      </c>
      <c r="R118" s="1" t="s">
        <v>236</v>
      </c>
      <c r="S118" s="20" t="s">
        <v>210</v>
      </c>
      <c r="T118" s="1" t="s">
        <v>237</v>
      </c>
      <c r="U118" s="1" t="s">
        <v>382</v>
      </c>
      <c r="V118" s="1" t="s">
        <v>43</v>
      </c>
      <c r="W118" s="4">
        <v>43067</v>
      </c>
      <c r="X118" s="3">
        <v>0</v>
      </c>
      <c r="Y118" s="1" t="s">
        <v>407</v>
      </c>
      <c r="Z118" s="1" t="s">
        <v>374</v>
      </c>
      <c r="AA118" s="4">
        <v>45343</v>
      </c>
      <c r="AB118" s="1" t="s">
        <v>111</v>
      </c>
      <c r="AC118" s="2"/>
      <c r="AD118" s="3">
        <v>2</v>
      </c>
      <c r="AE118" s="4">
        <v>45370</v>
      </c>
      <c r="AF118" s="1" t="s">
        <v>407</v>
      </c>
      <c r="AG118" s="1" t="s">
        <v>67</v>
      </c>
      <c r="AH118" s="1" t="s">
        <v>79</v>
      </c>
      <c r="AI118" s="1" t="s">
        <v>94</v>
      </c>
      <c r="AJ118" s="1" t="s">
        <v>70</v>
      </c>
      <c r="AK118" s="1" t="s">
        <v>70</v>
      </c>
      <c r="AL118" s="1" t="s">
        <v>71</v>
      </c>
      <c r="AM118" s="5">
        <v>0</v>
      </c>
      <c r="AN118" s="1" t="s">
        <v>94</v>
      </c>
      <c r="AO118" s="1" t="s">
        <v>97</v>
      </c>
      <c r="AP118" s="5">
        <v>100</v>
      </c>
      <c r="AQ118" s="3">
        <v>2</v>
      </c>
      <c r="AR118" s="1" t="s">
        <v>73</v>
      </c>
      <c r="AS118" s="8">
        <f>(Tableau1[[#This Row],[MedPrix]]+Tableau1[[#This Row],[PrixTrai]])*(1-Tableau1[[#This Row],[CliRemise]])</f>
        <v>100</v>
      </c>
      <c r="AT118" s="33">
        <f>Tableau1[[#This Row],[CA]]*1.1</f>
        <v>110.00000000000001</v>
      </c>
      <c r="AU118" s="22" t="str">
        <f>IF( Tableau1[[#This Row],[DetailVisite.VisNum]]="", "Sans détail", "Avec détail")</f>
        <v>Avec détail</v>
      </c>
      <c r="AV118" s="22">
        <f ca="1">IF(Tableau1[[#This Row],[VisDatePaiement_2024]]="",0,(TODAY()-Tableau1[[#This Row],[VisDatePaiement_2024]]))</f>
        <v>299</v>
      </c>
      <c r="AW118" s="22">
        <f ca="1">ROUND(Tableau1[[#This Row],[nombre de jour d''impayés]]/30,1)</f>
        <v>10</v>
      </c>
      <c r="AX118" s="22" t="str">
        <f ca="1">IF(Tableau1[[#This Row],[nombre de mois]]&gt;1,"impayé","payé")</f>
        <v>impayé</v>
      </c>
      <c r="AY118" s="23" t="b">
        <f ca="1">AND(Tableau1[[#This Row],[VisDatesuivi_2024]]&gt;=TODAY()-30,Tableau1[[#This Row],[VisDatesuivi_2024]]&lt;=TODAY())</f>
        <v>0</v>
      </c>
      <c r="AZ118" s="23">
        <f>ROUNDDOWN(DAY(Tableau1[[#This Row],[VisDate_2024]])/7,0)</f>
        <v>3</v>
      </c>
      <c r="BA118" s="59">
        <f t="shared" si="1"/>
        <v>0</v>
      </c>
      <c r="BB118" s="60">
        <f>Tableau1[[#This Row],[VisDate_2024]]-Tableau1[[#This Row],[visite]]</f>
        <v>45343</v>
      </c>
      <c r="BC118" s="56" t="str">
        <f>IF(Tableau1[[#This Row],[visite]]&gt;0,Tableau1[[#This Row],[Colonne1]],"")</f>
        <v/>
      </c>
    </row>
    <row r="119" spans="1:55" ht="100.8" x14ac:dyDescent="0.3">
      <c r="A119" s="1" t="s">
        <v>374</v>
      </c>
      <c r="B119" s="1" t="s">
        <v>375</v>
      </c>
      <c r="C119" s="1" t="s">
        <v>376</v>
      </c>
      <c r="D119" s="1" t="s">
        <v>377</v>
      </c>
      <c r="E119" s="1" t="s">
        <v>378</v>
      </c>
      <c r="F119" s="4">
        <v>42820</v>
      </c>
      <c r="G119" s="1" t="s">
        <v>56</v>
      </c>
      <c r="H119" s="1" t="s">
        <v>108</v>
      </c>
      <c r="I119" s="3" t="b">
        <v>0</v>
      </c>
      <c r="J119" s="3">
        <v>4.3</v>
      </c>
      <c r="K119" s="3">
        <v>0</v>
      </c>
      <c r="L119" s="3" t="b">
        <v>0</v>
      </c>
      <c r="M119" s="1" t="s">
        <v>379</v>
      </c>
      <c r="N119" s="1" t="s">
        <v>375</v>
      </c>
      <c r="O119" s="3">
        <v>1</v>
      </c>
      <c r="P119" s="1" t="s">
        <v>380</v>
      </c>
      <c r="Q119" s="1" t="s">
        <v>381</v>
      </c>
      <c r="R119" s="1" t="s">
        <v>236</v>
      </c>
      <c r="S119" s="20" t="s">
        <v>210</v>
      </c>
      <c r="T119" s="1" t="s">
        <v>237</v>
      </c>
      <c r="U119" s="1" t="s">
        <v>382</v>
      </c>
      <c r="V119" s="1" t="s">
        <v>43</v>
      </c>
      <c r="W119" s="4">
        <v>43067</v>
      </c>
      <c r="X119" s="3">
        <v>0</v>
      </c>
      <c r="Y119" s="1" t="s">
        <v>407</v>
      </c>
      <c r="Z119" s="1" t="s">
        <v>374</v>
      </c>
      <c r="AA119" s="4">
        <v>45343</v>
      </c>
      <c r="AB119" s="1" t="s">
        <v>111</v>
      </c>
      <c r="AC119" s="2"/>
      <c r="AD119" s="3">
        <v>2</v>
      </c>
      <c r="AE119" s="4">
        <v>45370</v>
      </c>
      <c r="AF119" s="1" t="s">
        <v>407</v>
      </c>
      <c r="AG119" s="1" t="s">
        <v>91</v>
      </c>
      <c r="AH119" s="1" t="s">
        <v>79</v>
      </c>
      <c r="AI119" s="1" t="s">
        <v>121</v>
      </c>
      <c r="AJ119" s="1" t="s">
        <v>122</v>
      </c>
      <c r="AK119" s="1" t="s">
        <v>122</v>
      </c>
      <c r="AL119" s="1" t="s">
        <v>123</v>
      </c>
      <c r="AM119" s="5">
        <v>5.5</v>
      </c>
      <c r="AN119" s="1" t="s">
        <v>121</v>
      </c>
      <c r="AO119" s="1" t="s">
        <v>124</v>
      </c>
      <c r="AP119" s="5">
        <v>2250</v>
      </c>
      <c r="AQ119" s="3">
        <v>2</v>
      </c>
      <c r="AR119" s="1" t="s">
        <v>73</v>
      </c>
      <c r="AS119" s="8">
        <f>(Tableau1[[#This Row],[MedPrix]]+Tableau1[[#This Row],[PrixTrai]])*(1-Tableau1[[#This Row],[CliRemise]])</f>
        <v>2255.5</v>
      </c>
      <c r="AT119" s="33">
        <f>Tableau1[[#This Row],[CA]]*1.1</f>
        <v>2481.0500000000002</v>
      </c>
      <c r="AU119" s="22" t="str">
        <f>IF( Tableau1[[#This Row],[DetailVisite.VisNum]]="", "Sans détail", "Avec détail")</f>
        <v>Avec détail</v>
      </c>
      <c r="AV119" s="22">
        <f ca="1">IF(Tableau1[[#This Row],[VisDatePaiement_2024]]="",0,(TODAY()-Tableau1[[#This Row],[VisDatePaiement_2024]]))</f>
        <v>299</v>
      </c>
      <c r="AW119" s="22">
        <f ca="1">ROUND(Tableau1[[#This Row],[nombre de jour d''impayés]]/30,1)</f>
        <v>10</v>
      </c>
      <c r="AX119" s="22" t="str">
        <f ca="1">IF(Tableau1[[#This Row],[nombre de mois]]&gt;1,"impayé","payé")</f>
        <v>impayé</v>
      </c>
      <c r="AY119" s="23" t="b">
        <f ca="1">AND(Tableau1[[#This Row],[VisDatesuivi_2024]]&gt;=TODAY()-30,Tableau1[[#This Row],[VisDatesuivi_2024]]&lt;=TODAY())</f>
        <v>0</v>
      </c>
      <c r="AZ119" s="23">
        <f>ROUNDDOWN(DAY(Tableau1[[#This Row],[VisDate_2024]])/7,0)</f>
        <v>3</v>
      </c>
      <c r="BA119" s="59">
        <f t="shared" si="1"/>
        <v>0</v>
      </c>
      <c r="BB119" s="60">
        <f>Tableau1[[#This Row],[VisDate_2024]]-Tableau1[[#This Row],[visite]]</f>
        <v>45343</v>
      </c>
      <c r="BC119" s="56" t="str">
        <f>IF(Tableau1[[#This Row],[visite]]&gt;0,Tableau1[[#This Row],[Colonne1]],"")</f>
        <v/>
      </c>
    </row>
    <row r="120" spans="1:55" ht="100.8" x14ac:dyDescent="0.3">
      <c r="A120" s="1" t="s">
        <v>374</v>
      </c>
      <c r="B120" s="1" t="s">
        <v>375</v>
      </c>
      <c r="C120" s="1" t="s">
        <v>376</v>
      </c>
      <c r="D120" s="1" t="s">
        <v>377</v>
      </c>
      <c r="E120" s="1" t="s">
        <v>378</v>
      </c>
      <c r="F120" s="4">
        <v>42820</v>
      </c>
      <c r="G120" s="1" t="s">
        <v>56</v>
      </c>
      <c r="H120" s="1" t="s">
        <v>108</v>
      </c>
      <c r="I120" s="3" t="b">
        <v>0</v>
      </c>
      <c r="J120" s="3">
        <v>4.3</v>
      </c>
      <c r="K120" s="3">
        <v>0</v>
      </c>
      <c r="L120" s="3" t="b">
        <v>0</v>
      </c>
      <c r="M120" s="1" t="s">
        <v>379</v>
      </c>
      <c r="N120" s="1" t="s">
        <v>375</v>
      </c>
      <c r="O120" s="3">
        <v>1</v>
      </c>
      <c r="P120" s="1" t="s">
        <v>380</v>
      </c>
      <c r="Q120" s="1" t="s">
        <v>381</v>
      </c>
      <c r="R120" s="1" t="s">
        <v>236</v>
      </c>
      <c r="S120" s="20" t="s">
        <v>210</v>
      </c>
      <c r="T120" s="1" t="s">
        <v>237</v>
      </c>
      <c r="U120" s="1" t="s">
        <v>382</v>
      </c>
      <c r="V120" s="1" t="s">
        <v>43</v>
      </c>
      <c r="W120" s="4">
        <v>43067</v>
      </c>
      <c r="X120" s="3">
        <v>0</v>
      </c>
      <c r="Y120" s="1" t="s">
        <v>407</v>
      </c>
      <c r="Z120" s="1" t="s">
        <v>374</v>
      </c>
      <c r="AA120" s="4">
        <v>45343</v>
      </c>
      <c r="AB120" s="1" t="s">
        <v>111</v>
      </c>
      <c r="AC120" s="2"/>
      <c r="AD120" s="3">
        <v>2</v>
      </c>
      <c r="AE120" s="4">
        <v>45370</v>
      </c>
      <c r="AF120" s="1" t="s">
        <v>407</v>
      </c>
      <c r="AG120" s="1" t="s">
        <v>78</v>
      </c>
      <c r="AH120" s="1" t="s">
        <v>79</v>
      </c>
      <c r="AI120" s="1" t="s">
        <v>384</v>
      </c>
      <c r="AJ120" s="1" t="s">
        <v>385</v>
      </c>
      <c r="AK120" s="1" t="s">
        <v>385</v>
      </c>
      <c r="AL120" s="1" t="s">
        <v>386</v>
      </c>
      <c r="AM120" s="5">
        <v>4.5</v>
      </c>
      <c r="AN120" s="1" t="s">
        <v>384</v>
      </c>
      <c r="AO120" s="1" t="s">
        <v>387</v>
      </c>
      <c r="AP120" s="5">
        <v>165</v>
      </c>
      <c r="AQ120" s="3">
        <v>2</v>
      </c>
      <c r="AR120" s="1" t="s">
        <v>73</v>
      </c>
      <c r="AS120" s="8">
        <f>(Tableau1[[#This Row],[MedPrix]]+Tableau1[[#This Row],[PrixTrai]])*(1-Tableau1[[#This Row],[CliRemise]])</f>
        <v>169.5</v>
      </c>
      <c r="AT120" s="33">
        <f>Tableau1[[#This Row],[CA]]*1.1</f>
        <v>186.45000000000002</v>
      </c>
      <c r="AU120" s="22" t="str">
        <f>IF( Tableau1[[#This Row],[DetailVisite.VisNum]]="", "Sans détail", "Avec détail")</f>
        <v>Avec détail</v>
      </c>
      <c r="AV120" s="22">
        <f ca="1">IF(Tableau1[[#This Row],[VisDatePaiement_2024]]="",0,(TODAY()-Tableau1[[#This Row],[VisDatePaiement_2024]]))</f>
        <v>299</v>
      </c>
      <c r="AW120" s="22">
        <f ca="1">ROUND(Tableau1[[#This Row],[nombre de jour d''impayés]]/30,1)</f>
        <v>10</v>
      </c>
      <c r="AX120" s="22" t="str">
        <f ca="1">IF(Tableau1[[#This Row],[nombre de mois]]&gt;1,"impayé","payé")</f>
        <v>impayé</v>
      </c>
      <c r="AY120" s="23" t="b">
        <f ca="1">AND(Tableau1[[#This Row],[VisDatesuivi_2024]]&gt;=TODAY()-30,Tableau1[[#This Row],[VisDatesuivi_2024]]&lt;=TODAY())</f>
        <v>0</v>
      </c>
      <c r="AZ120" s="23">
        <f>ROUNDDOWN(DAY(Tableau1[[#This Row],[VisDate_2024]])/7,0)</f>
        <v>3</v>
      </c>
      <c r="BA120" s="59">
        <f t="shared" si="1"/>
        <v>0</v>
      </c>
      <c r="BB120" s="60">
        <f>Tableau1[[#This Row],[VisDate_2024]]-Tableau1[[#This Row],[visite]]</f>
        <v>45343</v>
      </c>
      <c r="BC120" s="56" t="str">
        <f>IF(Tableau1[[#This Row],[visite]]&gt;0,Tableau1[[#This Row],[Colonne1]],"")</f>
        <v/>
      </c>
    </row>
    <row r="121" spans="1:55" ht="100.8" x14ac:dyDescent="0.3">
      <c r="A121" s="1" t="s">
        <v>374</v>
      </c>
      <c r="B121" s="1" t="s">
        <v>375</v>
      </c>
      <c r="C121" s="1" t="s">
        <v>376</v>
      </c>
      <c r="D121" s="1" t="s">
        <v>377</v>
      </c>
      <c r="E121" s="1" t="s">
        <v>378</v>
      </c>
      <c r="F121" s="4">
        <v>42820</v>
      </c>
      <c r="G121" s="1" t="s">
        <v>56</v>
      </c>
      <c r="H121" s="1" t="s">
        <v>108</v>
      </c>
      <c r="I121" s="3" t="b">
        <v>0</v>
      </c>
      <c r="J121" s="3">
        <v>4.3</v>
      </c>
      <c r="K121" s="3">
        <v>0</v>
      </c>
      <c r="L121" s="3" t="b">
        <v>0</v>
      </c>
      <c r="M121" s="1" t="s">
        <v>379</v>
      </c>
      <c r="N121" s="1" t="s">
        <v>375</v>
      </c>
      <c r="O121" s="3">
        <v>1</v>
      </c>
      <c r="P121" s="1" t="s">
        <v>380</v>
      </c>
      <c r="Q121" s="1" t="s">
        <v>381</v>
      </c>
      <c r="R121" s="1" t="s">
        <v>236</v>
      </c>
      <c r="S121" s="20" t="s">
        <v>210</v>
      </c>
      <c r="T121" s="1" t="s">
        <v>237</v>
      </c>
      <c r="U121" s="1" t="s">
        <v>382</v>
      </c>
      <c r="V121" s="1" t="s">
        <v>43</v>
      </c>
      <c r="W121" s="4">
        <v>43067</v>
      </c>
      <c r="X121" s="3">
        <v>0</v>
      </c>
      <c r="Y121" s="1" t="s">
        <v>408</v>
      </c>
      <c r="Z121" s="1" t="s">
        <v>374</v>
      </c>
      <c r="AA121" s="4">
        <v>45367</v>
      </c>
      <c r="AB121" s="1" t="s">
        <v>111</v>
      </c>
      <c r="AC121" s="2"/>
      <c r="AD121" s="3">
        <v>3</v>
      </c>
      <c r="AE121" s="4">
        <v>45391</v>
      </c>
      <c r="AF121" s="1" t="s">
        <v>408</v>
      </c>
      <c r="AG121" s="1" t="s">
        <v>67</v>
      </c>
      <c r="AH121" s="1" t="s">
        <v>68</v>
      </c>
      <c r="AI121" s="1" t="s">
        <v>69</v>
      </c>
      <c r="AJ121" s="1" t="s">
        <v>70</v>
      </c>
      <c r="AK121" s="1" t="s">
        <v>70</v>
      </c>
      <c r="AL121" s="1" t="s">
        <v>71</v>
      </c>
      <c r="AM121" s="5">
        <v>0</v>
      </c>
      <c r="AN121" s="1" t="s">
        <v>69</v>
      </c>
      <c r="AO121" s="1" t="s">
        <v>72</v>
      </c>
      <c r="AP121" s="5">
        <v>250</v>
      </c>
      <c r="AQ121" s="3">
        <v>3</v>
      </c>
      <c r="AR121" s="1" t="s">
        <v>82</v>
      </c>
      <c r="AS121" s="8">
        <f>(Tableau1[[#This Row],[MedPrix]]+Tableau1[[#This Row],[PrixTrai]])*(1-Tableau1[[#This Row],[CliRemise]])</f>
        <v>250</v>
      </c>
      <c r="AT121" s="33">
        <f>Tableau1[[#This Row],[CA]]*1.1</f>
        <v>275</v>
      </c>
      <c r="AU121" s="22" t="str">
        <f>IF( Tableau1[[#This Row],[DetailVisite.VisNum]]="", "Sans détail", "Avec détail")</f>
        <v>Avec détail</v>
      </c>
      <c r="AV121" s="22">
        <f ca="1">IF(Tableau1[[#This Row],[VisDatePaiement_2024]]="",0,(TODAY()-Tableau1[[#This Row],[VisDatePaiement_2024]]))</f>
        <v>278</v>
      </c>
      <c r="AW121" s="22">
        <f ca="1">ROUND(Tableau1[[#This Row],[nombre de jour d''impayés]]/30,1)</f>
        <v>9.3000000000000007</v>
      </c>
      <c r="AX121" s="22" t="str">
        <f ca="1">IF(Tableau1[[#This Row],[nombre de mois]]&gt;1,"impayé","payé")</f>
        <v>impayé</v>
      </c>
      <c r="AY121" s="23" t="b">
        <f ca="1">AND(Tableau1[[#This Row],[VisDatesuivi_2024]]&gt;=TODAY()-30,Tableau1[[#This Row],[VisDatesuivi_2024]]&lt;=TODAY())</f>
        <v>0</v>
      </c>
      <c r="AZ121" s="23">
        <f>ROUNDDOWN(DAY(Tableau1[[#This Row],[VisDate_2024]])/7,0)</f>
        <v>2</v>
      </c>
      <c r="BA121" s="59">
        <f t="shared" si="1"/>
        <v>0</v>
      </c>
      <c r="BB121" s="60">
        <f>Tableau1[[#This Row],[VisDate_2024]]-Tableau1[[#This Row],[visite]]</f>
        <v>45367</v>
      </c>
      <c r="BC121" s="56" t="str">
        <f>IF(Tableau1[[#This Row],[visite]]&gt;0,Tableau1[[#This Row],[Colonne1]],"")</f>
        <v/>
      </c>
    </row>
    <row r="122" spans="1:55" ht="100.8" x14ac:dyDescent="0.3">
      <c r="A122" s="1" t="s">
        <v>374</v>
      </c>
      <c r="B122" s="1" t="s">
        <v>375</v>
      </c>
      <c r="C122" s="1" t="s">
        <v>376</v>
      </c>
      <c r="D122" s="1" t="s">
        <v>377</v>
      </c>
      <c r="E122" s="1" t="s">
        <v>378</v>
      </c>
      <c r="F122" s="4">
        <v>42820</v>
      </c>
      <c r="G122" s="1" t="s">
        <v>56</v>
      </c>
      <c r="H122" s="1" t="s">
        <v>108</v>
      </c>
      <c r="I122" s="3" t="b">
        <v>0</v>
      </c>
      <c r="J122" s="3">
        <v>4.3</v>
      </c>
      <c r="K122" s="3">
        <v>0</v>
      </c>
      <c r="L122" s="3" t="b">
        <v>0</v>
      </c>
      <c r="M122" s="1" t="s">
        <v>379</v>
      </c>
      <c r="N122" s="1" t="s">
        <v>375</v>
      </c>
      <c r="O122" s="3">
        <v>1</v>
      </c>
      <c r="P122" s="1" t="s">
        <v>380</v>
      </c>
      <c r="Q122" s="1" t="s">
        <v>381</v>
      </c>
      <c r="R122" s="1" t="s">
        <v>236</v>
      </c>
      <c r="S122" s="20" t="s">
        <v>210</v>
      </c>
      <c r="T122" s="1" t="s">
        <v>237</v>
      </c>
      <c r="U122" s="1" t="s">
        <v>382</v>
      </c>
      <c r="V122" s="1" t="s">
        <v>43</v>
      </c>
      <c r="W122" s="4">
        <v>43067</v>
      </c>
      <c r="X122" s="3">
        <v>0</v>
      </c>
      <c r="Y122" s="1" t="s">
        <v>409</v>
      </c>
      <c r="Z122" s="1" t="s">
        <v>374</v>
      </c>
      <c r="AA122" s="4">
        <v>45399</v>
      </c>
      <c r="AB122" s="1" t="s">
        <v>111</v>
      </c>
      <c r="AC122" s="2"/>
      <c r="AD122" s="3">
        <v>1</v>
      </c>
      <c r="AE122" s="4">
        <v>45420</v>
      </c>
      <c r="AF122" s="1" t="s">
        <v>409</v>
      </c>
      <c r="AG122" s="1" t="s">
        <v>67</v>
      </c>
      <c r="AH122" s="1" t="s">
        <v>390</v>
      </c>
      <c r="AI122" s="1" t="s">
        <v>391</v>
      </c>
      <c r="AJ122" s="1" t="s">
        <v>194</v>
      </c>
      <c r="AK122" s="1" t="s">
        <v>194</v>
      </c>
      <c r="AL122" s="1" t="s">
        <v>392</v>
      </c>
      <c r="AM122" s="5">
        <v>9.5</v>
      </c>
      <c r="AN122" s="1" t="s">
        <v>391</v>
      </c>
      <c r="AO122" s="1" t="s">
        <v>393</v>
      </c>
      <c r="AP122" s="5">
        <v>250</v>
      </c>
      <c r="AQ122" s="3">
        <v>1</v>
      </c>
      <c r="AR122" s="1" t="s">
        <v>112</v>
      </c>
      <c r="AS122" s="8">
        <f>(Tableau1[[#This Row],[MedPrix]]+Tableau1[[#This Row],[PrixTrai]])*(1-Tableau1[[#This Row],[CliRemise]])</f>
        <v>259.5</v>
      </c>
      <c r="AT122" s="33">
        <f>Tableau1[[#This Row],[CA]]*1.1</f>
        <v>285.45000000000005</v>
      </c>
      <c r="AU122" s="22" t="str">
        <f>IF( Tableau1[[#This Row],[DetailVisite.VisNum]]="", "Sans détail", "Avec détail")</f>
        <v>Avec détail</v>
      </c>
      <c r="AV122" s="22">
        <f ca="1">IF(Tableau1[[#This Row],[VisDatePaiement_2024]]="",0,(TODAY()-Tableau1[[#This Row],[VisDatePaiement_2024]]))</f>
        <v>249</v>
      </c>
      <c r="AW122" s="22">
        <f ca="1">ROUND(Tableau1[[#This Row],[nombre de jour d''impayés]]/30,1)</f>
        <v>8.3000000000000007</v>
      </c>
      <c r="AX122" s="22" t="str">
        <f ca="1">IF(Tableau1[[#This Row],[nombre de mois]]&gt;1,"impayé","payé")</f>
        <v>impayé</v>
      </c>
      <c r="AY122" s="23" t="b">
        <f ca="1">AND(Tableau1[[#This Row],[VisDatesuivi_2024]]&gt;=TODAY()-30,Tableau1[[#This Row],[VisDatesuivi_2024]]&lt;=TODAY())</f>
        <v>0</v>
      </c>
      <c r="AZ122" s="23">
        <f>ROUNDDOWN(DAY(Tableau1[[#This Row],[VisDate_2024]])/7,0)</f>
        <v>2</v>
      </c>
      <c r="BA122" s="59">
        <f t="shared" si="1"/>
        <v>0</v>
      </c>
      <c r="BB122" s="60">
        <f>Tableau1[[#This Row],[VisDate_2024]]-Tableau1[[#This Row],[visite]]</f>
        <v>45399</v>
      </c>
      <c r="BC122" s="56" t="str">
        <f>IF(Tableau1[[#This Row],[visite]]&gt;0,Tableau1[[#This Row],[Colonne1]],"")</f>
        <v/>
      </c>
    </row>
    <row r="123" spans="1:55" ht="100.8" x14ac:dyDescent="0.3">
      <c r="A123" s="1" t="s">
        <v>374</v>
      </c>
      <c r="B123" s="1" t="s">
        <v>375</v>
      </c>
      <c r="C123" s="1" t="s">
        <v>376</v>
      </c>
      <c r="D123" s="1" t="s">
        <v>377</v>
      </c>
      <c r="E123" s="1" t="s">
        <v>378</v>
      </c>
      <c r="F123" s="4">
        <v>42820</v>
      </c>
      <c r="G123" s="1" t="s">
        <v>56</v>
      </c>
      <c r="H123" s="1" t="s">
        <v>108</v>
      </c>
      <c r="I123" s="3" t="b">
        <v>0</v>
      </c>
      <c r="J123" s="3">
        <v>4.3</v>
      </c>
      <c r="K123" s="3">
        <v>0</v>
      </c>
      <c r="L123" s="3" t="b">
        <v>0</v>
      </c>
      <c r="M123" s="1" t="s">
        <v>379</v>
      </c>
      <c r="N123" s="1" t="s">
        <v>375</v>
      </c>
      <c r="O123" s="3">
        <v>1</v>
      </c>
      <c r="P123" s="1" t="s">
        <v>380</v>
      </c>
      <c r="Q123" s="1" t="s">
        <v>381</v>
      </c>
      <c r="R123" s="1" t="s">
        <v>236</v>
      </c>
      <c r="S123" s="20" t="s">
        <v>210</v>
      </c>
      <c r="T123" s="1" t="s">
        <v>237</v>
      </c>
      <c r="U123" s="1" t="s">
        <v>382</v>
      </c>
      <c r="V123" s="1" t="s">
        <v>43</v>
      </c>
      <c r="W123" s="4">
        <v>43067</v>
      </c>
      <c r="X123" s="3">
        <v>0</v>
      </c>
      <c r="Y123" s="1" t="s">
        <v>409</v>
      </c>
      <c r="Z123" s="1" t="s">
        <v>374</v>
      </c>
      <c r="AA123" s="4">
        <v>45399</v>
      </c>
      <c r="AB123" s="1" t="s">
        <v>111</v>
      </c>
      <c r="AC123" s="2"/>
      <c r="AD123" s="3">
        <v>1</v>
      </c>
      <c r="AE123" s="4">
        <v>45420</v>
      </c>
      <c r="AF123" s="1" t="s">
        <v>409</v>
      </c>
      <c r="AG123" s="1" t="s">
        <v>91</v>
      </c>
      <c r="AH123" s="1" t="s">
        <v>390</v>
      </c>
      <c r="AI123" s="1" t="s">
        <v>94</v>
      </c>
      <c r="AJ123" s="1" t="s">
        <v>394</v>
      </c>
      <c r="AK123" s="1" t="s">
        <v>394</v>
      </c>
      <c r="AL123" s="1" t="s">
        <v>395</v>
      </c>
      <c r="AM123" s="5">
        <v>2</v>
      </c>
      <c r="AN123" s="1" t="s">
        <v>94</v>
      </c>
      <c r="AO123" s="1" t="s">
        <v>97</v>
      </c>
      <c r="AP123" s="5">
        <v>100</v>
      </c>
      <c r="AQ123" s="3">
        <v>1</v>
      </c>
      <c r="AR123" s="1" t="s">
        <v>112</v>
      </c>
      <c r="AS123" s="8">
        <f>(Tableau1[[#This Row],[MedPrix]]+Tableau1[[#This Row],[PrixTrai]])*(1-Tableau1[[#This Row],[CliRemise]])</f>
        <v>102</v>
      </c>
      <c r="AT123" s="33">
        <f>Tableau1[[#This Row],[CA]]*1.1</f>
        <v>112.2</v>
      </c>
      <c r="AU123" s="22" t="str">
        <f>IF( Tableau1[[#This Row],[DetailVisite.VisNum]]="", "Sans détail", "Avec détail")</f>
        <v>Avec détail</v>
      </c>
      <c r="AV123" s="22">
        <f ca="1">IF(Tableau1[[#This Row],[VisDatePaiement_2024]]="",0,(TODAY()-Tableau1[[#This Row],[VisDatePaiement_2024]]))</f>
        <v>249</v>
      </c>
      <c r="AW123" s="22">
        <f ca="1">ROUND(Tableau1[[#This Row],[nombre de jour d''impayés]]/30,1)</f>
        <v>8.3000000000000007</v>
      </c>
      <c r="AX123" s="22" t="str">
        <f ca="1">IF(Tableau1[[#This Row],[nombre de mois]]&gt;1,"impayé","payé")</f>
        <v>impayé</v>
      </c>
      <c r="AY123" s="23" t="b">
        <f ca="1">AND(Tableau1[[#This Row],[VisDatesuivi_2024]]&gt;=TODAY()-30,Tableau1[[#This Row],[VisDatesuivi_2024]]&lt;=TODAY())</f>
        <v>0</v>
      </c>
      <c r="AZ123" s="23">
        <f>ROUNDDOWN(DAY(Tableau1[[#This Row],[VisDate_2024]])/7,0)</f>
        <v>2</v>
      </c>
      <c r="BA123" s="59">
        <f t="shared" si="1"/>
        <v>0</v>
      </c>
      <c r="BB123" s="60">
        <f>Tableau1[[#This Row],[VisDate_2024]]-Tableau1[[#This Row],[visite]]</f>
        <v>45399</v>
      </c>
      <c r="BC123" s="56" t="str">
        <f>IF(Tableau1[[#This Row],[visite]]&gt;0,Tableau1[[#This Row],[Colonne1]],"")</f>
        <v/>
      </c>
    </row>
    <row r="124" spans="1:55" ht="100.8" x14ac:dyDescent="0.3">
      <c r="A124" s="1" t="s">
        <v>374</v>
      </c>
      <c r="B124" s="1" t="s">
        <v>375</v>
      </c>
      <c r="C124" s="1" t="s">
        <v>376</v>
      </c>
      <c r="D124" s="1" t="s">
        <v>377</v>
      </c>
      <c r="E124" s="1" t="s">
        <v>378</v>
      </c>
      <c r="F124" s="4">
        <v>42820</v>
      </c>
      <c r="G124" s="1" t="s">
        <v>56</v>
      </c>
      <c r="H124" s="1" t="s">
        <v>108</v>
      </c>
      <c r="I124" s="3" t="b">
        <v>0</v>
      </c>
      <c r="J124" s="3">
        <v>4.3</v>
      </c>
      <c r="K124" s="3">
        <v>0</v>
      </c>
      <c r="L124" s="3" t="b">
        <v>0</v>
      </c>
      <c r="M124" s="1" t="s">
        <v>379</v>
      </c>
      <c r="N124" s="1" t="s">
        <v>375</v>
      </c>
      <c r="O124" s="3">
        <v>1</v>
      </c>
      <c r="P124" s="1" t="s">
        <v>380</v>
      </c>
      <c r="Q124" s="1" t="s">
        <v>381</v>
      </c>
      <c r="R124" s="1" t="s">
        <v>236</v>
      </c>
      <c r="S124" s="20" t="s">
        <v>210</v>
      </c>
      <c r="T124" s="1" t="s">
        <v>237</v>
      </c>
      <c r="U124" s="1" t="s">
        <v>382</v>
      </c>
      <c r="V124" s="1" t="s">
        <v>43</v>
      </c>
      <c r="W124" s="4">
        <v>43067</v>
      </c>
      <c r="X124" s="3">
        <v>0</v>
      </c>
      <c r="Y124" s="1" t="s">
        <v>410</v>
      </c>
      <c r="Z124" s="1" t="s">
        <v>374</v>
      </c>
      <c r="AA124" s="4">
        <v>45429</v>
      </c>
      <c r="AB124" s="1" t="s">
        <v>75</v>
      </c>
      <c r="AC124" s="4">
        <v>45442</v>
      </c>
      <c r="AD124" s="3">
        <v>3</v>
      </c>
      <c r="AE124" s="4">
        <v>45443</v>
      </c>
      <c r="AF124" s="1" t="s">
        <v>410</v>
      </c>
      <c r="AG124" s="1" t="s">
        <v>67</v>
      </c>
      <c r="AH124" s="1" t="s">
        <v>68</v>
      </c>
      <c r="AI124" s="1" t="s">
        <v>69</v>
      </c>
      <c r="AJ124" s="1" t="s">
        <v>70</v>
      </c>
      <c r="AK124" s="1" t="s">
        <v>70</v>
      </c>
      <c r="AL124" s="1" t="s">
        <v>71</v>
      </c>
      <c r="AM124" s="5">
        <v>0</v>
      </c>
      <c r="AN124" s="1" t="s">
        <v>69</v>
      </c>
      <c r="AO124" s="1" t="s">
        <v>72</v>
      </c>
      <c r="AP124" s="5">
        <v>250</v>
      </c>
      <c r="AQ124" s="3">
        <v>3</v>
      </c>
      <c r="AR124" s="1" t="s">
        <v>82</v>
      </c>
      <c r="AS124" s="8">
        <f>(Tableau1[[#This Row],[MedPrix]]+Tableau1[[#This Row],[PrixTrai]])*(1-Tableau1[[#This Row],[CliRemise]])</f>
        <v>250</v>
      </c>
      <c r="AT124" s="33">
        <f>Tableau1[[#This Row],[CA]]*1.1</f>
        <v>275</v>
      </c>
      <c r="AU124" s="22" t="str">
        <f>IF( Tableau1[[#This Row],[DetailVisite.VisNum]]="", "Sans détail", "Avec détail")</f>
        <v>Avec détail</v>
      </c>
      <c r="AV124" s="22">
        <f ca="1">IF(Tableau1[[#This Row],[VisDatePaiement_2024]]="",0,(TODAY()-Tableau1[[#This Row],[VisDatePaiement_2024]]))</f>
        <v>226</v>
      </c>
      <c r="AW124" s="22">
        <f ca="1">ROUND(Tableau1[[#This Row],[nombre de jour d''impayés]]/30,1)</f>
        <v>7.5</v>
      </c>
      <c r="AX124" s="22" t="str">
        <f ca="1">IF(Tableau1[[#This Row],[nombre de mois]]&gt;1,"impayé","payé")</f>
        <v>impayé</v>
      </c>
      <c r="AY124" s="23" t="b">
        <f ca="1">AND(Tableau1[[#This Row],[VisDatesuivi_2024]]&gt;=TODAY()-30,Tableau1[[#This Row],[VisDatesuivi_2024]]&lt;=TODAY())</f>
        <v>0</v>
      </c>
      <c r="AZ124" s="23">
        <f>ROUNDDOWN(DAY(Tableau1[[#This Row],[VisDate_2024]])/7,0)</f>
        <v>2</v>
      </c>
      <c r="BA124" s="59">
        <f t="shared" si="1"/>
        <v>0</v>
      </c>
      <c r="BB124" s="60">
        <f>Tableau1[[#This Row],[VisDate_2024]]-Tableau1[[#This Row],[visite]]</f>
        <v>45429</v>
      </c>
      <c r="BC124" s="56" t="str">
        <f>IF(Tableau1[[#This Row],[visite]]&gt;0,Tableau1[[#This Row],[Colonne1]],"")</f>
        <v/>
      </c>
    </row>
    <row r="125" spans="1:55" ht="100.8" x14ac:dyDescent="0.3">
      <c r="A125" s="1" t="s">
        <v>374</v>
      </c>
      <c r="B125" s="1" t="s">
        <v>375</v>
      </c>
      <c r="C125" s="1" t="s">
        <v>376</v>
      </c>
      <c r="D125" s="1" t="s">
        <v>377</v>
      </c>
      <c r="E125" s="1" t="s">
        <v>378</v>
      </c>
      <c r="F125" s="4">
        <v>42820</v>
      </c>
      <c r="G125" s="1" t="s">
        <v>56</v>
      </c>
      <c r="H125" s="1" t="s">
        <v>108</v>
      </c>
      <c r="I125" s="3" t="b">
        <v>0</v>
      </c>
      <c r="J125" s="3">
        <v>4.3</v>
      </c>
      <c r="K125" s="3">
        <v>0</v>
      </c>
      <c r="L125" s="3" t="b">
        <v>0</v>
      </c>
      <c r="M125" s="1" t="s">
        <v>379</v>
      </c>
      <c r="N125" s="1" t="s">
        <v>375</v>
      </c>
      <c r="O125" s="3">
        <v>1</v>
      </c>
      <c r="P125" s="1" t="s">
        <v>380</v>
      </c>
      <c r="Q125" s="1" t="s">
        <v>381</v>
      </c>
      <c r="R125" s="1" t="s">
        <v>236</v>
      </c>
      <c r="S125" s="20" t="s">
        <v>210</v>
      </c>
      <c r="T125" s="1" t="s">
        <v>237</v>
      </c>
      <c r="U125" s="1" t="s">
        <v>382</v>
      </c>
      <c r="V125" s="1" t="s">
        <v>43</v>
      </c>
      <c r="W125" s="4">
        <v>43067</v>
      </c>
      <c r="X125" s="3">
        <v>0</v>
      </c>
      <c r="Y125" s="1" t="s">
        <v>411</v>
      </c>
      <c r="Z125" s="1" t="s">
        <v>374</v>
      </c>
      <c r="AA125" s="4">
        <v>45441</v>
      </c>
      <c r="AB125" s="1" t="s">
        <v>111</v>
      </c>
      <c r="AC125" s="2"/>
      <c r="AD125" s="3">
        <v>2</v>
      </c>
      <c r="AE125" s="4">
        <v>45449</v>
      </c>
      <c r="AF125" s="1" t="s">
        <v>411</v>
      </c>
      <c r="AG125" s="1" t="s">
        <v>67</v>
      </c>
      <c r="AH125" s="1" t="s">
        <v>68</v>
      </c>
      <c r="AI125" s="1" t="s">
        <v>398</v>
      </c>
      <c r="AJ125" s="1" t="s">
        <v>70</v>
      </c>
      <c r="AK125" s="1" t="s">
        <v>70</v>
      </c>
      <c r="AL125" s="1" t="s">
        <v>71</v>
      </c>
      <c r="AM125" s="5">
        <v>0</v>
      </c>
      <c r="AN125" s="1" t="s">
        <v>398</v>
      </c>
      <c r="AO125" s="1" t="s">
        <v>399</v>
      </c>
      <c r="AP125" s="5">
        <v>100</v>
      </c>
      <c r="AQ125" s="3">
        <v>2</v>
      </c>
      <c r="AR125" s="1" t="s">
        <v>73</v>
      </c>
      <c r="AS125" s="8">
        <f>(Tableau1[[#This Row],[MedPrix]]+Tableau1[[#This Row],[PrixTrai]])*(1-Tableau1[[#This Row],[CliRemise]])</f>
        <v>100</v>
      </c>
      <c r="AT125" s="33">
        <f>Tableau1[[#This Row],[CA]]*1.1</f>
        <v>110.00000000000001</v>
      </c>
      <c r="AU125" s="22" t="str">
        <f>IF( Tableau1[[#This Row],[DetailVisite.VisNum]]="", "Sans détail", "Avec détail")</f>
        <v>Avec détail</v>
      </c>
      <c r="AV125" s="22">
        <f ca="1">IF(Tableau1[[#This Row],[VisDatePaiement_2024]]="",0,(TODAY()-Tableau1[[#This Row],[VisDatePaiement_2024]]))</f>
        <v>220</v>
      </c>
      <c r="AW125" s="22">
        <f ca="1">ROUND(Tableau1[[#This Row],[nombre de jour d''impayés]]/30,1)</f>
        <v>7.3</v>
      </c>
      <c r="AX125" s="22" t="str">
        <f ca="1">IF(Tableau1[[#This Row],[nombre de mois]]&gt;1,"impayé","payé")</f>
        <v>impayé</v>
      </c>
      <c r="AY125" s="23" t="b">
        <f ca="1">AND(Tableau1[[#This Row],[VisDatesuivi_2024]]&gt;=TODAY()-30,Tableau1[[#This Row],[VisDatesuivi_2024]]&lt;=TODAY())</f>
        <v>0</v>
      </c>
      <c r="AZ125" s="23">
        <f>ROUNDDOWN(DAY(Tableau1[[#This Row],[VisDate_2024]])/7,0)</f>
        <v>4</v>
      </c>
      <c r="BA125" s="59">
        <f t="shared" si="1"/>
        <v>0</v>
      </c>
      <c r="BB125" s="60">
        <f>Tableau1[[#This Row],[VisDate_2024]]-Tableau1[[#This Row],[visite]]</f>
        <v>45441</v>
      </c>
      <c r="BC125" s="56" t="str">
        <f>IF(Tableau1[[#This Row],[visite]]&gt;0,Tableau1[[#This Row],[Colonne1]],"")</f>
        <v/>
      </c>
    </row>
    <row r="126" spans="1:55" ht="100.8" x14ac:dyDescent="0.3">
      <c r="A126" s="1" t="s">
        <v>374</v>
      </c>
      <c r="B126" s="1" t="s">
        <v>375</v>
      </c>
      <c r="C126" s="1" t="s">
        <v>376</v>
      </c>
      <c r="D126" s="1" t="s">
        <v>377</v>
      </c>
      <c r="E126" s="1" t="s">
        <v>378</v>
      </c>
      <c r="F126" s="4">
        <v>42820</v>
      </c>
      <c r="G126" s="1" t="s">
        <v>56</v>
      </c>
      <c r="H126" s="1" t="s">
        <v>108</v>
      </c>
      <c r="I126" s="3" t="b">
        <v>0</v>
      </c>
      <c r="J126" s="3">
        <v>4.3</v>
      </c>
      <c r="K126" s="3">
        <v>0</v>
      </c>
      <c r="L126" s="3" t="b">
        <v>0</v>
      </c>
      <c r="M126" s="1" t="s">
        <v>379</v>
      </c>
      <c r="N126" s="1" t="s">
        <v>375</v>
      </c>
      <c r="O126" s="3">
        <v>1</v>
      </c>
      <c r="P126" s="1" t="s">
        <v>380</v>
      </c>
      <c r="Q126" s="1" t="s">
        <v>381</v>
      </c>
      <c r="R126" s="1" t="s">
        <v>236</v>
      </c>
      <c r="S126" s="20" t="s">
        <v>210</v>
      </c>
      <c r="T126" s="1" t="s">
        <v>237</v>
      </c>
      <c r="U126" s="1" t="s">
        <v>382</v>
      </c>
      <c r="V126" s="1" t="s">
        <v>43</v>
      </c>
      <c r="W126" s="4">
        <v>43067</v>
      </c>
      <c r="X126" s="3">
        <v>0</v>
      </c>
      <c r="Y126" s="1" t="s">
        <v>412</v>
      </c>
      <c r="Z126" s="1" t="s">
        <v>374</v>
      </c>
      <c r="AA126" s="4">
        <v>45455</v>
      </c>
      <c r="AB126" s="1" t="s">
        <v>66</v>
      </c>
      <c r="AC126" s="4">
        <v>45472</v>
      </c>
      <c r="AD126" s="3">
        <v>3</v>
      </c>
      <c r="AE126" s="4">
        <v>45483</v>
      </c>
      <c r="AF126" s="1" t="s">
        <v>412</v>
      </c>
      <c r="AG126" s="1" t="s">
        <v>67</v>
      </c>
      <c r="AH126" s="1" t="s">
        <v>401</v>
      </c>
      <c r="AI126" s="1" t="s">
        <v>116</v>
      </c>
      <c r="AJ126" s="1" t="s">
        <v>122</v>
      </c>
      <c r="AK126" s="1" t="s">
        <v>122</v>
      </c>
      <c r="AL126" s="1" t="s">
        <v>123</v>
      </c>
      <c r="AM126" s="5">
        <v>5.5</v>
      </c>
      <c r="AN126" s="1" t="s">
        <v>116</v>
      </c>
      <c r="AO126" s="1" t="s">
        <v>153</v>
      </c>
      <c r="AP126" s="5">
        <v>200</v>
      </c>
      <c r="AQ126" s="3">
        <v>3</v>
      </c>
      <c r="AR126" s="1" t="s">
        <v>82</v>
      </c>
      <c r="AS126" s="8">
        <f>(Tableau1[[#This Row],[MedPrix]]+Tableau1[[#This Row],[PrixTrai]])*(1-Tableau1[[#This Row],[CliRemise]])</f>
        <v>205.5</v>
      </c>
      <c r="AT126" s="33">
        <f>Tableau1[[#This Row],[CA]]*1.1</f>
        <v>226.05</v>
      </c>
      <c r="AU126" s="22" t="str">
        <f>IF( Tableau1[[#This Row],[DetailVisite.VisNum]]="", "Sans détail", "Avec détail")</f>
        <v>Avec détail</v>
      </c>
      <c r="AV126" s="22">
        <f ca="1">IF(Tableau1[[#This Row],[VisDatePaiement_2024]]="",0,(TODAY()-Tableau1[[#This Row],[VisDatePaiement_2024]]))</f>
        <v>186</v>
      </c>
      <c r="AW126" s="22">
        <f ca="1">ROUND(Tableau1[[#This Row],[nombre de jour d''impayés]]/30,1)</f>
        <v>6.2</v>
      </c>
      <c r="AX126" s="22" t="str">
        <f ca="1">IF(Tableau1[[#This Row],[nombre de mois]]&gt;1,"impayé","payé")</f>
        <v>impayé</v>
      </c>
      <c r="AY126" s="23" t="b">
        <f ca="1">AND(Tableau1[[#This Row],[VisDatesuivi_2024]]&gt;=TODAY()-30,Tableau1[[#This Row],[VisDatesuivi_2024]]&lt;=TODAY())</f>
        <v>0</v>
      </c>
      <c r="AZ126" s="23">
        <f>ROUNDDOWN(DAY(Tableau1[[#This Row],[VisDate_2024]])/7,0)</f>
        <v>1</v>
      </c>
      <c r="BA126" s="59">
        <f t="shared" si="1"/>
        <v>0</v>
      </c>
      <c r="BB126" s="60">
        <f>Tableau1[[#This Row],[VisDate_2024]]-Tableau1[[#This Row],[visite]]</f>
        <v>45455</v>
      </c>
      <c r="BC126" s="56" t="str">
        <f>IF(Tableau1[[#This Row],[visite]]&gt;0,Tableau1[[#This Row],[Colonne1]],"")</f>
        <v/>
      </c>
    </row>
    <row r="127" spans="1:55" ht="100.8" x14ac:dyDescent="0.3">
      <c r="A127" s="1" t="s">
        <v>374</v>
      </c>
      <c r="B127" s="1" t="s">
        <v>375</v>
      </c>
      <c r="C127" s="1" t="s">
        <v>376</v>
      </c>
      <c r="D127" s="1" t="s">
        <v>377</v>
      </c>
      <c r="E127" s="1" t="s">
        <v>378</v>
      </c>
      <c r="F127" s="4">
        <v>42820</v>
      </c>
      <c r="G127" s="1" t="s">
        <v>56</v>
      </c>
      <c r="H127" s="1" t="s">
        <v>108</v>
      </c>
      <c r="I127" s="3" t="b">
        <v>0</v>
      </c>
      <c r="J127" s="3">
        <v>4.3</v>
      </c>
      <c r="K127" s="3">
        <v>0</v>
      </c>
      <c r="L127" s="3" t="b">
        <v>0</v>
      </c>
      <c r="M127" s="1" t="s">
        <v>379</v>
      </c>
      <c r="N127" s="1" t="s">
        <v>375</v>
      </c>
      <c r="O127" s="3">
        <v>1</v>
      </c>
      <c r="P127" s="1" t="s">
        <v>380</v>
      </c>
      <c r="Q127" s="1" t="s">
        <v>381</v>
      </c>
      <c r="R127" s="1" t="s">
        <v>236</v>
      </c>
      <c r="S127" s="20" t="s">
        <v>210</v>
      </c>
      <c r="T127" s="1" t="s">
        <v>237</v>
      </c>
      <c r="U127" s="1" t="s">
        <v>382</v>
      </c>
      <c r="V127" s="1" t="s">
        <v>43</v>
      </c>
      <c r="W127" s="4">
        <v>43067</v>
      </c>
      <c r="X127" s="3">
        <v>0</v>
      </c>
      <c r="Y127" s="1" t="s">
        <v>413</v>
      </c>
      <c r="Z127" s="1" t="s">
        <v>374</v>
      </c>
      <c r="AA127" s="4">
        <v>45486</v>
      </c>
      <c r="AB127" s="1" t="s">
        <v>114</v>
      </c>
      <c r="AC127" s="4">
        <v>45500</v>
      </c>
      <c r="AD127" s="3">
        <v>3</v>
      </c>
      <c r="AE127" s="4">
        <v>45490</v>
      </c>
      <c r="AF127" s="1" t="s">
        <v>413</v>
      </c>
      <c r="AG127" s="1" t="s">
        <v>67</v>
      </c>
      <c r="AH127" s="1" t="s">
        <v>401</v>
      </c>
      <c r="AI127" s="1" t="s">
        <v>177</v>
      </c>
      <c r="AJ127" s="1" t="s">
        <v>94</v>
      </c>
      <c r="AK127" s="1" t="s">
        <v>94</v>
      </c>
      <c r="AL127" s="1" t="s">
        <v>99</v>
      </c>
      <c r="AM127" s="5">
        <v>5.75</v>
      </c>
      <c r="AN127" s="1" t="s">
        <v>177</v>
      </c>
      <c r="AO127" s="1" t="s">
        <v>180</v>
      </c>
      <c r="AP127" s="5">
        <v>375</v>
      </c>
      <c r="AQ127" s="3">
        <v>3</v>
      </c>
      <c r="AR127" s="1" t="s">
        <v>82</v>
      </c>
      <c r="AS127" s="8">
        <f>(Tableau1[[#This Row],[MedPrix]]+Tableau1[[#This Row],[PrixTrai]])*(1-Tableau1[[#This Row],[CliRemise]])</f>
        <v>380.75</v>
      </c>
      <c r="AT127" s="33">
        <f>Tableau1[[#This Row],[CA]]*1.1</f>
        <v>418.82500000000005</v>
      </c>
      <c r="AU127" s="22" t="str">
        <f>IF( Tableau1[[#This Row],[DetailVisite.VisNum]]="", "Sans détail", "Avec détail")</f>
        <v>Avec détail</v>
      </c>
      <c r="AV127" s="22">
        <f ca="1">IF(Tableau1[[#This Row],[VisDatePaiement_2024]]="",0,(TODAY()-Tableau1[[#This Row],[VisDatePaiement_2024]]))</f>
        <v>179</v>
      </c>
      <c r="AW127" s="22">
        <f ca="1">ROUND(Tableau1[[#This Row],[nombre de jour d''impayés]]/30,1)</f>
        <v>6</v>
      </c>
      <c r="AX127" s="22" t="str">
        <f ca="1">IF(Tableau1[[#This Row],[nombre de mois]]&gt;1,"impayé","payé")</f>
        <v>impayé</v>
      </c>
      <c r="AY127" s="23" t="b">
        <f ca="1">AND(Tableau1[[#This Row],[VisDatesuivi_2024]]&gt;=TODAY()-30,Tableau1[[#This Row],[VisDatesuivi_2024]]&lt;=TODAY())</f>
        <v>0</v>
      </c>
      <c r="AZ127" s="23">
        <f>ROUNDDOWN(DAY(Tableau1[[#This Row],[VisDate_2024]])/7,0)</f>
        <v>1</v>
      </c>
      <c r="BA127" s="59">
        <f t="shared" si="1"/>
        <v>0</v>
      </c>
      <c r="BB127" s="60">
        <f>Tableau1[[#This Row],[VisDate_2024]]-Tableau1[[#This Row],[visite]]</f>
        <v>45486</v>
      </c>
      <c r="BC127" s="56" t="str">
        <f>IF(Tableau1[[#This Row],[visite]]&gt;0,Tableau1[[#This Row],[Colonne1]],"")</f>
        <v/>
      </c>
    </row>
    <row r="128" spans="1:55" ht="28.8" x14ac:dyDescent="0.3">
      <c r="A128" s="1" t="s">
        <v>414</v>
      </c>
      <c r="B128" s="1" t="s">
        <v>375</v>
      </c>
      <c r="C128" s="1" t="s">
        <v>415</v>
      </c>
      <c r="D128" s="1" t="s">
        <v>416</v>
      </c>
      <c r="E128" s="1" t="s">
        <v>417</v>
      </c>
      <c r="F128" s="4">
        <v>42789</v>
      </c>
      <c r="G128" s="1" t="s">
        <v>107</v>
      </c>
      <c r="H128" s="1" t="s">
        <v>418</v>
      </c>
      <c r="I128" s="3" t="b">
        <v>0</v>
      </c>
      <c r="J128" s="3">
        <v>262</v>
      </c>
      <c r="K128" s="3">
        <v>35</v>
      </c>
      <c r="L128" s="3" t="b">
        <v>0</v>
      </c>
      <c r="M128" s="1" t="s">
        <v>43</v>
      </c>
      <c r="N128" s="1" t="s">
        <v>375</v>
      </c>
      <c r="O128" s="3">
        <v>1</v>
      </c>
      <c r="P128" s="1" t="s">
        <v>380</v>
      </c>
      <c r="Q128" s="1" t="s">
        <v>381</v>
      </c>
      <c r="R128" s="1" t="s">
        <v>236</v>
      </c>
      <c r="S128" s="20" t="s">
        <v>210</v>
      </c>
      <c r="T128" s="1" t="s">
        <v>237</v>
      </c>
      <c r="U128" s="1" t="s">
        <v>382</v>
      </c>
      <c r="V128" s="1" t="s">
        <v>43</v>
      </c>
      <c r="W128" s="4">
        <v>43067</v>
      </c>
      <c r="X128" s="3">
        <v>0</v>
      </c>
      <c r="Y128" s="1" t="s">
        <v>419</v>
      </c>
      <c r="Z128" s="1" t="s">
        <v>414</v>
      </c>
      <c r="AA128" s="4">
        <v>44971</v>
      </c>
      <c r="AB128" s="1" t="s">
        <v>111</v>
      </c>
      <c r="AC128" s="2"/>
      <c r="AD128" s="3">
        <v>2</v>
      </c>
      <c r="AE128" s="4">
        <v>44977</v>
      </c>
      <c r="AF128" s="1" t="s">
        <v>419</v>
      </c>
      <c r="AG128" s="1" t="s">
        <v>67</v>
      </c>
      <c r="AH128" s="1" t="s">
        <v>68</v>
      </c>
      <c r="AI128" s="1" t="s">
        <v>69</v>
      </c>
      <c r="AJ128" s="1" t="s">
        <v>70</v>
      </c>
      <c r="AK128" s="1" t="s">
        <v>70</v>
      </c>
      <c r="AL128" s="1" t="s">
        <v>71</v>
      </c>
      <c r="AM128" s="5">
        <v>0</v>
      </c>
      <c r="AN128" s="1" t="s">
        <v>69</v>
      </c>
      <c r="AO128" s="1" t="s">
        <v>72</v>
      </c>
      <c r="AP128" s="5">
        <v>250</v>
      </c>
      <c r="AQ128" s="3">
        <v>2</v>
      </c>
      <c r="AR128" s="1" t="s">
        <v>73</v>
      </c>
      <c r="AS128" s="8">
        <f>(Tableau1[[#This Row],[MedPrix]]+Tableau1[[#This Row],[PrixTrai]])*(1-Tableau1[[#This Row],[CliRemise]])</f>
        <v>250</v>
      </c>
      <c r="AT128" s="33">
        <f>Tableau1[[#This Row],[CA]]*1.1</f>
        <v>275</v>
      </c>
      <c r="AU128" s="22" t="str">
        <f>IF( Tableau1[[#This Row],[DetailVisite.VisNum]]="", "Sans détail", "Avec détail")</f>
        <v>Avec détail</v>
      </c>
      <c r="AV128" s="22">
        <f ca="1">IF(Tableau1[[#This Row],[VisDatePaiement_2024]]="",0,(TODAY()-Tableau1[[#This Row],[VisDatePaiement_2024]]))</f>
        <v>692</v>
      </c>
      <c r="AW128" s="22">
        <f ca="1">ROUND(Tableau1[[#This Row],[nombre de jour d''impayés]]/30,1)</f>
        <v>23.1</v>
      </c>
      <c r="AX128" s="22" t="str">
        <f ca="1">IF(Tableau1[[#This Row],[nombre de mois]]&gt;1,"impayé","payé")</f>
        <v>impayé</v>
      </c>
      <c r="AY128" s="23" t="b">
        <f ca="1">AND(Tableau1[[#This Row],[VisDatesuivi_2024]]&gt;=TODAY()-30,Tableau1[[#This Row],[VisDatesuivi_2024]]&lt;=TODAY())</f>
        <v>0</v>
      </c>
      <c r="AZ128" s="23">
        <f>ROUNDDOWN(DAY(Tableau1[[#This Row],[VisDate_2024]])/7,0)</f>
        <v>2</v>
      </c>
      <c r="BA128" s="59">
        <f t="shared" si="1"/>
        <v>0</v>
      </c>
      <c r="BB128" s="60">
        <f>Tableau1[[#This Row],[VisDate_2024]]-Tableau1[[#This Row],[visite]]</f>
        <v>44971</v>
      </c>
      <c r="BC128" s="56" t="str">
        <f>IF(Tableau1[[#This Row],[visite]]&gt;0,Tableau1[[#This Row],[Colonne1]],"")</f>
        <v/>
      </c>
    </row>
    <row r="129" spans="1:55" ht="28.8" x14ac:dyDescent="0.3">
      <c r="A129" s="1" t="s">
        <v>414</v>
      </c>
      <c r="B129" s="1" t="s">
        <v>375</v>
      </c>
      <c r="C129" s="1" t="s">
        <v>415</v>
      </c>
      <c r="D129" s="1" t="s">
        <v>416</v>
      </c>
      <c r="E129" s="1" t="s">
        <v>417</v>
      </c>
      <c r="F129" s="4">
        <v>42789</v>
      </c>
      <c r="G129" s="1" t="s">
        <v>107</v>
      </c>
      <c r="H129" s="1" t="s">
        <v>418</v>
      </c>
      <c r="I129" s="3" t="b">
        <v>0</v>
      </c>
      <c r="J129" s="3">
        <v>262</v>
      </c>
      <c r="K129" s="3">
        <v>35</v>
      </c>
      <c r="L129" s="3" t="b">
        <v>0</v>
      </c>
      <c r="M129" s="1" t="s">
        <v>43</v>
      </c>
      <c r="N129" s="1" t="s">
        <v>375</v>
      </c>
      <c r="O129" s="3">
        <v>1</v>
      </c>
      <c r="P129" s="1" t="s">
        <v>380</v>
      </c>
      <c r="Q129" s="1" t="s">
        <v>381</v>
      </c>
      <c r="R129" s="1" t="s">
        <v>236</v>
      </c>
      <c r="S129" s="20" t="s">
        <v>210</v>
      </c>
      <c r="T129" s="1" t="s">
        <v>237</v>
      </c>
      <c r="U129" s="1" t="s">
        <v>382</v>
      </c>
      <c r="V129" s="1" t="s">
        <v>43</v>
      </c>
      <c r="W129" s="4">
        <v>43067</v>
      </c>
      <c r="X129" s="3">
        <v>0</v>
      </c>
      <c r="Y129" s="1" t="s">
        <v>420</v>
      </c>
      <c r="Z129" s="1" t="s">
        <v>414</v>
      </c>
      <c r="AA129" s="4">
        <v>45366</v>
      </c>
      <c r="AB129" s="1" t="s">
        <v>111</v>
      </c>
      <c r="AC129" s="2"/>
      <c r="AD129" s="3">
        <v>2</v>
      </c>
      <c r="AE129" s="4">
        <v>45381</v>
      </c>
      <c r="AF129" s="1" t="s">
        <v>420</v>
      </c>
      <c r="AG129" s="1" t="s">
        <v>67</v>
      </c>
      <c r="AH129" s="1" t="s">
        <v>68</v>
      </c>
      <c r="AI129" s="1" t="s">
        <v>69</v>
      </c>
      <c r="AJ129" s="1" t="s">
        <v>70</v>
      </c>
      <c r="AK129" s="1" t="s">
        <v>70</v>
      </c>
      <c r="AL129" s="1" t="s">
        <v>71</v>
      </c>
      <c r="AM129" s="5">
        <v>0</v>
      </c>
      <c r="AN129" s="1" t="s">
        <v>69</v>
      </c>
      <c r="AO129" s="1" t="s">
        <v>72</v>
      </c>
      <c r="AP129" s="5">
        <v>250</v>
      </c>
      <c r="AQ129" s="3">
        <v>2</v>
      </c>
      <c r="AR129" s="1" t="s">
        <v>73</v>
      </c>
      <c r="AS129" s="8">
        <f>(Tableau1[[#This Row],[MedPrix]]+Tableau1[[#This Row],[PrixTrai]])*(1-Tableau1[[#This Row],[CliRemise]])</f>
        <v>250</v>
      </c>
      <c r="AT129" s="33">
        <f>Tableau1[[#This Row],[CA]]*1.1</f>
        <v>275</v>
      </c>
      <c r="AU129" s="22" t="str">
        <f>IF( Tableau1[[#This Row],[DetailVisite.VisNum]]="", "Sans détail", "Avec détail")</f>
        <v>Avec détail</v>
      </c>
      <c r="AV129" s="22">
        <f ca="1">IF(Tableau1[[#This Row],[VisDatePaiement_2024]]="",0,(TODAY()-Tableau1[[#This Row],[VisDatePaiement_2024]]))</f>
        <v>288</v>
      </c>
      <c r="AW129" s="22">
        <f ca="1">ROUND(Tableau1[[#This Row],[nombre de jour d''impayés]]/30,1)</f>
        <v>9.6</v>
      </c>
      <c r="AX129" s="22" t="str">
        <f ca="1">IF(Tableau1[[#This Row],[nombre de mois]]&gt;1,"impayé","payé")</f>
        <v>impayé</v>
      </c>
      <c r="AY129" s="23" t="b">
        <f ca="1">AND(Tableau1[[#This Row],[VisDatesuivi_2024]]&gt;=TODAY()-30,Tableau1[[#This Row],[VisDatesuivi_2024]]&lt;=TODAY())</f>
        <v>0</v>
      </c>
      <c r="AZ129" s="23">
        <f>ROUNDDOWN(DAY(Tableau1[[#This Row],[VisDate_2024]])/7,0)</f>
        <v>2</v>
      </c>
      <c r="BA129" s="59">
        <f t="shared" si="1"/>
        <v>0</v>
      </c>
      <c r="BB129" s="60">
        <f>Tableau1[[#This Row],[VisDate_2024]]-Tableau1[[#This Row],[visite]]</f>
        <v>45366</v>
      </c>
      <c r="BC129" s="56" t="str">
        <f>IF(Tableau1[[#This Row],[visite]]&gt;0,Tableau1[[#This Row],[Colonne1]],"")</f>
        <v/>
      </c>
    </row>
    <row r="130" spans="1:55" ht="28.8" x14ac:dyDescent="0.3">
      <c r="A130" s="1" t="s">
        <v>421</v>
      </c>
      <c r="B130" s="1" t="s">
        <v>375</v>
      </c>
      <c r="C130" s="1" t="s">
        <v>422</v>
      </c>
      <c r="D130" s="1" t="s">
        <v>416</v>
      </c>
      <c r="E130" s="1" t="s">
        <v>423</v>
      </c>
      <c r="F130" s="4">
        <v>42850</v>
      </c>
      <c r="G130" s="1" t="s">
        <v>56</v>
      </c>
      <c r="H130" s="1" t="s">
        <v>290</v>
      </c>
      <c r="I130" s="3" t="b">
        <v>0</v>
      </c>
      <c r="J130" s="3">
        <v>0</v>
      </c>
      <c r="K130" s="3">
        <v>0</v>
      </c>
      <c r="L130" s="3" t="b">
        <v>0</v>
      </c>
      <c r="M130" s="1" t="s">
        <v>43</v>
      </c>
      <c r="N130" s="1" t="s">
        <v>375</v>
      </c>
      <c r="O130" s="3">
        <v>1</v>
      </c>
      <c r="P130" s="1" t="s">
        <v>380</v>
      </c>
      <c r="Q130" s="1" t="s">
        <v>381</v>
      </c>
      <c r="R130" s="1" t="s">
        <v>236</v>
      </c>
      <c r="S130" s="20" t="s">
        <v>210</v>
      </c>
      <c r="T130" s="1" t="s">
        <v>237</v>
      </c>
      <c r="U130" s="1" t="s">
        <v>382</v>
      </c>
      <c r="V130" s="1" t="s">
        <v>43</v>
      </c>
      <c r="W130" s="4">
        <v>43067</v>
      </c>
      <c r="X130" s="3">
        <v>0</v>
      </c>
      <c r="Y130" s="1" t="s">
        <v>424</v>
      </c>
      <c r="Z130" s="1" t="s">
        <v>421</v>
      </c>
      <c r="AA130" s="4">
        <v>44971</v>
      </c>
      <c r="AB130" s="1" t="s">
        <v>111</v>
      </c>
      <c r="AC130" s="2"/>
      <c r="AD130" s="3">
        <v>3</v>
      </c>
      <c r="AE130" s="4">
        <v>44996</v>
      </c>
      <c r="AF130" s="1" t="s">
        <v>424</v>
      </c>
      <c r="AG130" s="1" t="s">
        <v>67</v>
      </c>
      <c r="AH130" s="1" t="s">
        <v>68</v>
      </c>
      <c r="AI130" s="1" t="s">
        <v>69</v>
      </c>
      <c r="AJ130" s="1" t="s">
        <v>70</v>
      </c>
      <c r="AK130" s="1" t="s">
        <v>70</v>
      </c>
      <c r="AL130" s="1" t="s">
        <v>71</v>
      </c>
      <c r="AM130" s="5">
        <v>0</v>
      </c>
      <c r="AN130" s="1" t="s">
        <v>69</v>
      </c>
      <c r="AO130" s="1" t="s">
        <v>72</v>
      </c>
      <c r="AP130" s="5">
        <v>250</v>
      </c>
      <c r="AQ130" s="3">
        <v>3</v>
      </c>
      <c r="AR130" s="1" t="s">
        <v>82</v>
      </c>
      <c r="AS130" s="8">
        <f>(Tableau1[[#This Row],[MedPrix]]+Tableau1[[#This Row],[PrixTrai]])*(1-Tableau1[[#This Row],[CliRemise]])</f>
        <v>250</v>
      </c>
      <c r="AT130" s="33">
        <f>Tableau1[[#This Row],[CA]]*1.1</f>
        <v>275</v>
      </c>
      <c r="AU130" s="22" t="str">
        <f>IF( Tableau1[[#This Row],[DetailVisite.VisNum]]="", "Sans détail", "Avec détail")</f>
        <v>Avec détail</v>
      </c>
      <c r="AV130" s="22">
        <f ca="1">IF(Tableau1[[#This Row],[VisDatePaiement_2024]]="",0,(TODAY()-Tableau1[[#This Row],[VisDatePaiement_2024]]))</f>
        <v>673</v>
      </c>
      <c r="AW130" s="22">
        <f ca="1">ROUND(Tableau1[[#This Row],[nombre de jour d''impayés]]/30,1)</f>
        <v>22.4</v>
      </c>
      <c r="AX130" s="22" t="str">
        <f ca="1">IF(Tableau1[[#This Row],[nombre de mois]]&gt;1,"impayé","payé")</f>
        <v>impayé</v>
      </c>
      <c r="AY130" s="23" t="b">
        <f ca="1">AND(Tableau1[[#This Row],[VisDatesuivi_2024]]&gt;=TODAY()-30,Tableau1[[#This Row],[VisDatesuivi_2024]]&lt;=TODAY())</f>
        <v>0</v>
      </c>
      <c r="AZ130" s="23">
        <f>ROUNDDOWN(DAY(Tableau1[[#This Row],[VisDate_2024]])/7,0)</f>
        <v>2</v>
      </c>
      <c r="BA130" s="59">
        <f t="shared" ref="BA130:BA193" si="2">_xlfn.MAXIFS(AA:AA,AH:AH, "TOILETTAGE",AA:AA, "&lt;"&amp;AA130,A:A,A130)</f>
        <v>0</v>
      </c>
      <c r="BB130" s="60">
        <f>Tableau1[[#This Row],[VisDate_2024]]-Tableau1[[#This Row],[visite]]</f>
        <v>44971</v>
      </c>
      <c r="BC130" s="56" t="str">
        <f>IF(Tableau1[[#This Row],[visite]]&gt;0,Tableau1[[#This Row],[Colonne1]],"")</f>
        <v/>
      </c>
    </row>
    <row r="131" spans="1:55" ht="28.8" x14ac:dyDescent="0.3">
      <c r="A131" s="1" t="s">
        <v>421</v>
      </c>
      <c r="B131" s="1" t="s">
        <v>375</v>
      </c>
      <c r="C131" s="1" t="s">
        <v>422</v>
      </c>
      <c r="D131" s="1" t="s">
        <v>416</v>
      </c>
      <c r="E131" s="1" t="s">
        <v>423</v>
      </c>
      <c r="F131" s="4">
        <v>42850</v>
      </c>
      <c r="G131" s="1" t="s">
        <v>56</v>
      </c>
      <c r="H131" s="1" t="s">
        <v>290</v>
      </c>
      <c r="I131" s="3" t="b">
        <v>0</v>
      </c>
      <c r="J131" s="3">
        <v>0</v>
      </c>
      <c r="K131" s="3">
        <v>0</v>
      </c>
      <c r="L131" s="3" t="b">
        <v>0</v>
      </c>
      <c r="M131" s="1" t="s">
        <v>43</v>
      </c>
      <c r="N131" s="1" t="s">
        <v>375</v>
      </c>
      <c r="O131" s="3">
        <v>1</v>
      </c>
      <c r="P131" s="1" t="s">
        <v>380</v>
      </c>
      <c r="Q131" s="1" t="s">
        <v>381</v>
      </c>
      <c r="R131" s="1" t="s">
        <v>236</v>
      </c>
      <c r="S131" s="20" t="s">
        <v>210</v>
      </c>
      <c r="T131" s="1" t="s">
        <v>237</v>
      </c>
      <c r="U131" s="1" t="s">
        <v>382</v>
      </c>
      <c r="V131" s="1" t="s">
        <v>43</v>
      </c>
      <c r="W131" s="4">
        <v>43067</v>
      </c>
      <c r="X131" s="3">
        <v>0</v>
      </c>
      <c r="Y131" s="1" t="s">
        <v>425</v>
      </c>
      <c r="Z131" s="1" t="s">
        <v>421</v>
      </c>
      <c r="AA131" s="4">
        <v>45366</v>
      </c>
      <c r="AB131" s="1" t="s">
        <v>111</v>
      </c>
      <c r="AC131" s="2"/>
      <c r="AD131" s="3">
        <v>2</v>
      </c>
      <c r="AE131" s="4">
        <v>45390</v>
      </c>
      <c r="AF131" s="1" t="s">
        <v>425</v>
      </c>
      <c r="AG131" s="1" t="s">
        <v>67</v>
      </c>
      <c r="AH131" s="1" t="s">
        <v>68</v>
      </c>
      <c r="AI131" s="1" t="s">
        <v>69</v>
      </c>
      <c r="AJ131" s="1" t="s">
        <v>70</v>
      </c>
      <c r="AK131" s="1" t="s">
        <v>70</v>
      </c>
      <c r="AL131" s="1" t="s">
        <v>71</v>
      </c>
      <c r="AM131" s="5">
        <v>0</v>
      </c>
      <c r="AN131" s="1" t="s">
        <v>69</v>
      </c>
      <c r="AO131" s="1" t="s">
        <v>72</v>
      </c>
      <c r="AP131" s="5">
        <v>250</v>
      </c>
      <c r="AQ131" s="3">
        <v>2</v>
      </c>
      <c r="AR131" s="1" t="s">
        <v>73</v>
      </c>
      <c r="AS131" s="8">
        <f>(Tableau1[[#This Row],[MedPrix]]+Tableau1[[#This Row],[PrixTrai]])*(1-Tableau1[[#This Row],[CliRemise]])</f>
        <v>250</v>
      </c>
      <c r="AT131" s="33">
        <f>Tableau1[[#This Row],[CA]]*1.1</f>
        <v>275</v>
      </c>
      <c r="AU131" s="22" t="str">
        <f>IF( Tableau1[[#This Row],[DetailVisite.VisNum]]="", "Sans détail", "Avec détail")</f>
        <v>Avec détail</v>
      </c>
      <c r="AV131" s="22">
        <f ca="1">IF(Tableau1[[#This Row],[VisDatePaiement_2024]]="",0,(TODAY()-Tableau1[[#This Row],[VisDatePaiement_2024]]))</f>
        <v>279</v>
      </c>
      <c r="AW131" s="22">
        <f ca="1">ROUND(Tableau1[[#This Row],[nombre de jour d''impayés]]/30,1)</f>
        <v>9.3000000000000007</v>
      </c>
      <c r="AX131" s="22" t="str">
        <f ca="1">IF(Tableau1[[#This Row],[nombre de mois]]&gt;1,"impayé","payé")</f>
        <v>impayé</v>
      </c>
      <c r="AY131" s="23" t="b">
        <f ca="1">AND(Tableau1[[#This Row],[VisDatesuivi_2024]]&gt;=TODAY()-30,Tableau1[[#This Row],[VisDatesuivi_2024]]&lt;=TODAY())</f>
        <v>0</v>
      </c>
      <c r="AZ131" s="23">
        <f>ROUNDDOWN(DAY(Tableau1[[#This Row],[VisDate_2024]])/7,0)</f>
        <v>2</v>
      </c>
      <c r="BA131" s="59">
        <f t="shared" si="2"/>
        <v>0</v>
      </c>
      <c r="BB131" s="60">
        <f>Tableau1[[#This Row],[VisDate_2024]]-Tableau1[[#This Row],[visite]]</f>
        <v>45366</v>
      </c>
      <c r="BC131" s="56" t="str">
        <f>IF(Tableau1[[#This Row],[visite]]&gt;0,Tableau1[[#This Row],[Colonne1]],"")</f>
        <v/>
      </c>
    </row>
    <row r="132" spans="1:55" ht="28.8" x14ac:dyDescent="0.3">
      <c r="A132" s="1" t="s">
        <v>426</v>
      </c>
      <c r="B132" s="1" t="s">
        <v>375</v>
      </c>
      <c r="C132" s="1" t="s">
        <v>427</v>
      </c>
      <c r="D132" s="1" t="s">
        <v>416</v>
      </c>
      <c r="E132" s="1" t="s">
        <v>423</v>
      </c>
      <c r="F132" s="4">
        <v>42850</v>
      </c>
      <c r="G132" s="1" t="s">
        <v>107</v>
      </c>
      <c r="H132" s="1" t="s">
        <v>290</v>
      </c>
      <c r="I132" s="3" t="b">
        <v>0</v>
      </c>
      <c r="J132" s="3">
        <v>0</v>
      </c>
      <c r="K132" s="3">
        <v>0</v>
      </c>
      <c r="L132" s="3" t="b">
        <v>0</v>
      </c>
      <c r="M132" s="1" t="s">
        <v>43</v>
      </c>
      <c r="N132" s="1" t="s">
        <v>375</v>
      </c>
      <c r="O132" s="3">
        <v>1</v>
      </c>
      <c r="P132" s="1" t="s">
        <v>380</v>
      </c>
      <c r="Q132" s="1" t="s">
        <v>381</v>
      </c>
      <c r="R132" s="1" t="s">
        <v>236</v>
      </c>
      <c r="S132" s="20" t="s">
        <v>210</v>
      </c>
      <c r="T132" s="1" t="s">
        <v>237</v>
      </c>
      <c r="U132" s="1" t="s">
        <v>382</v>
      </c>
      <c r="V132" s="1" t="s">
        <v>43</v>
      </c>
      <c r="W132" s="4">
        <v>43067</v>
      </c>
      <c r="X132" s="3">
        <v>0</v>
      </c>
      <c r="Y132" s="1" t="s">
        <v>428</v>
      </c>
      <c r="Z132" s="1" t="s">
        <v>426</v>
      </c>
      <c r="AA132" s="4">
        <v>44971</v>
      </c>
      <c r="AB132" s="1" t="s">
        <v>111</v>
      </c>
      <c r="AC132" s="2"/>
      <c r="AD132" s="3">
        <v>2</v>
      </c>
      <c r="AE132" s="4">
        <v>44996</v>
      </c>
      <c r="AF132" s="1" t="s">
        <v>428</v>
      </c>
      <c r="AG132" s="1" t="s">
        <v>67</v>
      </c>
      <c r="AH132" s="1" t="s">
        <v>68</v>
      </c>
      <c r="AI132" s="1" t="s">
        <v>69</v>
      </c>
      <c r="AJ132" s="1" t="s">
        <v>70</v>
      </c>
      <c r="AK132" s="1" t="s">
        <v>70</v>
      </c>
      <c r="AL132" s="1" t="s">
        <v>71</v>
      </c>
      <c r="AM132" s="5">
        <v>0</v>
      </c>
      <c r="AN132" s="1" t="s">
        <v>69</v>
      </c>
      <c r="AO132" s="1" t="s">
        <v>72</v>
      </c>
      <c r="AP132" s="5">
        <v>250</v>
      </c>
      <c r="AQ132" s="3">
        <v>2</v>
      </c>
      <c r="AR132" s="1" t="s">
        <v>73</v>
      </c>
      <c r="AS132" s="8">
        <f>(Tableau1[[#This Row],[MedPrix]]+Tableau1[[#This Row],[PrixTrai]])*(1-Tableau1[[#This Row],[CliRemise]])</f>
        <v>250</v>
      </c>
      <c r="AT132" s="33">
        <f>Tableau1[[#This Row],[CA]]*1.1</f>
        <v>275</v>
      </c>
      <c r="AU132" s="22" t="str">
        <f>IF( Tableau1[[#This Row],[DetailVisite.VisNum]]="", "Sans détail", "Avec détail")</f>
        <v>Avec détail</v>
      </c>
      <c r="AV132" s="22">
        <f ca="1">IF(Tableau1[[#This Row],[VisDatePaiement_2024]]="",0,(TODAY()-Tableau1[[#This Row],[VisDatePaiement_2024]]))</f>
        <v>673</v>
      </c>
      <c r="AW132" s="22">
        <f ca="1">ROUND(Tableau1[[#This Row],[nombre de jour d''impayés]]/30,1)</f>
        <v>22.4</v>
      </c>
      <c r="AX132" s="22" t="str">
        <f ca="1">IF(Tableau1[[#This Row],[nombre de mois]]&gt;1,"impayé","payé")</f>
        <v>impayé</v>
      </c>
      <c r="AY132" s="23" t="b">
        <f ca="1">AND(Tableau1[[#This Row],[VisDatesuivi_2024]]&gt;=TODAY()-30,Tableau1[[#This Row],[VisDatesuivi_2024]]&lt;=TODAY())</f>
        <v>0</v>
      </c>
      <c r="AZ132" s="23">
        <f>ROUNDDOWN(DAY(Tableau1[[#This Row],[VisDate_2024]])/7,0)</f>
        <v>2</v>
      </c>
      <c r="BA132" s="59">
        <f t="shared" si="2"/>
        <v>0</v>
      </c>
      <c r="BB132" s="60">
        <f>Tableau1[[#This Row],[VisDate_2024]]-Tableau1[[#This Row],[visite]]</f>
        <v>44971</v>
      </c>
      <c r="BC132" s="56" t="str">
        <f>IF(Tableau1[[#This Row],[visite]]&gt;0,Tableau1[[#This Row],[Colonne1]],"")</f>
        <v/>
      </c>
    </row>
    <row r="133" spans="1:55" ht="28.8" x14ac:dyDescent="0.3">
      <c r="A133" s="1" t="s">
        <v>426</v>
      </c>
      <c r="B133" s="1" t="s">
        <v>375</v>
      </c>
      <c r="C133" s="1" t="s">
        <v>427</v>
      </c>
      <c r="D133" s="1" t="s">
        <v>416</v>
      </c>
      <c r="E133" s="1" t="s">
        <v>423</v>
      </c>
      <c r="F133" s="4">
        <v>42850</v>
      </c>
      <c r="G133" s="1" t="s">
        <v>107</v>
      </c>
      <c r="H133" s="1" t="s">
        <v>290</v>
      </c>
      <c r="I133" s="3" t="b">
        <v>0</v>
      </c>
      <c r="J133" s="3">
        <v>0</v>
      </c>
      <c r="K133" s="3">
        <v>0</v>
      </c>
      <c r="L133" s="3" t="b">
        <v>0</v>
      </c>
      <c r="M133" s="1" t="s">
        <v>43</v>
      </c>
      <c r="N133" s="1" t="s">
        <v>375</v>
      </c>
      <c r="O133" s="3">
        <v>1</v>
      </c>
      <c r="P133" s="1" t="s">
        <v>380</v>
      </c>
      <c r="Q133" s="1" t="s">
        <v>381</v>
      </c>
      <c r="R133" s="1" t="s">
        <v>236</v>
      </c>
      <c r="S133" s="20" t="s">
        <v>210</v>
      </c>
      <c r="T133" s="1" t="s">
        <v>237</v>
      </c>
      <c r="U133" s="1" t="s">
        <v>382</v>
      </c>
      <c r="V133" s="1" t="s">
        <v>43</v>
      </c>
      <c r="W133" s="4">
        <v>43067</v>
      </c>
      <c r="X133" s="3">
        <v>0</v>
      </c>
      <c r="Y133" s="1" t="s">
        <v>429</v>
      </c>
      <c r="Z133" s="1" t="s">
        <v>426</v>
      </c>
      <c r="AA133" s="4">
        <v>45366</v>
      </c>
      <c r="AB133" s="1" t="s">
        <v>111</v>
      </c>
      <c r="AC133" s="2"/>
      <c r="AD133" s="3">
        <v>1</v>
      </c>
      <c r="AE133" s="4">
        <v>45387</v>
      </c>
      <c r="AF133" s="1" t="s">
        <v>429</v>
      </c>
      <c r="AG133" s="1" t="s">
        <v>67</v>
      </c>
      <c r="AH133" s="1" t="s">
        <v>68</v>
      </c>
      <c r="AI133" s="1" t="s">
        <v>69</v>
      </c>
      <c r="AJ133" s="1" t="s">
        <v>70</v>
      </c>
      <c r="AK133" s="1" t="s">
        <v>70</v>
      </c>
      <c r="AL133" s="1" t="s">
        <v>71</v>
      </c>
      <c r="AM133" s="5">
        <v>0</v>
      </c>
      <c r="AN133" s="1" t="s">
        <v>69</v>
      </c>
      <c r="AO133" s="1" t="s">
        <v>72</v>
      </c>
      <c r="AP133" s="5">
        <v>250</v>
      </c>
      <c r="AQ133" s="3">
        <v>1</v>
      </c>
      <c r="AR133" s="1" t="s">
        <v>112</v>
      </c>
      <c r="AS133" s="8">
        <f>(Tableau1[[#This Row],[MedPrix]]+Tableau1[[#This Row],[PrixTrai]])*(1-Tableau1[[#This Row],[CliRemise]])</f>
        <v>250</v>
      </c>
      <c r="AT133" s="33">
        <f>Tableau1[[#This Row],[CA]]*1.1</f>
        <v>275</v>
      </c>
      <c r="AU133" s="22" t="str">
        <f>IF( Tableau1[[#This Row],[DetailVisite.VisNum]]="", "Sans détail", "Avec détail")</f>
        <v>Avec détail</v>
      </c>
      <c r="AV133" s="22">
        <f ca="1">IF(Tableau1[[#This Row],[VisDatePaiement_2024]]="",0,(TODAY()-Tableau1[[#This Row],[VisDatePaiement_2024]]))</f>
        <v>282</v>
      </c>
      <c r="AW133" s="22">
        <f ca="1">ROUND(Tableau1[[#This Row],[nombre de jour d''impayés]]/30,1)</f>
        <v>9.4</v>
      </c>
      <c r="AX133" s="22" t="str">
        <f ca="1">IF(Tableau1[[#This Row],[nombre de mois]]&gt;1,"impayé","payé")</f>
        <v>impayé</v>
      </c>
      <c r="AY133" s="23" t="b">
        <f ca="1">AND(Tableau1[[#This Row],[VisDatesuivi_2024]]&gt;=TODAY()-30,Tableau1[[#This Row],[VisDatesuivi_2024]]&lt;=TODAY())</f>
        <v>0</v>
      </c>
      <c r="AZ133" s="23">
        <f>ROUNDDOWN(DAY(Tableau1[[#This Row],[VisDate_2024]])/7,0)</f>
        <v>2</v>
      </c>
      <c r="BA133" s="59">
        <f t="shared" si="2"/>
        <v>0</v>
      </c>
      <c r="BB133" s="60">
        <f>Tableau1[[#This Row],[VisDate_2024]]-Tableau1[[#This Row],[visite]]</f>
        <v>45366</v>
      </c>
      <c r="BC133" s="56" t="str">
        <f>IF(Tableau1[[#This Row],[visite]]&gt;0,Tableau1[[#This Row],[Colonne1]],"")</f>
        <v/>
      </c>
    </row>
    <row r="134" spans="1:55" ht="43.2" x14ac:dyDescent="0.3">
      <c r="A134" s="1" t="s">
        <v>430</v>
      </c>
      <c r="B134" s="1" t="s">
        <v>431</v>
      </c>
      <c r="C134" s="1" t="s">
        <v>432</v>
      </c>
      <c r="D134" s="1" t="s">
        <v>143</v>
      </c>
      <c r="E134" s="1" t="s">
        <v>433</v>
      </c>
      <c r="F134" s="4">
        <v>42485</v>
      </c>
      <c r="G134" s="1" t="s">
        <v>107</v>
      </c>
      <c r="H134" s="1" t="s">
        <v>261</v>
      </c>
      <c r="I134" s="3" t="b">
        <v>1</v>
      </c>
      <c r="J134" s="3">
        <v>25.4</v>
      </c>
      <c r="K134" s="3">
        <v>15</v>
      </c>
      <c r="L134" s="3" t="b">
        <v>0</v>
      </c>
      <c r="M134" s="1" t="s">
        <v>43</v>
      </c>
      <c r="N134" s="1" t="s">
        <v>431</v>
      </c>
      <c r="O134" s="3">
        <v>1</v>
      </c>
      <c r="P134" s="1" t="s">
        <v>434</v>
      </c>
      <c r="Q134" s="1" t="s">
        <v>435</v>
      </c>
      <c r="R134" s="1" t="s">
        <v>436</v>
      </c>
      <c r="S134" s="20" t="s">
        <v>62</v>
      </c>
      <c r="T134" s="1" t="s">
        <v>437</v>
      </c>
      <c r="U134" s="1" t="s">
        <v>438</v>
      </c>
      <c r="V134" s="1" t="s">
        <v>43</v>
      </c>
      <c r="W134" s="4">
        <v>43116</v>
      </c>
      <c r="X134" s="3">
        <v>0</v>
      </c>
      <c r="Y134" s="1" t="s">
        <v>439</v>
      </c>
      <c r="Z134" s="1" t="s">
        <v>430</v>
      </c>
      <c r="AA134" s="4">
        <v>44976</v>
      </c>
      <c r="AB134" s="1" t="s">
        <v>111</v>
      </c>
      <c r="AC134" s="2"/>
      <c r="AD134" s="3">
        <v>2</v>
      </c>
      <c r="AE134" s="4">
        <v>45005</v>
      </c>
      <c r="AF134" s="1" t="s">
        <v>439</v>
      </c>
      <c r="AG134" s="1" t="s">
        <v>67</v>
      </c>
      <c r="AH134" s="1" t="s">
        <v>68</v>
      </c>
      <c r="AI134" s="1" t="s">
        <v>178</v>
      </c>
      <c r="AJ134" s="1" t="s">
        <v>70</v>
      </c>
      <c r="AK134" s="1" t="s">
        <v>70</v>
      </c>
      <c r="AL134" s="1" t="s">
        <v>71</v>
      </c>
      <c r="AM134" s="5">
        <v>0</v>
      </c>
      <c r="AN134" s="1" t="s">
        <v>178</v>
      </c>
      <c r="AO134" s="1" t="s">
        <v>440</v>
      </c>
      <c r="AP134" s="5">
        <v>50</v>
      </c>
      <c r="AQ134" s="3">
        <v>2</v>
      </c>
      <c r="AR134" s="1" t="s">
        <v>73</v>
      </c>
      <c r="AS134" s="8">
        <f>(Tableau1[[#This Row],[MedPrix]]+Tableau1[[#This Row],[PrixTrai]])*(1-Tableau1[[#This Row],[CliRemise]])</f>
        <v>50</v>
      </c>
      <c r="AT134" s="33">
        <f>Tableau1[[#This Row],[CA]]*1.1</f>
        <v>55.000000000000007</v>
      </c>
      <c r="AU134" s="22" t="str">
        <f>IF( Tableau1[[#This Row],[DetailVisite.VisNum]]="", "Sans détail", "Avec détail")</f>
        <v>Avec détail</v>
      </c>
      <c r="AV134" s="22">
        <f ca="1">IF(Tableau1[[#This Row],[VisDatePaiement_2024]]="",0,(TODAY()-Tableau1[[#This Row],[VisDatePaiement_2024]]))</f>
        <v>664</v>
      </c>
      <c r="AW134" s="22">
        <f ca="1">ROUND(Tableau1[[#This Row],[nombre de jour d''impayés]]/30,1)</f>
        <v>22.1</v>
      </c>
      <c r="AX134" s="22" t="str">
        <f ca="1">IF(Tableau1[[#This Row],[nombre de mois]]&gt;1,"impayé","payé")</f>
        <v>impayé</v>
      </c>
      <c r="AY134" s="23" t="b">
        <f ca="1">AND(Tableau1[[#This Row],[VisDatesuivi_2024]]&gt;=TODAY()-30,Tableau1[[#This Row],[VisDatesuivi_2024]]&lt;=TODAY())</f>
        <v>0</v>
      </c>
      <c r="AZ134" s="23">
        <f>ROUNDDOWN(DAY(Tableau1[[#This Row],[VisDate_2024]])/7,0)</f>
        <v>2</v>
      </c>
      <c r="BA134" s="59">
        <f t="shared" si="2"/>
        <v>0</v>
      </c>
      <c r="BB134" s="60">
        <f>Tableau1[[#This Row],[VisDate_2024]]-Tableau1[[#This Row],[visite]]</f>
        <v>44976</v>
      </c>
      <c r="BC134" s="56" t="str">
        <f>IF(Tableau1[[#This Row],[visite]]&gt;0,Tableau1[[#This Row],[Colonne1]],"")</f>
        <v/>
      </c>
    </row>
    <row r="135" spans="1:55" ht="43.2" x14ac:dyDescent="0.3">
      <c r="A135" s="1" t="s">
        <v>430</v>
      </c>
      <c r="B135" s="1" t="s">
        <v>431</v>
      </c>
      <c r="C135" s="1" t="s">
        <v>432</v>
      </c>
      <c r="D135" s="1" t="s">
        <v>143</v>
      </c>
      <c r="E135" s="1" t="s">
        <v>433</v>
      </c>
      <c r="F135" s="4">
        <v>42485</v>
      </c>
      <c r="G135" s="1" t="s">
        <v>107</v>
      </c>
      <c r="H135" s="1" t="s">
        <v>261</v>
      </c>
      <c r="I135" s="3" t="b">
        <v>1</v>
      </c>
      <c r="J135" s="3">
        <v>25.4</v>
      </c>
      <c r="K135" s="3">
        <v>15</v>
      </c>
      <c r="L135" s="3" t="b">
        <v>0</v>
      </c>
      <c r="M135" s="1" t="s">
        <v>43</v>
      </c>
      <c r="N135" s="1" t="s">
        <v>431</v>
      </c>
      <c r="O135" s="3">
        <v>1</v>
      </c>
      <c r="P135" s="1" t="s">
        <v>434</v>
      </c>
      <c r="Q135" s="1" t="s">
        <v>435</v>
      </c>
      <c r="R135" s="1" t="s">
        <v>436</v>
      </c>
      <c r="S135" s="20" t="s">
        <v>62</v>
      </c>
      <c r="T135" s="1" t="s">
        <v>437</v>
      </c>
      <c r="U135" s="1" t="s">
        <v>438</v>
      </c>
      <c r="V135" s="1" t="s">
        <v>43</v>
      </c>
      <c r="W135" s="4">
        <v>43116</v>
      </c>
      <c r="X135" s="3">
        <v>0</v>
      </c>
      <c r="Y135" s="1" t="s">
        <v>439</v>
      </c>
      <c r="Z135" s="1" t="s">
        <v>430</v>
      </c>
      <c r="AA135" s="4">
        <v>44976</v>
      </c>
      <c r="AB135" s="1" t="s">
        <v>111</v>
      </c>
      <c r="AC135" s="2"/>
      <c r="AD135" s="3">
        <v>2</v>
      </c>
      <c r="AE135" s="4">
        <v>45005</v>
      </c>
      <c r="AF135" s="1" t="s">
        <v>439</v>
      </c>
      <c r="AG135" s="1" t="s">
        <v>91</v>
      </c>
      <c r="AH135" s="1" t="s">
        <v>68</v>
      </c>
      <c r="AI135" s="1" t="s">
        <v>398</v>
      </c>
      <c r="AJ135" s="1" t="s">
        <v>70</v>
      </c>
      <c r="AK135" s="1" t="s">
        <v>70</v>
      </c>
      <c r="AL135" s="1" t="s">
        <v>71</v>
      </c>
      <c r="AM135" s="5">
        <v>0</v>
      </c>
      <c r="AN135" s="1" t="s">
        <v>398</v>
      </c>
      <c r="AO135" s="1" t="s">
        <v>399</v>
      </c>
      <c r="AP135" s="5">
        <v>100</v>
      </c>
      <c r="AQ135" s="3">
        <v>2</v>
      </c>
      <c r="AR135" s="1" t="s">
        <v>73</v>
      </c>
      <c r="AS135" s="8">
        <f>(Tableau1[[#This Row],[MedPrix]]+Tableau1[[#This Row],[PrixTrai]])*(1-Tableau1[[#This Row],[CliRemise]])</f>
        <v>100</v>
      </c>
      <c r="AT135" s="33">
        <f>Tableau1[[#This Row],[CA]]*1.1</f>
        <v>110.00000000000001</v>
      </c>
      <c r="AU135" s="22" t="str">
        <f>IF( Tableau1[[#This Row],[DetailVisite.VisNum]]="", "Sans détail", "Avec détail")</f>
        <v>Avec détail</v>
      </c>
      <c r="AV135" s="22">
        <f ca="1">IF(Tableau1[[#This Row],[VisDatePaiement_2024]]="",0,(TODAY()-Tableau1[[#This Row],[VisDatePaiement_2024]]))</f>
        <v>664</v>
      </c>
      <c r="AW135" s="22">
        <f ca="1">ROUND(Tableau1[[#This Row],[nombre de jour d''impayés]]/30,1)</f>
        <v>22.1</v>
      </c>
      <c r="AX135" s="22" t="str">
        <f ca="1">IF(Tableau1[[#This Row],[nombre de mois]]&gt;1,"impayé","payé")</f>
        <v>impayé</v>
      </c>
      <c r="AY135" s="23" t="b">
        <f ca="1">AND(Tableau1[[#This Row],[VisDatesuivi_2024]]&gt;=TODAY()-30,Tableau1[[#This Row],[VisDatesuivi_2024]]&lt;=TODAY())</f>
        <v>0</v>
      </c>
      <c r="AZ135" s="23">
        <f>ROUNDDOWN(DAY(Tableau1[[#This Row],[VisDate_2024]])/7,0)</f>
        <v>2</v>
      </c>
      <c r="BA135" s="59">
        <f t="shared" si="2"/>
        <v>0</v>
      </c>
      <c r="BB135" s="60">
        <f>Tableau1[[#This Row],[VisDate_2024]]-Tableau1[[#This Row],[visite]]</f>
        <v>44976</v>
      </c>
      <c r="BC135" s="56" t="str">
        <f>IF(Tableau1[[#This Row],[visite]]&gt;0,Tableau1[[#This Row],[Colonne1]],"")</f>
        <v/>
      </c>
    </row>
    <row r="136" spans="1:55" ht="43.2" x14ac:dyDescent="0.3">
      <c r="A136" s="1" t="s">
        <v>430</v>
      </c>
      <c r="B136" s="1" t="s">
        <v>431</v>
      </c>
      <c r="C136" s="1" t="s">
        <v>432</v>
      </c>
      <c r="D136" s="1" t="s">
        <v>143</v>
      </c>
      <c r="E136" s="1" t="s">
        <v>433</v>
      </c>
      <c r="F136" s="4">
        <v>42485</v>
      </c>
      <c r="G136" s="1" t="s">
        <v>107</v>
      </c>
      <c r="H136" s="1" t="s">
        <v>261</v>
      </c>
      <c r="I136" s="3" t="b">
        <v>1</v>
      </c>
      <c r="J136" s="3">
        <v>25.4</v>
      </c>
      <c r="K136" s="3">
        <v>15</v>
      </c>
      <c r="L136" s="3" t="b">
        <v>0</v>
      </c>
      <c r="M136" s="1" t="s">
        <v>43</v>
      </c>
      <c r="N136" s="1" t="s">
        <v>431</v>
      </c>
      <c r="O136" s="3">
        <v>1</v>
      </c>
      <c r="P136" s="1" t="s">
        <v>434</v>
      </c>
      <c r="Q136" s="1" t="s">
        <v>435</v>
      </c>
      <c r="R136" s="1" t="s">
        <v>436</v>
      </c>
      <c r="S136" s="20" t="s">
        <v>62</v>
      </c>
      <c r="T136" s="1" t="s">
        <v>437</v>
      </c>
      <c r="U136" s="1" t="s">
        <v>438</v>
      </c>
      <c r="V136" s="1" t="s">
        <v>43</v>
      </c>
      <c r="W136" s="4">
        <v>43116</v>
      </c>
      <c r="X136" s="3">
        <v>0</v>
      </c>
      <c r="Y136" s="1" t="s">
        <v>441</v>
      </c>
      <c r="Z136" s="1" t="s">
        <v>430</v>
      </c>
      <c r="AA136" s="4">
        <v>45521</v>
      </c>
      <c r="AB136" s="1" t="s">
        <v>111</v>
      </c>
      <c r="AC136" s="2"/>
      <c r="AD136" s="3">
        <v>1</v>
      </c>
      <c r="AE136" s="4">
        <v>45546</v>
      </c>
      <c r="AF136" s="1" t="s">
        <v>43</v>
      </c>
      <c r="AG136" s="1" t="s">
        <v>43</v>
      </c>
      <c r="AH136" s="1" t="s">
        <v>43</v>
      </c>
      <c r="AI136" s="1" t="s">
        <v>43</v>
      </c>
      <c r="AJ136" s="1" t="s">
        <v>43</v>
      </c>
      <c r="AK136" s="1" t="s">
        <v>43</v>
      </c>
      <c r="AL136" s="1" t="s">
        <v>43</v>
      </c>
      <c r="AM136" s="2"/>
      <c r="AN136" s="1" t="s">
        <v>43</v>
      </c>
      <c r="AO136" s="1" t="s">
        <v>43</v>
      </c>
      <c r="AP136" s="2"/>
      <c r="AQ136" s="3">
        <v>1</v>
      </c>
      <c r="AR136" s="1" t="s">
        <v>112</v>
      </c>
      <c r="AS136" s="8">
        <f>(Tableau1[[#This Row],[MedPrix]]+Tableau1[[#This Row],[PrixTrai]])*(1-Tableau1[[#This Row],[CliRemise]])</f>
        <v>0</v>
      </c>
      <c r="AT136" s="33">
        <f>Tableau1[[#This Row],[CA]]*1.1</f>
        <v>0</v>
      </c>
      <c r="AU136" s="22" t="str">
        <f>IF( Tableau1[[#This Row],[DetailVisite.VisNum]]="", "Sans détail", "Avec détail")</f>
        <v>Sans détail</v>
      </c>
      <c r="AV136" s="22">
        <f ca="1">IF(Tableau1[[#This Row],[VisDatePaiement_2024]]="",0,(TODAY()-Tableau1[[#This Row],[VisDatePaiement_2024]]))</f>
        <v>123</v>
      </c>
      <c r="AW136" s="22">
        <f ca="1">ROUND(Tableau1[[#This Row],[nombre de jour d''impayés]]/30,1)</f>
        <v>4.0999999999999996</v>
      </c>
      <c r="AX136" s="22" t="str">
        <f ca="1">IF(Tableau1[[#This Row],[nombre de mois]]&gt;1,"impayé","payé")</f>
        <v>impayé</v>
      </c>
      <c r="AY136" s="23" t="b">
        <f ca="1">AND(Tableau1[[#This Row],[VisDatesuivi_2024]]&gt;=TODAY()-30,Tableau1[[#This Row],[VisDatesuivi_2024]]&lt;=TODAY())</f>
        <v>0</v>
      </c>
      <c r="AZ136" s="23">
        <f>ROUNDDOWN(DAY(Tableau1[[#This Row],[VisDate_2024]])/7,0)</f>
        <v>2</v>
      </c>
      <c r="BA136" s="59">
        <f t="shared" si="2"/>
        <v>0</v>
      </c>
      <c r="BB136" s="60">
        <f>Tableau1[[#This Row],[VisDate_2024]]-Tableau1[[#This Row],[visite]]</f>
        <v>45521</v>
      </c>
      <c r="BC136" s="56" t="str">
        <f>IF(Tableau1[[#This Row],[visite]]&gt;0,Tableau1[[#This Row],[Colonne1]],"")</f>
        <v/>
      </c>
    </row>
    <row r="137" spans="1:55" ht="43.2" x14ac:dyDescent="0.3">
      <c r="A137" s="1" t="s">
        <v>430</v>
      </c>
      <c r="B137" s="1" t="s">
        <v>431</v>
      </c>
      <c r="C137" s="1" t="s">
        <v>432</v>
      </c>
      <c r="D137" s="1" t="s">
        <v>143</v>
      </c>
      <c r="E137" s="1" t="s">
        <v>433</v>
      </c>
      <c r="F137" s="4">
        <v>42485</v>
      </c>
      <c r="G137" s="1" t="s">
        <v>107</v>
      </c>
      <c r="H137" s="1" t="s">
        <v>261</v>
      </c>
      <c r="I137" s="3" t="b">
        <v>1</v>
      </c>
      <c r="J137" s="3">
        <v>25.4</v>
      </c>
      <c r="K137" s="3">
        <v>15</v>
      </c>
      <c r="L137" s="3" t="b">
        <v>0</v>
      </c>
      <c r="M137" s="1" t="s">
        <v>43</v>
      </c>
      <c r="N137" s="1" t="s">
        <v>431</v>
      </c>
      <c r="O137" s="3">
        <v>1</v>
      </c>
      <c r="P137" s="1" t="s">
        <v>434</v>
      </c>
      <c r="Q137" s="1" t="s">
        <v>435</v>
      </c>
      <c r="R137" s="1" t="s">
        <v>436</v>
      </c>
      <c r="S137" s="20" t="s">
        <v>62</v>
      </c>
      <c r="T137" s="1" t="s">
        <v>437</v>
      </c>
      <c r="U137" s="1" t="s">
        <v>438</v>
      </c>
      <c r="V137" s="1" t="s">
        <v>43</v>
      </c>
      <c r="W137" s="4">
        <v>43116</v>
      </c>
      <c r="X137" s="3">
        <v>0</v>
      </c>
      <c r="Y137" s="1" t="s">
        <v>442</v>
      </c>
      <c r="Z137" s="1" t="s">
        <v>430</v>
      </c>
      <c r="AA137" s="4">
        <v>45371</v>
      </c>
      <c r="AB137" s="1" t="s">
        <v>111</v>
      </c>
      <c r="AC137" s="2"/>
      <c r="AD137" s="3">
        <v>1</v>
      </c>
      <c r="AE137" s="4">
        <v>45373</v>
      </c>
      <c r="AF137" s="1" t="s">
        <v>442</v>
      </c>
      <c r="AG137" s="1" t="s">
        <v>67</v>
      </c>
      <c r="AH137" s="1" t="s">
        <v>68</v>
      </c>
      <c r="AI137" s="1" t="s">
        <v>178</v>
      </c>
      <c r="AJ137" s="1" t="s">
        <v>70</v>
      </c>
      <c r="AK137" s="1" t="s">
        <v>70</v>
      </c>
      <c r="AL137" s="1" t="s">
        <v>71</v>
      </c>
      <c r="AM137" s="5">
        <v>0</v>
      </c>
      <c r="AN137" s="1" t="s">
        <v>178</v>
      </c>
      <c r="AO137" s="1" t="s">
        <v>440</v>
      </c>
      <c r="AP137" s="5">
        <v>50</v>
      </c>
      <c r="AQ137" s="3">
        <v>1</v>
      </c>
      <c r="AR137" s="1" t="s">
        <v>112</v>
      </c>
      <c r="AS137" s="8">
        <f>(Tableau1[[#This Row],[MedPrix]]+Tableau1[[#This Row],[PrixTrai]])*(1-Tableau1[[#This Row],[CliRemise]])</f>
        <v>50</v>
      </c>
      <c r="AT137" s="33">
        <f>Tableau1[[#This Row],[CA]]*1.1</f>
        <v>55.000000000000007</v>
      </c>
      <c r="AU137" s="22" t="str">
        <f>IF( Tableau1[[#This Row],[DetailVisite.VisNum]]="", "Sans détail", "Avec détail")</f>
        <v>Avec détail</v>
      </c>
      <c r="AV137" s="22">
        <f ca="1">IF(Tableau1[[#This Row],[VisDatePaiement_2024]]="",0,(TODAY()-Tableau1[[#This Row],[VisDatePaiement_2024]]))</f>
        <v>296</v>
      </c>
      <c r="AW137" s="22">
        <f ca="1">ROUND(Tableau1[[#This Row],[nombre de jour d''impayés]]/30,1)</f>
        <v>9.9</v>
      </c>
      <c r="AX137" s="22" t="str">
        <f ca="1">IF(Tableau1[[#This Row],[nombre de mois]]&gt;1,"impayé","payé")</f>
        <v>impayé</v>
      </c>
      <c r="AY137" s="23" t="b">
        <f ca="1">AND(Tableau1[[#This Row],[VisDatesuivi_2024]]&gt;=TODAY()-30,Tableau1[[#This Row],[VisDatesuivi_2024]]&lt;=TODAY())</f>
        <v>0</v>
      </c>
      <c r="AZ137" s="23">
        <f>ROUNDDOWN(DAY(Tableau1[[#This Row],[VisDate_2024]])/7,0)</f>
        <v>2</v>
      </c>
      <c r="BA137" s="59">
        <f t="shared" si="2"/>
        <v>0</v>
      </c>
      <c r="BB137" s="60">
        <f>Tableau1[[#This Row],[VisDate_2024]]-Tableau1[[#This Row],[visite]]</f>
        <v>45371</v>
      </c>
      <c r="BC137" s="56" t="str">
        <f>IF(Tableau1[[#This Row],[visite]]&gt;0,Tableau1[[#This Row],[Colonne1]],"")</f>
        <v/>
      </c>
    </row>
    <row r="138" spans="1:55" ht="43.2" x14ac:dyDescent="0.3">
      <c r="A138" s="1" t="s">
        <v>430</v>
      </c>
      <c r="B138" s="1" t="s">
        <v>431</v>
      </c>
      <c r="C138" s="1" t="s">
        <v>432</v>
      </c>
      <c r="D138" s="1" t="s">
        <v>143</v>
      </c>
      <c r="E138" s="1" t="s">
        <v>433</v>
      </c>
      <c r="F138" s="4">
        <v>42485</v>
      </c>
      <c r="G138" s="1" t="s">
        <v>107</v>
      </c>
      <c r="H138" s="1" t="s">
        <v>261</v>
      </c>
      <c r="I138" s="3" t="b">
        <v>1</v>
      </c>
      <c r="J138" s="3">
        <v>25.4</v>
      </c>
      <c r="K138" s="3">
        <v>15</v>
      </c>
      <c r="L138" s="3" t="b">
        <v>0</v>
      </c>
      <c r="M138" s="1" t="s">
        <v>43</v>
      </c>
      <c r="N138" s="1" t="s">
        <v>431</v>
      </c>
      <c r="O138" s="3">
        <v>1</v>
      </c>
      <c r="P138" s="1" t="s">
        <v>434</v>
      </c>
      <c r="Q138" s="1" t="s">
        <v>435</v>
      </c>
      <c r="R138" s="1" t="s">
        <v>436</v>
      </c>
      <c r="S138" s="20" t="s">
        <v>62</v>
      </c>
      <c r="T138" s="1" t="s">
        <v>437</v>
      </c>
      <c r="U138" s="1" t="s">
        <v>438</v>
      </c>
      <c r="V138" s="1" t="s">
        <v>43</v>
      </c>
      <c r="W138" s="4">
        <v>43116</v>
      </c>
      <c r="X138" s="3">
        <v>0</v>
      </c>
      <c r="Y138" s="1" t="s">
        <v>442</v>
      </c>
      <c r="Z138" s="1" t="s">
        <v>430</v>
      </c>
      <c r="AA138" s="4">
        <v>45371</v>
      </c>
      <c r="AB138" s="1" t="s">
        <v>111</v>
      </c>
      <c r="AC138" s="2"/>
      <c r="AD138" s="3">
        <v>1</v>
      </c>
      <c r="AE138" s="4">
        <v>45373</v>
      </c>
      <c r="AF138" s="1" t="s">
        <v>442</v>
      </c>
      <c r="AG138" s="1" t="s">
        <v>91</v>
      </c>
      <c r="AH138" s="1" t="s">
        <v>68</v>
      </c>
      <c r="AI138" s="1" t="s">
        <v>398</v>
      </c>
      <c r="AJ138" s="1" t="s">
        <v>70</v>
      </c>
      <c r="AK138" s="1" t="s">
        <v>70</v>
      </c>
      <c r="AL138" s="1" t="s">
        <v>71</v>
      </c>
      <c r="AM138" s="5">
        <v>0</v>
      </c>
      <c r="AN138" s="1" t="s">
        <v>398</v>
      </c>
      <c r="AO138" s="1" t="s">
        <v>399</v>
      </c>
      <c r="AP138" s="5">
        <v>100</v>
      </c>
      <c r="AQ138" s="3">
        <v>1</v>
      </c>
      <c r="AR138" s="1" t="s">
        <v>112</v>
      </c>
      <c r="AS138" s="8">
        <f>(Tableau1[[#This Row],[MedPrix]]+Tableau1[[#This Row],[PrixTrai]])*(1-Tableau1[[#This Row],[CliRemise]])</f>
        <v>100</v>
      </c>
      <c r="AT138" s="33">
        <f>Tableau1[[#This Row],[CA]]*1.1</f>
        <v>110.00000000000001</v>
      </c>
      <c r="AU138" s="22" t="str">
        <f>IF( Tableau1[[#This Row],[DetailVisite.VisNum]]="", "Sans détail", "Avec détail")</f>
        <v>Avec détail</v>
      </c>
      <c r="AV138" s="22">
        <f ca="1">IF(Tableau1[[#This Row],[VisDatePaiement_2024]]="",0,(TODAY()-Tableau1[[#This Row],[VisDatePaiement_2024]]))</f>
        <v>296</v>
      </c>
      <c r="AW138" s="22">
        <f ca="1">ROUND(Tableau1[[#This Row],[nombre de jour d''impayés]]/30,1)</f>
        <v>9.9</v>
      </c>
      <c r="AX138" s="22" t="str">
        <f ca="1">IF(Tableau1[[#This Row],[nombre de mois]]&gt;1,"impayé","payé")</f>
        <v>impayé</v>
      </c>
      <c r="AY138" s="23" t="b">
        <f ca="1">AND(Tableau1[[#This Row],[VisDatesuivi_2024]]&gt;=TODAY()-30,Tableau1[[#This Row],[VisDatesuivi_2024]]&lt;=TODAY())</f>
        <v>0</v>
      </c>
      <c r="AZ138" s="23">
        <f>ROUNDDOWN(DAY(Tableau1[[#This Row],[VisDate_2024]])/7,0)</f>
        <v>2</v>
      </c>
      <c r="BA138" s="59">
        <f t="shared" si="2"/>
        <v>0</v>
      </c>
      <c r="BB138" s="60">
        <f>Tableau1[[#This Row],[VisDate_2024]]-Tableau1[[#This Row],[visite]]</f>
        <v>45371</v>
      </c>
      <c r="BC138" s="56" t="str">
        <f>IF(Tableau1[[#This Row],[visite]]&gt;0,Tableau1[[#This Row],[Colonne1]],"")</f>
        <v/>
      </c>
    </row>
    <row r="139" spans="1:55" ht="43.2" x14ac:dyDescent="0.3">
      <c r="A139" s="1" t="s">
        <v>443</v>
      </c>
      <c r="B139" s="1" t="s">
        <v>431</v>
      </c>
      <c r="C139" s="1" t="s">
        <v>444</v>
      </c>
      <c r="D139" s="1" t="s">
        <v>143</v>
      </c>
      <c r="E139" s="1" t="s">
        <v>433</v>
      </c>
      <c r="F139" s="4">
        <v>42546</v>
      </c>
      <c r="G139" s="1" t="s">
        <v>56</v>
      </c>
      <c r="H139" s="1" t="s">
        <v>261</v>
      </c>
      <c r="I139" s="3" t="b">
        <v>0</v>
      </c>
      <c r="J139" s="3">
        <v>25.2</v>
      </c>
      <c r="K139" s="3">
        <v>18.3</v>
      </c>
      <c r="L139" s="3" t="b">
        <v>0</v>
      </c>
      <c r="M139" s="1" t="s">
        <v>43</v>
      </c>
      <c r="N139" s="1" t="s">
        <v>431</v>
      </c>
      <c r="O139" s="3">
        <v>1</v>
      </c>
      <c r="P139" s="1" t="s">
        <v>434</v>
      </c>
      <c r="Q139" s="1" t="s">
        <v>435</v>
      </c>
      <c r="R139" s="1" t="s">
        <v>436</v>
      </c>
      <c r="S139" s="20" t="s">
        <v>62</v>
      </c>
      <c r="T139" s="1" t="s">
        <v>437</v>
      </c>
      <c r="U139" s="1" t="s">
        <v>438</v>
      </c>
      <c r="V139" s="1" t="s">
        <v>43</v>
      </c>
      <c r="W139" s="4">
        <v>43116</v>
      </c>
      <c r="X139" s="3">
        <v>0</v>
      </c>
      <c r="Y139" s="1" t="s">
        <v>43</v>
      </c>
      <c r="Z139" s="1" t="s">
        <v>43</v>
      </c>
      <c r="AA139" s="2"/>
      <c r="AB139" s="1" t="s">
        <v>43</v>
      </c>
      <c r="AC139" s="2"/>
      <c r="AD139" s="2"/>
      <c r="AE139" s="2"/>
      <c r="AF139" s="1" t="s">
        <v>43</v>
      </c>
      <c r="AG139" s="1" t="s">
        <v>43</v>
      </c>
      <c r="AH139" s="1" t="s">
        <v>43</v>
      </c>
      <c r="AI139" s="1" t="s">
        <v>43</v>
      </c>
      <c r="AJ139" s="1" t="s">
        <v>43</v>
      </c>
      <c r="AK139" s="1" t="s">
        <v>43</v>
      </c>
      <c r="AL139" s="1" t="s">
        <v>43</v>
      </c>
      <c r="AM139" s="2"/>
      <c r="AN139" s="1" t="s">
        <v>43</v>
      </c>
      <c r="AO139" s="1" t="s">
        <v>43</v>
      </c>
      <c r="AP139" s="2"/>
      <c r="AQ139" s="2"/>
      <c r="AR139" s="1" t="s">
        <v>43</v>
      </c>
      <c r="AS139" s="8">
        <f>(Tableau1[[#This Row],[MedPrix]]+Tableau1[[#This Row],[PrixTrai]])*(1-Tableau1[[#This Row],[CliRemise]])</f>
        <v>0</v>
      </c>
      <c r="AT139" s="33">
        <f>Tableau1[[#This Row],[CA]]*1.1</f>
        <v>0</v>
      </c>
      <c r="AU139" s="22" t="str">
        <f>IF( Tableau1[[#This Row],[DetailVisite.VisNum]]="", "Sans détail", "Avec détail")</f>
        <v>Sans détail</v>
      </c>
      <c r="AV139" s="22">
        <f ca="1">IF(Tableau1[[#This Row],[VisDatePaiement_2024]]="",0,(TODAY()-Tableau1[[#This Row],[VisDatePaiement_2024]]))</f>
        <v>0</v>
      </c>
      <c r="AW139" s="22">
        <f ca="1">ROUND(Tableau1[[#This Row],[nombre de jour d''impayés]]/30,1)</f>
        <v>0</v>
      </c>
      <c r="AX139" s="22" t="str">
        <f ca="1">IF(Tableau1[[#This Row],[nombre de mois]]&gt;1,"impayé","payé")</f>
        <v>payé</v>
      </c>
      <c r="AY139" s="23" t="b">
        <f ca="1">AND(Tableau1[[#This Row],[VisDatesuivi_2024]]&gt;=TODAY()-30,Tableau1[[#This Row],[VisDatesuivi_2024]]&lt;=TODAY())</f>
        <v>0</v>
      </c>
      <c r="AZ139" s="23">
        <f>ROUNDDOWN(DAY(Tableau1[[#This Row],[VisDate_2024]])/7,0)</f>
        <v>0</v>
      </c>
      <c r="BA139" s="59">
        <f t="shared" si="2"/>
        <v>0</v>
      </c>
      <c r="BB139" s="60">
        <f>Tableau1[[#This Row],[VisDate_2024]]-Tableau1[[#This Row],[visite]]</f>
        <v>0</v>
      </c>
      <c r="BC139" s="56" t="str">
        <f>IF(Tableau1[[#This Row],[visite]]&gt;0,Tableau1[[#This Row],[Colonne1]],"")</f>
        <v/>
      </c>
    </row>
    <row r="140" spans="1:55" ht="28.8" x14ac:dyDescent="0.3">
      <c r="A140" s="1" t="s">
        <v>445</v>
      </c>
      <c r="B140" s="1" t="s">
        <v>446</v>
      </c>
      <c r="C140" s="1" t="s">
        <v>447</v>
      </c>
      <c r="D140" s="1" t="s">
        <v>377</v>
      </c>
      <c r="E140" s="1" t="s">
        <v>378</v>
      </c>
      <c r="F140" s="4">
        <v>42546</v>
      </c>
      <c r="G140" s="1" t="s">
        <v>107</v>
      </c>
      <c r="H140" s="1" t="s">
        <v>108</v>
      </c>
      <c r="I140" s="3" t="b">
        <v>0</v>
      </c>
      <c r="J140" s="3">
        <v>6.5</v>
      </c>
      <c r="K140" s="3">
        <v>0</v>
      </c>
      <c r="L140" s="3" t="b">
        <v>0</v>
      </c>
      <c r="M140" s="1" t="s">
        <v>43</v>
      </c>
      <c r="N140" s="1" t="s">
        <v>446</v>
      </c>
      <c r="O140" s="3">
        <v>2</v>
      </c>
      <c r="P140" s="1" t="s">
        <v>448</v>
      </c>
      <c r="Q140" s="1" t="s">
        <v>449</v>
      </c>
      <c r="R140" s="1" t="s">
        <v>61</v>
      </c>
      <c r="S140" s="20" t="s">
        <v>62</v>
      </c>
      <c r="T140" s="1" t="s">
        <v>63</v>
      </c>
      <c r="U140" s="1" t="s">
        <v>450</v>
      </c>
      <c r="V140" s="1" t="s">
        <v>43</v>
      </c>
      <c r="W140" s="4">
        <v>42852</v>
      </c>
      <c r="X140" s="3">
        <v>0.2</v>
      </c>
      <c r="Y140" s="1" t="s">
        <v>43</v>
      </c>
      <c r="Z140" s="1" t="s">
        <v>43</v>
      </c>
      <c r="AA140" s="2"/>
      <c r="AB140" s="1" t="s">
        <v>43</v>
      </c>
      <c r="AC140" s="2"/>
      <c r="AD140" s="2"/>
      <c r="AE140" s="2"/>
      <c r="AF140" s="1" t="s">
        <v>43</v>
      </c>
      <c r="AG140" s="1" t="s">
        <v>43</v>
      </c>
      <c r="AH140" s="1" t="s">
        <v>43</v>
      </c>
      <c r="AI140" s="1" t="s">
        <v>43</v>
      </c>
      <c r="AJ140" s="1" t="s">
        <v>43</v>
      </c>
      <c r="AK140" s="1" t="s">
        <v>43</v>
      </c>
      <c r="AL140" s="1" t="s">
        <v>43</v>
      </c>
      <c r="AM140" s="2"/>
      <c r="AN140" s="1" t="s">
        <v>43</v>
      </c>
      <c r="AO140" s="1" t="s">
        <v>43</v>
      </c>
      <c r="AP140" s="2"/>
      <c r="AQ140" s="2"/>
      <c r="AR140" s="1" t="s">
        <v>43</v>
      </c>
      <c r="AS140" s="8">
        <f>(Tableau1[[#This Row],[MedPrix]]+Tableau1[[#This Row],[PrixTrai]])*(1-Tableau1[[#This Row],[CliRemise]])</f>
        <v>0</v>
      </c>
      <c r="AT140" s="33">
        <f>Tableau1[[#This Row],[CA]]*1.1</f>
        <v>0</v>
      </c>
      <c r="AU140" s="22" t="str">
        <f>IF( Tableau1[[#This Row],[DetailVisite.VisNum]]="", "Sans détail", "Avec détail")</f>
        <v>Sans détail</v>
      </c>
      <c r="AV140" s="22">
        <f ca="1">IF(Tableau1[[#This Row],[VisDatePaiement_2024]]="",0,(TODAY()-Tableau1[[#This Row],[VisDatePaiement_2024]]))</f>
        <v>0</v>
      </c>
      <c r="AW140" s="22">
        <f ca="1">ROUND(Tableau1[[#This Row],[nombre de jour d''impayés]]/30,1)</f>
        <v>0</v>
      </c>
      <c r="AX140" s="22" t="str">
        <f ca="1">IF(Tableau1[[#This Row],[nombre de mois]]&gt;1,"impayé","payé")</f>
        <v>payé</v>
      </c>
      <c r="AY140" s="23" t="b">
        <f ca="1">AND(Tableau1[[#This Row],[VisDatesuivi_2024]]&gt;=TODAY()-30,Tableau1[[#This Row],[VisDatesuivi_2024]]&lt;=TODAY())</f>
        <v>0</v>
      </c>
      <c r="AZ140" s="23">
        <f>ROUNDDOWN(DAY(Tableau1[[#This Row],[VisDate_2024]])/7,0)</f>
        <v>0</v>
      </c>
      <c r="BA140" s="59">
        <f t="shared" si="2"/>
        <v>0</v>
      </c>
      <c r="BB140" s="60">
        <f>Tableau1[[#This Row],[VisDate_2024]]-Tableau1[[#This Row],[visite]]</f>
        <v>0</v>
      </c>
      <c r="BC140" s="56" t="str">
        <f>IF(Tableau1[[#This Row],[visite]]&gt;0,Tableau1[[#This Row],[Colonne1]],"")</f>
        <v/>
      </c>
    </row>
    <row r="141" spans="1:55" ht="28.8" x14ac:dyDescent="0.3">
      <c r="A141" s="1" t="s">
        <v>451</v>
      </c>
      <c r="B141" s="1" t="s">
        <v>446</v>
      </c>
      <c r="C141" s="1" t="s">
        <v>452</v>
      </c>
      <c r="D141" s="1" t="s">
        <v>143</v>
      </c>
      <c r="E141" s="1" t="s">
        <v>453</v>
      </c>
      <c r="F141" s="4">
        <v>42334</v>
      </c>
      <c r="G141" s="1" t="s">
        <v>56</v>
      </c>
      <c r="H141" s="1" t="s">
        <v>454</v>
      </c>
      <c r="I141" s="3" t="b">
        <v>1</v>
      </c>
      <c r="J141" s="3">
        <v>54.3</v>
      </c>
      <c r="K141" s="3">
        <v>44.6</v>
      </c>
      <c r="L141" s="3" t="b">
        <v>0</v>
      </c>
      <c r="M141" s="1" t="s">
        <v>43</v>
      </c>
      <c r="N141" s="1" t="s">
        <v>446</v>
      </c>
      <c r="O141" s="3">
        <v>2</v>
      </c>
      <c r="P141" s="1" t="s">
        <v>448</v>
      </c>
      <c r="Q141" s="1" t="s">
        <v>449</v>
      </c>
      <c r="R141" s="1" t="s">
        <v>61</v>
      </c>
      <c r="S141" s="20" t="s">
        <v>62</v>
      </c>
      <c r="T141" s="1" t="s">
        <v>63</v>
      </c>
      <c r="U141" s="1" t="s">
        <v>450</v>
      </c>
      <c r="V141" s="1" t="s">
        <v>43</v>
      </c>
      <c r="W141" s="4">
        <v>42852</v>
      </c>
      <c r="X141" s="3">
        <v>0.2</v>
      </c>
      <c r="Y141" s="1" t="s">
        <v>43</v>
      </c>
      <c r="Z141" s="1" t="s">
        <v>43</v>
      </c>
      <c r="AA141" s="2"/>
      <c r="AB141" s="1" t="s">
        <v>43</v>
      </c>
      <c r="AC141" s="2"/>
      <c r="AD141" s="2"/>
      <c r="AE141" s="2"/>
      <c r="AF141" s="1" t="s">
        <v>43</v>
      </c>
      <c r="AG141" s="1" t="s">
        <v>43</v>
      </c>
      <c r="AH141" s="1" t="s">
        <v>43</v>
      </c>
      <c r="AI141" s="1" t="s">
        <v>43</v>
      </c>
      <c r="AJ141" s="1" t="s">
        <v>43</v>
      </c>
      <c r="AK141" s="1" t="s">
        <v>43</v>
      </c>
      <c r="AL141" s="1" t="s">
        <v>43</v>
      </c>
      <c r="AM141" s="2"/>
      <c r="AN141" s="1" t="s">
        <v>43</v>
      </c>
      <c r="AO141" s="1" t="s">
        <v>43</v>
      </c>
      <c r="AP141" s="2"/>
      <c r="AQ141" s="2"/>
      <c r="AR141" s="1" t="s">
        <v>43</v>
      </c>
      <c r="AS141" s="8">
        <f>(Tableau1[[#This Row],[MedPrix]]+Tableau1[[#This Row],[PrixTrai]])*(1-Tableau1[[#This Row],[CliRemise]])</f>
        <v>0</v>
      </c>
      <c r="AT141" s="33">
        <f>Tableau1[[#This Row],[CA]]*1.1</f>
        <v>0</v>
      </c>
      <c r="AU141" s="22" t="str">
        <f>IF( Tableau1[[#This Row],[DetailVisite.VisNum]]="", "Sans détail", "Avec détail")</f>
        <v>Sans détail</v>
      </c>
      <c r="AV141" s="22">
        <f ca="1">IF(Tableau1[[#This Row],[VisDatePaiement_2024]]="",0,(TODAY()-Tableau1[[#This Row],[VisDatePaiement_2024]]))</f>
        <v>0</v>
      </c>
      <c r="AW141" s="22">
        <f ca="1">ROUND(Tableau1[[#This Row],[nombre de jour d''impayés]]/30,1)</f>
        <v>0</v>
      </c>
      <c r="AX141" s="22" t="str">
        <f ca="1">IF(Tableau1[[#This Row],[nombre de mois]]&gt;1,"impayé","payé")</f>
        <v>payé</v>
      </c>
      <c r="AY141" s="23" t="b">
        <f ca="1">AND(Tableau1[[#This Row],[VisDatesuivi_2024]]&gt;=TODAY()-30,Tableau1[[#This Row],[VisDatesuivi_2024]]&lt;=TODAY())</f>
        <v>0</v>
      </c>
      <c r="AZ141" s="23">
        <f>ROUNDDOWN(DAY(Tableau1[[#This Row],[VisDate_2024]])/7,0)</f>
        <v>0</v>
      </c>
      <c r="BA141" s="59">
        <f t="shared" si="2"/>
        <v>0</v>
      </c>
      <c r="BB141" s="60">
        <f>Tableau1[[#This Row],[VisDate_2024]]-Tableau1[[#This Row],[visite]]</f>
        <v>0</v>
      </c>
      <c r="BC141" s="56" t="str">
        <f>IF(Tableau1[[#This Row],[visite]]&gt;0,Tableau1[[#This Row],[Colonne1]],"")</f>
        <v/>
      </c>
    </row>
    <row r="142" spans="1:55" ht="28.8" x14ac:dyDescent="0.3">
      <c r="A142" s="1" t="s">
        <v>455</v>
      </c>
      <c r="B142" s="1" t="s">
        <v>456</v>
      </c>
      <c r="C142" s="1" t="s">
        <v>457</v>
      </c>
      <c r="D142" s="1" t="s">
        <v>241</v>
      </c>
      <c r="E142" s="1" t="s">
        <v>458</v>
      </c>
      <c r="F142" s="4">
        <v>41359</v>
      </c>
      <c r="G142" s="1" t="s">
        <v>107</v>
      </c>
      <c r="H142" s="1" t="s">
        <v>459</v>
      </c>
      <c r="I142" s="3" t="b">
        <v>1</v>
      </c>
      <c r="J142" s="3">
        <v>72.400000000000006</v>
      </c>
      <c r="K142" s="3">
        <v>6</v>
      </c>
      <c r="L142" s="3" t="b">
        <v>0</v>
      </c>
      <c r="M142" s="1" t="s">
        <v>43</v>
      </c>
      <c r="N142" s="1" t="s">
        <v>456</v>
      </c>
      <c r="O142" s="3">
        <v>1</v>
      </c>
      <c r="P142" s="1" t="s">
        <v>460</v>
      </c>
      <c r="Q142" s="1" t="s">
        <v>461</v>
      </c>
      <c r="R142" s="1" t="s">
        <v>209</v>
      </c>
      <c r="S142" s="20" t="s">
        <v>210</v>
      </c>
      <c r="T142" s="1" t="s">
        <v>211</v>
      </c>
      <c r="U142" s="1" t="s">
        <v>462</v>
      </c>
      <c r="V142" s="1" t="s">
        <v>43</v>
      </c>
      <c r="W142" s="4">
        <v>43012</v>
      </c>
      <c r="X142" s="3">
        <v>0</v>
      </c>
      <c r="Y142" s="1" t="s">
        <v>463</v>
      </c>
      <c r="Z142" s="1" t="s">
        <v>455</v>
      </c>
      <c r="AA142" s="4">
        <v>45303</v>
      </c>
      <c r="AB142" s="1" t="s">
        <v>111</v>
      </c>
      <c r="AC142" s="4">
        <v>45320</v>
      </c>
      <c r="AD142" s="3">
        <v>1</v>
      </c>
      <c r="AE142" s="4">
        <v>45309</v>
      </c>
      <c r="AF142" s="1" t="s">
        <v>463</v>
      </c>
      <c r="AG142" s="1" t="s">
        <v>67</v>
      </c>
      <c r="AH142" s="1" t="s">
        <v>464</v>
      </c>
      <c r="AI142" s="1" t="s">
        <v>177</v>
      </c>
      <c r="AJ142" s="1" t="s">
        <v>465</v>
      </c>
      <c r="AK142" s="1" t="s">
        <v>465</v>
      </c>
      <c r="AL142" s="1" t="s">
        <v>466</v>
      </c>
      <c r="AM142" s="5">
        <v>3.9</v>
      </c>
      <c r="AN142" s="1" t="s">
        <v>177</v>
      </c>
      <c r="AO142" s="1" t="s">
        <v>180</v>
      </c>
      <c r="AP142" s="5">
        <v>375</v>
      </c>
      <c r="AQ142" s="3">
        <v>1</v>
      </c>
      <c r="AR142" s="1" t="s">
        <v>112</v>
      </c>
      <c r="AS142" s="8">
        <f>(Tableau1[[#This Row],[MedPrix]]+Tableau1[[#This Row],[PrixTrai]])*(1-Tableau1[[#This Row],[CliRemise]])</f>
        <v>378.9</v>
      </c>
      <c r="AT142" s="33">
        <f>Tableau1[[#This Row],[CA]]*1.1</f>
        <v>416.79</v>
      </c>
      <c r="AU142" s="22" t="str">
        <f>IF( Tableau1[[#This Row],[DetailVisite.VisNum]]="", "Sans détail", "Avec détail")</f>
        <v>Avec détail</v>
      </c>
      <c r="AV142" s="22">
        <f ca="1">IF(Tableau1[[#This Row],[VisDatePaiement_2024]]="",0,(TODAY()-Tableau1[[#This Row],[VisDatePaiement_2024]]))</f>
        <v>360</v>
      </c>
      <c r="AW142" s="22">
        <f ca="1">ROUND(Tableau1[[#This Row],[nombre de jour d''impayés]]/30,1)</f>
        <v>12</v>
      </c>
      <c r="AX142" s="22" t="str">
        <f ca="1">IF(Tableau1[[#This Row],[nombre de mois]]&gt;1,"impayé","payé")</f>
        <v>impayé</v>
      </c>
      <c r="AY142" s="23" t="b">
        <f ca="1">AND(Tableau1[[#This Row],[VisDatesuivi_2024]]&gt;=TODAY()-30,Tableau1[[#This Row],[VisDatesuivi_2024]]&lt;=TODAY())</f>
        <v>0</v>
      </c>
      <c r="AZ142" s="23">
        <f>ROUNDDOWN(DAY(Tableau1[[#This Row],[VisDate_2024]])/7,0)</f>
        <v>1</v>
      </c>
      <c r="BA142" s="59">
        <f t="shared" si="2"/>
        <v>0</v>
      </c>
      <c r="BB142" s="60">
        <f>Tableau1[[#This Row],[VisDate_2024]]-Tableau1[[#This Row],[visite]]</f>
        <v>45303</v>
      </c>
      <c r="BC142" s="56" t="str">
        <f>IF(Tableau1[[#This Row],[visite]]&gt;0,Tableau1[[#This Row],[Colonne1]],"")</f>
        <v/>
      </c>
    </row>
    <row r="143" spans="1:55" ht="43.2" x14ac:dyDescent="0.3">
      <c r="A143" s="1" t="s">
        <v>455</v>
      </c>
      <c r="B143" s="1" t="s">
        <v>456</v>
      </c>
      <c r="C143" s="1" t="s">
        <v>457</v>
      </c>
      <c r="D143" s="1" t="s">
        <v>241</v>
      </c>
      <c r="E143" s="1" t="s">
        <v>458</v>
      </c>
      <c r="F143" s="4">
        <v>41359</v>
      </c>
      <c r="G143" s="1" t="s">
        <v>107</v>
      </c>
      <c r="H143" s="1" t="s">
        <v>459</v>
      </c>
      <c r="I143" s="3" t="b">
        <v>1</v>
      </c>
      <c r="J143" s="3">
        <v>72.400000000000006</v>
      </c>
      <c r="K143" s="3">
        <v>6</v>
      </c>
      <c r="L143" s="3" t="b">
        <v>0</v>
      </c>
      <c r="M143" s="1" t="s">
        <v>43</v>
      </c>
      <c r="N143" s="1" t="s">
        <v>456</v>
      </c>
      <c r="O143" s="3">
        <v>1</v>
      </c>
      <c r="P143" s="1" t="s">
        <v>460</v>
      </c>
      <c r="Q143" s="1" t="s">
        <v>461</v>
      </c>
      <c r="R143" s="1" t="s">
        <v>209</v>
      </c>
      <c r="S143" s="20" t="s">
        <v>210</v>
      </c>
      <c r="T143" s="1" t="s">
        <v>211</v>
      </c>
      <c r="U143" s="1" t="s">
        <v>462</v>
      </c>
      <c r="V143" s="1" t="s">
        <v>43</v>
      </c>
      <c r="W143" s="4">
        <v>43012</v>
      </c>
      <c r="X143" s="3">
        <v>0</v>
      </c>
      <c r="Y143" s="1" t="s">
        <v>463</v>
      </c>
      <c r="Z143" s="1" t="s">
        <v>455</v>
      </c>
      <c r="AA143" s="4">
        <v>45303</v>
      </c>
      <c r="AB143" s="1" t="s">
        <v>111</v>
      </c>
      <c r="AC143" s="4">
        <v>45320</v>
      </c>
      <c r="AD143" s="3">
        <v>1</v>
      </c>
      <c r="AE143" s="4">
        <v>45309</v>
      </c>
      <c r="AF143" s="1" t="s">
        <v>463</v>
      </c>
      <c r="AG143" s="1" t="s">
        <v>91</v>
      </c>
      <c r="AH143" s="1" t="s">
        <v>464</v>
      </c>
      <c r="AI143" s="1" t="s">
        <v>169</v>
      </c>
      <c r="AJ143" s="1" t="s">
        <v>174</v>
      </c>
      <c r="AK143" s="1" t="s">
        <v>174</v>
      </c>
      <c r="AL143" s="1" t="s">
        <v>175</v>
      </c>
      <c r="AM143" s="5">
        <v>4</v>
      </c>
      <c r="AN143" s="1" t="s">
        <v>169</v>
      </c>
      <c r="AO143" s="1" t="s">
        <v>171</v>
      </c>
      <c r="AP143" s="5">
        <v>375</v>
      </c>
      <c r="AQ143" s="3">
        <v>1</v>
      </c>
      <c r="AR143" s="1" t="s">
        <v>112</v>
      </c>
      <c r="AS143" s="8">
        <f>(Tableau1[[#This Row],[MedPrix]]+Tableau1[[#This Row],[PrixTrai]])*(1-Tableau1[[#This Row],[CliRemise]])</f>
        <v>379</v>
      </c>
      <c r="AT143" s="33">
        <f>Tableau1[[#This Row],[CA]]*1.1</f>
        <v>416.90000000000003</v>
      </c>
      <c r="AU143" s="22" t="str">
        <f>IF( Tableau1[[#This Row],[DetailVisite.VisNum]]="", "Sans détail", "Avec détail")</f>
        <v>Avec détail</v>
      </c>
      <c r="AV143" s="22">
        <f ca="1">IF(Tableau1[[#This Row],[VisDatePaiement_2024]]="",0,(TODAY()-Tableau1[[#This Row],[VisDatePaiement_2024]]))</f>
        <v>360</v>
      </c>
      <c r="AW143" s="22">
        <f ca="1">ROUND(Tableau1[[#This Row],[nombre de jour d''impayés]]/30,1)</f>
        <v>12</v>
      </c>
      <c r="AX143" s="22" t="str">
        <f ca="1">IF(Tableau1[[#This Row],[nombre de mois]]&gt;1,"impayé","payé")</f>
        <v>impayé</v>
      </c>
      <c r="AY143" s="23" t="b">
        <f ca="1">AND(Tableau1[[#This Row],[VisDatesuivi_2024]]&gt;=TODAY()-30,Tableau1[[#This Row],[VisDatesuivi_2024]]&lt;=TODAY())</f>
        <v>0</v>
      </c>
      <c r="AZ143" s="23">
        <f>ROUNDDOWN(DAY(Tableau1[[#This Row],[VisDate_2024]])/7,0)</f>
        <v>1</v>
      </c>
      <c r="BA143" s="59">
        <f t="shared" si="2"/>
        <v>0</v>
      </c>
      <c r="BB143" s="60">
        <f>Tableau1[[#This Row],[VisDate_2024]]-Tableau1[[#This Row],[visite]]</f>
        <v>45303</v>
      </c>
      <c r="BC143" s="56" t="str">
        <f>IF(Tableau1[[#This Row],[visite]]&gt;0,Tableau1[[#This Row],[Colonne1]],"")</f>
        <v/>
      </c>
    </row>
    <row r="144" spans="1:55" ht="28.8" x14ac:dyDescent="0.3">
      <c r="A144" s="1" t="s">
        <v>455</v>
      </c>
      <c r="B144" s="1" t="s">
        <v>456</v>
      </c>
      <c r="C144" s="1" t="s">
        <v>457</v>
      </c>
      <c r="D144" s="1" t="s">
        <v>241</v>
      </c>
      <c r="E144" s="1" t="s">
        <v>458</v>
      </c>
      <c r="F144" s="4">
        <v>41359</v>
      </c>
      <c r="G144" s="1" t="s">
        <v>107</v>
      </c>
      <c r="H144" s="1" t="s">
        <v>459</v>
      </c>
      <c r="I144" s="3" t="b">
        <v>1</v>
      </c>
      <c r="J144" s="3">
        <v>72.400000000000006</v>
      </c>
      <c r="K144" s="3">
        <v>6</v>
      </c>
      <c r="L144" s="3" t="b">
        <v>0</v>
      </c>
      <c r="M144" s="1" t="s">
        <v>43</v>
      </c>
      <c r="N144" s="1" t="s">
        <v>456</v>
      </c>
      <c r="O144" s="3">
        <v>1</v>
      </c>
      <c r="P144" s="1" t="s">
        <v>460</v>
      </c>
      <c r="Q144" s="1" t="s">
        <v>461</v>
      </c>
      <c r="R144" s="1" t="s">
        <v>209</v>
      </c>
      <c r="S144" s="20" t="s">
        <v>210</v>
      </c>
      <c r="T144" s="1" t="s">
        <v>211</v>
      </c>
      <c r="U144" s="1" t="s">
        <v>462</v>
      </c>
      <c r="V144" s="1" t="s">
        <v>43</v>
      </c>
      <c r="W144" s="4">
        <v>43012</v>
      </c>
      <c r="X144" s="3">
        <v>0</v>
      </c>
      <c r="Y144" s="1" t="s">
        <v>463</v>
      </c>
      <c r="Z144" s="1" t="s">
        <v>455</v>
      </c>
      <c r="AA144" s="4">
        <v>45303</v>
      </c>
      <c r="AB144" s="1" t="s">
        <v>111</v>
      </c>
      <c r="AC144" s="4">
        <v>45320</v>
      </c>
      <c r="AD144" s="3">
        <v>1</v>
      </c>
      <c r="AE144" s="4">
        <v>45309</v>
      </c>
      <c r="AF144" s="1" t="s">
        <v>463</v>
      </c>
      <c r="AG144" s="1" t="s">
        <v>78</v>
      </c>
      <c r="AH144" s="1" t="s">
        <v>85</v>
      </c>
      <c r="AI144" s="1" t="s">
        <v>92</v>
      </c>
      <c r="AJ144" s="1" t="s">
        <v>70</v>
      </c>
      <c r="AK144" s="1" t="s">
        <v>70</v>
      </c>
      <c r="AL144" s="1" t="s">
        <v>71</v>
      </c>
      <c r="AM144" s="5">
        <v>0</v>
      </c>
      <c r="AN144" s="1" t="s">
        <v>92</v>
      </c>
      <c r="AO144" s="1" t="s">
        <v>93</v>
      </c>
      <c r="AP144" s="5">
        <v>100</v>
      </c>
      <c r="AQ144" s="3">
        <v>1</v>
      </c>
      <c r="AR144" s="1" t="s">
        <v>112</v>
      </c>
      <c r="AS144" s="8">
        <f>(Tableau1[[#This Row],[MedPrix]]+Tableau1[[#This Row],[PrixTrai]])*(1-Tableau1[[#This Row],[CliRemise]])</f>
        <v>100</v>
      </c>
      <c r="AT144" s="33">
        <f>Tableau1[[#This Row],[CA]]*1.1</f>
        <v>110.00000000000001</v>
      </c>
      <c r="AU144" s="22" t="str">
        <f>IF( Tableau1[[#This Row],[DetailVisite.VisNum]]="", "Sans détail", "Avec détail")</f>
        <v>Avec détail</v>
      </c>
      <c r="AV144" s="22">
        <f ca="1">IF(Tableau1[[#This Row],[VisDatePaiement_2024]]="",0,(TODAY()-Tableau1[[#This Row],[VisDatePaiement_2024]]))</f>
        <v>360</v>
      </c>
      <c r="AW144" s="22">
        <f ca="1">ROUND(Tableau1[[#This Row],[nombre de jour d''impayés]]/30,1)</f>
        <v>12</v>
      </c>
      <c r="AX144" s="22" t="str">
        <f ca="1">IF(Tableau1[[#This Row],[nombre de mois]]&gt;1,"impayé","payé")</f>
        <v>impayé</v>
      </c>
      <c r="AY144" s="23" t="b">
        <f ca="1">AND(Tableau1[[#This Row],[VisDatesuivi_2024]]&gt;=TODAY()-30,Tableau1[[#This Row],[VisDatesuivi_2024]]&lt;=TODAY())</f>
        <v>0</v>
      </c>
      <c r="AZ144" s="23">
        <f>ROUNDDOWN(DAY(Tableau1[[#This Row],[VisDate_2024]])/7,0)</f>
        <v>1</v>
      </c>
      <c r="BA144" s="59">
        <f t="shared" si="2"/>
        <v>0</v>
      </c>
      <c r="BB144" s="60">
        <f>Tableau1[[#This Row],[VisDate_2024]]-Tableau1[[#This Row],[visite]]</f>
        <v>45303</v>
      </c>
      <c r="BC144" s="56" t="str">
        <f>IF(Tableau1[[#This Row],[visite]]&gt;0,Tableau1[[#This Row],[Colonne1]],"")</f>
        <v/>
      </c>
    </row>
    <row r="145" spans="1:55" ht="28.8" x14ac:dyDescent="0.3">
      <c r="A145" s="1" t="s">
        <v>455</v>
      </c>
      <c r="B145" s="1" t="s">
        <v>456</v>
      </c>
      <c r="C145" s="1" t="s">
        <v>457</v>
      </c>
      <c r="D145" s="1" t="s">
        <v>241</v>
      </c>
      <c r="E145" s="1" t="s">
        <v>458</v>
      </c>
      <c r="F145" s="4">
        <v>41359</v>
      </c>
      <c r="G145" s="1" t="s">
        <v>107</v>
      </c>
      <c r="H145" s="1" t="s">
        <v>459</v>
      </c>
      <c r="I145" s="3" t="b">
        <v>1</v>
      </c>
      <c r="J145" s="3">
        <v>72.400000000000006</v>
      </c>
      <c r="K145" s="3">
        <v>6</v>
      </c>
      <c r="L145" s="3" t="b">
        <v>0</v>
      </c>
      <c r="M145" s="1" t="s">
        <v>43</v>
      </c>
      <c r="N145" s="1" t="s">
        <v>456</v>
      </c>
      <c r="O145" s="3">
        <v>1</v>
      </c>
      <c r="P145" s="1" t="s">
        <v>460</v>
      </c>
      <c r="Q145" s="1" t="s">
        <v>461</v>
      </c>
      <c r="R145" s="1" t="s">
        <v>209</v>
      </c>
      <c r="S145" s="20" t="s">
        <v>210</v>
      </c>
      <c r="T145" s="1" t="s">
        <v>211</v>
      </c>
      <c r="U145" s="1" t="s">
        <v>462</v>
      </c>
      <c r="V145" s="1" t="s">
        <v>43</v>
      </c>
      <c r="W145" s="4">
        <v>43012</v>
      </c>
      <c r="X145" s="3">
        <v>0</v>
      </c>
      <c r="Y145" s="1" t="s">
        <v>463</v>
      </c>
      <c r="Z145" s="1" t="s">
        <v>455</v>
      </c>
      <c r="AA145" s="4">
        <v>45303</v>
      </c>
      <c r="AB145" s="1" t="s">
        <v>111</v>
      </c>
      <c r="AC145" s="4">
        <v>45320</v>
      </c>
      <c r="AD145" s="3">
        <v>1</v>
      </c>
      <c r="AE145" s="4">
        <v>45309</v>
      </c>
      <c r="AF145" s="1" t="s">
        <v>463</v>
      </c>
      <c r="AG145" s="1" t="s">
        <v>84</v>
      </c>
      <c r="AH145" s="1" t="s">
        <v>401</v>
      </c>
      <c r="AI145" s="1" t="s">
        <v>69</v>
      </c>
      <c r="AJ145" s="1" t="s">
        <v>178</v>
      </c>
      <c r="AK145" s="1" t="s">
        <v>178</v>
      </c>
      <c r="AL145" s="1" t="s">
        <v>179</v>
      </c>
      <c r="AM145" s="5">
        <v>1</v>
      </c>
      <c r="AN145" s="1" t="s">
        <v>69</v>
      </c>
      <c r="AO145" s="1" t="s">
        <v>72</v>
      </c>
      <c r="AP145" s="5">
        <v>250</v>
      </c>
      <c r="AQ145" s="3">
        <v>1</v>
      </c>
      <c r="AR145" s="1" t="s">
        <v>112</v>
      </c>
      <c r="AS145" s="8">
        <f>(Tableau1[[#This Row],[MedPrix]]+Tableau1[[#This Row],[PrixTrai]])*(1-Tableau1[[#This Row],[CliRemise]])</f>
        <v>251</v>
      </c>
      <c r="AT145" s="33">
        <f>Tableau1[[#This Row],[CA]]*1.1</f>
        <v>276.10000000000002</v>
      </c>
      <c r="AU145" s="22" t="str">
        <f>IF( Tableau1[[#This Row],[DetailVisite.VisNum]]="", "Sans détail", "Avec détail")</f>
        <v>Avec détail</v>
      </c>
      <c r="AV145" s="22">
        <f ca="1">IF(Tableau1[[#This Row],[VisDatePaiement_2024]]="",0,(TODAY()-Tableau1[[#This Row],[VisDatePaiement_2024]]))</f>
        <v>360</v>
      </c>
      <c r="AW145" s="22">
        <f ca="1">ROUND(Tableau1[[#This Row],[nombre de jour d''impayés]]/30,1)</f>
        <v>12</v>
      </c>
      <c r="AX145" s="22" t="str">
        <f ca="1">IF(Tableau1[[#This Row],[nombre de mois]]&gt;1,"impayé","payé")</f>
        <v>impayé</v>
      </c>
      <c r="AY145" s="23" t="b">
        <f ca="1">AND(Tableau1[[#This Row],[VisDatesuivi_2024]]&gt;=TODAY()-30,Tableau1[[#This Row],[VisDatesuivi_2024]]&lt;=TODAY())</f>
        <v>0</v>
      </c>
      <c r="AZ145" s="23">
        <f>ROUNDDOWN(DAY(Tableau1[[#This Row],[VisDate_2024]])/7,0)</f>
        <v>1</v>
      </c>
      <c r="BA145" s="59">
        <f t="shared" si="2"/>
        <v>0</v>
      </c>
      <c r="BB145" s="60">
        <f>Tableau1[[#This Row],[VisDate_2024]]-Tableau1[[#This Row],[visite]]</f>
        <v>45303</v>
      </c>
      <c r="BC145" s="56" t="str">
        <f>IF(Tableau1[[#This Row],[visite]]&gt;0,Tableau1[[#This Row],[Colonne1]],"")</f>
        <v/>
      </c>
    </row>
    <row r="146" spans="1:55" ht="28.8" x14ac:dyDescent="0.3">
      <c r="A146" s="1" t="s">
        <v>455</v>
      </c>
      <c r="B146" s="1" t="s">
        <v>456</v>
      </c>
      <c r="C146" s="1" t="s">
        <v>457</v>
      </c>
      <c r="D146" s="1" t="s">
        <v>241</v>
      </c>
      <c r="E146" s="1" t="s">
        <v>458</v>
      </c>
      <c r="F146" s="4">
        <v>41359</v>
      </c>
      <c r="G146" s="1" t="s">
        <v>107</v>
      </c>
      <c r="H146" s="1" t="s">
        <v>459</v>
      </c>
      <c r="I146" s="3" t="b">
        <v>1</v>
      </c>
      <c r="J146" s="3">
        <v>72.400000000000006</v>
      </c>
      <c r="K146" s="3">
        <v>6</v>
      </c>
      <c r="L146" s="3" t="b">
        <v>0</v>
      </c>
      <c r="M146" s="1" t="s">
        <v>43</v>
      </c>
      <c r="N146" s="1" t="s">
        <v>456</v>
      </c>
      <c r="O146" s="3">
        <v>1</v>
      </c>
      <c r="P146" s="1" t="s">
        <v>460</v>
      </c>
      <c r="Q146" s="1" t="s">
        <v>461</v>
      </c>
      <c r="R146" s="1" t="s">
        <v>209</v>
      </c>
      <c r="S146" s="20" t="s">
        <v>210</v>
      </c>
      <c r="T146" s="1" t="s">
        <v>211</v>
      </c>
      <c r="U146" s="1" t="s">
        <v>462</v>
      </c>
      <c r="V146" s="1" t="s">
        <v>43</v>
      </c>
      <c r="W146" s="4">
        <v>43012</v>
      </c>
      <c r="X146" s="3">
        <v>0</v>
      </c>
      <c r="Y146" s="1" t="s">
        <v>463</v>
      </c>
      <c r="Z146" s="1" t="s">
        <v>455</v>
      </c>
      <c r="AA146" s="4">
        <v>45303</v>
      </c>
      <c r="AB146" s="1" t="s">
        <v>111</v>
      </c>
      <c r="AC146" s="4">
        <v>45320</v>
      </c>
      <c r="AD146" s="3">
        <v>1</v>
      </c>
      <c r="AE146" s="4">
        <v>45309</v>
      </c>
      <c r="AF146" s="1" t="s">
        <v>463</v>
      </c>
      <c r="AG146" s="1" t="s">
        <v>101</v>
      </c>
      <c r="AH146" s="1" t="s">
        <v>79</v>
      </c>
      <c r="AI146" s="1" t="s">
        <v>94</v>
      </c>
      <c r="AJ146" s="1" t="s">
        <v>70</v>
      </c>
      <c r="AK146" s="1" t="s">
        <v>70</v>
      </c>
      <c r="AL146" s="1" t="s">
        <v>71</v>
      </c>
      <c r="AM146" s="5">
        <v>0</v>
      </c>
      <c r="AN146" s="1" t="s">
        <v>94</v>
      </c>
      <c r="AO146" s="1" t="s">
        <v>97</v>
      </c>
      <c r="AP146" s="5">
        <v>100</v>
      </c>
      <c r="AQ146" s="3">
        <v>1</v>
      </c>
      <c r="AR146" s="1" t="s">
        <v>112</v>
      </c>
      <c r="AS146" s="8">
        <f>(Tableau1[[#This Row],[MedPrix]]+Tableau1[[#This Row],[PrixTrai]])*(1-Tableau1[[#This Row],[CliRemise]])</f>
        <v>100</v>
      </c>
      <c r="AT146" s="33">
        <f>Tableau1[[#This Row],[CA]]*1.1</f>
        <v>110.00000000000001</v>
      </c>
      <c r="AU146" s="22" t="str">
        <f>IF( Tableau1[[#This Row],[DetailVisite.VisNum]]="", "Sans détail", "Avec détail")</f>
        <v>Avec détail</v>
      </c>
      <c r="AV146" s="22">
        <f ca="1">IF(Tableau1[[#This Row],[VisDatePaiement_2024]]="",0,(TODAY()-Tableau1[[#This Row],[VisDatePaiement_2024]]))</f>
        <v>360</v>
      </c>
      <c r="AW146" s="22">
        <f ca="1">ROUND(Tableau1[[#This Row],[nombre de jour d''impayés]]/30,1)</f>
        <v>12</v>
      </c>
      <c r="AX146" s="22" t="str">
        <f ca="1">IF(Tableau1[[#This Row],[nombre de mois]]&gt;1,"impayé","payé")</f>
        <v>impayé</v>
      </c>
      <c r="AY146" s="23" t="b">
        <f ca="1">AND(Tableau1[[#This Row],[VisDatesuivi_2024]]&gt;=TODAY()-30,Tableau1[[#This Row],[VisDatesuivi_2024]]&lt;=TODAY())</f>
        <v>0</v>
      </c>
      <c r="AZ146" s="23">
        <f>ROUNDDOWN(DAY(Tableau1[[#This Row],[VisDate_2024]])/7,0)</f>
        <v>1</v>
      </c>
      <c r="BA146" s="59">
        <f t="shared" si="2"/>
        <v>0</v>
      </c>
      <c r="BB146" s="60">
        <f>Tableau1[[#This Row],[VisDate_2024]]-Tableau1[[#This Row],[visite]]</f>
        <v>45303</v>
      </c>
      <c r="BC146" s="56" t="str">
        <f>IF(Tableau1[[#This Row],[visite]]&gt;0,Tableau1[[#This Row],[Colonne1]],"")</f>
        <v/>
      </c>
    </row>
    <row r="147" spans="1:55" ht="28.8" x14ac:dyDescent="0.3">
      <c r="A147" s="1" t="s">
        <v>455</v>
      </c>
      <c r="B147" s="1" t="s">
        <v>456</v>
      </c>
      <c r="C147" s="1" t="s">
        <v>457</v>
      </c>
      <c r="D147" s="1" t="s">
        <v>241</v>
      </c>
      <c r="E147" s="1" t="s">
        <v>458</v>
      </c>
      <c r="F147" s="4">
        <v>41359</v>
      </c>
      <c r="G147" s="1" t="s">
        <v>107</v>
      </c>
      <c r="H147" s="1" t="s">
        <v>459</v>
      </c>
      <c r="I147" s="3" t="b">
        <v>1</v>
      </c>
      <c r="J147" s="3">
        <v>72.400000000000006</v>
      </c>
      <c r="K147" s="3">
        <v>6</v>
      </c>
      <c r="L147" s="3" t="b">
        <v>0</v>
      </c>
      <c r="M147" s="1" t="s">
        <v>43</v>
      </c>
      <c r="N147" s="1" t="s">
        <v>456</v>
      </c>
      <c r="O147" s="3">
        <v>1</v>
      </c>
      <c r="P147" s="1" t="s">
        <v>460</v>
      </c>
      <c r="Q147" s="1" t="s">
        <v>461</v>
      </c>
      <c r="R147" s="1" t="s">
        <v>209</v>
      </c>
      <c r="S147" s="20" t="s">
        <v>210</v>
      </c>
      <c r="T147" s="1" t="s">
        <v>211</v>
      </c>
      <c r="U147" s="1" t="s">
        <v>462</v>
      </c>
      <c r="V147" s="1" t="s">
        <v>43</v>
      </c>
      <c r="W147" s="4">
        <v>43012</v>
      </c>
      <c r="X147" s="3">
        <v>0</v>
      </c>
      <c r="Y147" s="1" t="s">
        <v>467</v>
      </c>
      <c r="Z147" s="1" t="s">
        <v>455</v>
      </c>
      <c r="AA147" s="4">
        <v>44957</v>
      </c>
      <c r="AB147" s="1" t="s">
        <v>66</v>
      </c>
      <c r="AC147" s="4">
        <v>45036</v>
      </c>
      <c r="AD147" s="3">
        <v>2</v>
      </c>
      <c r="AE147" s="4">
        <v>44983</v>
      </c>
      <c r="AF147" s="1" t="s">
        <v>467</v>
      </c>
      <c r="AG147" s="1" t="s">
        <v>67</v>
      </c>
      <c r="AH147" s="1" t="s">
        <v>68</v>
      </c>
      <c r="AI147" s="1" t="s">
        <v>178</v>
      </c>
      <c r="AJ147" s="1" t="s">
        <v>70</v>
      </c>
      <c r="AK147" s="1" t="s">
        <v>70</v>
      </c>
      <c r="AL147" s="1" t="s">
        <v>71</v>
      </c>
      <c r="AM147" s="5">
        <v>0</v>
      </c>
      <c r="AN147" s="1" t="s">
        <v>178</v>
      </c>
      <c r="AO147" s="1" t="s">
        <v>440</v>
      </c>
      <c r="AP147" s="5">
        <v>50</v>
      </c>
      <c r="AQ147" s="3">
        <v>2</v>
      </c>
      <c r="AR147" s="1" t="s">
        <v>73</v>
      </c>
      <c r="AS147" s="8">
        <f>(Tableau1[[#This Row],[MedPrix]]+Tableau1[[#This Row],[PrixTrai]])*(1-Tableau1[[#This Row],[CliRemise]])</f>
        <v>50</v>
      </c>
      <c r="AT147" s="33">
        <f>Tableau1[[#This Row],[CA]]*1.1</f>
        <v>55.000000000000007</v>
      </c>
      <c r="AU147" s="22" t="str">
        <f>IF( Tableau1[[#This Row],[DetailVisite.VisNum]]="", "Sans détail", "Avec détail")</f>
        <v>Avec détail</v>
      </c>
      <c r="AV147" s="22">
        <f ca="1">IF(Tableau1[[#This Row],[VisDatePaiement_2024]]="",0,(TODAY()-Tableau1[[#This Row],[VisDatePaiement_2024]]))</f>
        <v>686</v>
      </c>
      <c r="AW147" s="22">
        <f ca="1">ROUND(Tableau1[[#This Row],[nombre de jour d''impayés]]/30,1)</f>
        <v>22.9</v>
      </c>
      <c r="AX147" s="22" t="str">
        <f ca="1">IF(Tableau1[[#This Row],[nombre de mois]]&gt;1,"impayé","payé")</f>
        <v>impayé</v>
      </c>
      <c r="AY147" s="23" t="b">
        <f ca="1">AND(Tableau1[[#This Row],[VisDatesuivi_2024]]&gt;=TODAY()-30,Tableau1[[#This Row],[VisDatesuivi_2024]]&lt;=TODAY())</f>
        <v>0</v>
      </c>
      <c r="AZ147" s="23">
        <f>ROUNDDOWN(DAY(Tableau1[[#This Row],[VisDate_2024]])/7,0)</f>
        <v>4</v>
      </c>
      <c r="BA147" s="59">
        <f t="shared" si="2"/>
        <v>0</v>
      </c>
      <c r="BB147" s="60">
        <f>Tableau1[[#This Row],[VisDate_2024]]-Tableau1[[#This Row],[visite]]</f>
        <v>44957</v>
      </c>
      <c r="BC147" s="56" t="str">
        <f>IF(Tableau1[[#This Row],[visite]]&gt;0,Tableau1[[#This Row],[Colonne1]],"")</f>
        <v/>
      </c>
    </row>
    <row r="148" spans="1:55" ht="28.8" x14ac:dyDescent="0.3">
      <c r="A148" s="1" t="s">
        <v>455</v>
      </c>
      <c r="B148" s="1" t="s">
        <v>456</v>
      </c>
      <c r="C148" s="1" t="s">
        <v>457</v>
      </c>
      <c r="D148" s="1" t="s">
        <v>241</v>
      </c>
      <c r="E148" s="1" t="s">
        <v>458</v>
      </c>
      <c r="F148" s="4">
        <v>41359</v>
      </c>
      <c r="G148" s="1" t="s">
        <v>107</v>
      </c>
      <c r="H148" s="1" t="s">
        <v>459</v>
      </c>
      <c r="I148" s="3" t="b">
        <v>1</v>
      </c>
      <c r="J148" s="3">
        <v>72.400000000000006</v>
      </c>
      <c r="K148" s="3">
        <v>6</v>
      </c>
      <c r="L148" s="3" t="b">
        <v>0</v>
      </c>
      <c r="M148" s="1" t="s">
        <v>43</v>
      </c>
      <c r="N148" s="1" t="s">
        <v>456</v>
      </c>
      <c r="O148" s="3">
        <v>1</v>
      </c>
      <c r="P148" s="1" t="s">
        <v>460</v>
      </c>
      <c r="Q148" s="1" t="s">
        <v>461</v>
      </c>
      <c r="R148" s="1" t="s">
        <v>209</v>
      </c>
      <c r="S148" s="20" t="s">
        <v>210</v>
      </c>
      <c r="T148" s="1" t="s">
        <v>211</v>
      </c>
      <c r="U148" s="1" t="s">
        <v>462</v>
      </c>
      <c r="V148" s="1" t="s">
        <v>43</v>
      </c>
      <c r="W148" s="4">
        <v>43012</v>
      </c>
      <c r="X148" s="3">
        <v>0</v>
      </c>
      <c r="Y148" s="1" t="s">
        <v>467</v>
      </c>
      <c r="Z148" s="1" t="s">
        <v>455</v>
      </c>
      <c r="AA148" s="4">
        <v>44957</v>
      </c>
      <c r="AB148" s="1" t="s">
        <v>66</v>
      </c>
      <c r="AC148" s="4">
        <v>45036</v>
      </c>
      <c r="AD148" s="3">
        <v>2</v>
      </c>
      <c r="AE148" s="4">
        <v>44983</v>
      </c>
      <c r="AF148" s="1" t="s">
        <v>467</v>
      </c>
      <c r="AG148" s="1" t="s">
        <v>91</v>
      </c>
      <c r="AH148" s="1" t="s">
        <v>68</v>
      </c>
      <c r="AI148" s="1" t="s">
        <v>398</v>
      </c>
      <c r="AJ148" s="1" t="s">
        <v>70</v>
      </c>
      <c r="AK148" s="1" t="s">
        <v>70</v>
      </c>
      <c r="AL148" s="1" t="s">
        <v>71</v>
      </c>
      <c r="AM148" s="5">
        <v>0</v>
      </c>
      <c r="AN148" s="1" t="s">
        <v>398</v>
      </c>
      <c r="AO148" s="1" t="s">
        <v>399</v>
      </c>
      <c r="AP148" s="5">
        <v>100</v>
      </c>
      <c r="AQ148" s="3">
        <v>2</v>
      </c>
      <c r="AR148" s="1" t="s">
        <v>73</v>
      </c>
      <c r="AS148" s="8">
        <f>(Tableau1[[#This Row],[MedPrix]]+Tableau1[[#This Row],[PrixTrai]])*(1-Tableau1[[#This Row],[CliRemise]])</f>
        <v>100</v>
      </c>
      <c r="AT148" s="33">
        <f>Tableau1[[#This Row],[CA]]*1.1</f>
        <v>110.00000000000001</v>
      </c>
      <c r="AU148" s="22" t="str">
        <f>IF( Tableau1[[#This Row],[DetailVisite.VisNum]]="", "Sans détail", "Avec détail")</f>
        <v>Avec détail</v>
      </c>
      <c r="AV148" s="22">
        <f ca="1">IF(Tableau1[[#This Row],[VisDatePaiement_2024]]="",0,(TODAY()-Tableau1[[#This Row],[VisDatePaiement_2024]]))</f>
        <v>686</v>
      </c>
      <c r="AW148" s="22">
        <f ca="1">ROUND(Tableau1[[#This Row],[nombre de jour d''impayés]]/30,1)</f>
        <v>22.9</v>
      </c>
      <c r="AX148" s="22" t="str">
        <f ca="1">IF(Tableau1[[#This Row],[nombre de mois]]&gt;1,"impayé","payé")</f>
        <v>impayé</v>
      </c>
      <c r="AY148" s="23" t="b">
        <f ca="1">AND(Tableau1[[#This Row],[VisDatesuivi_2024]]&gt;=TODAY()-30,Tableau1[[#This Row],[VisDatesuivi_2024]]&lt;=TODAY())</f>
        <v>0</v>
      </c>
      <c r="AZ148" s="23">
        <f>ROUNDDOWN(DAY(Tableau1[[#This Row],[VisDate_2024]])/7,0)</f>
        <v>4</v>
      </c>
      <c r="BA148" s="59">
        <f t="shared" si="2"/>
        <v>0</v>
      </c>
      <c r="BB148" s="60">
        <f>Tableau1[[#This Row],[VisDate_2024]]-Tableau1[[#This Row],[visite]]</f>
        <v>44957</v>
      </c>
      <c r="BC148" s="56" t="str">
        <f>IF(Tableau1[[#This Row],[visite]]&gt;0,Tableau1[[#This Row],[Colonne1]],"")</f>
        <v/>
      </c>
    </row>
    <row r="149" spans="1:55" ht="28.8" x14ac:dyDescent="0.3">
      <c r="A149" s="1" t="s">
        <v>455</v>
      </c>
      <c r="B149" s="1" t="s">
        <v>456</v>
      </c>
      <c r="C149" s="1" t="s">
        <v>457</v>
      </c>
      <c r="D149" s="1" t="s">
        <v>241</v>
      </c>
      <c r="E149" s="1" t="s">
        <v>458</v>
      </c>
      <c r="F149" s="4">
        <v>41359</v>
      </c>
      <c r="G149" s="1" t="s">
        <v>107</v>
      </c>
      <c r="H149" s="1" t="s">
        <v>459</v>
      </c>
      <c r="I149" s="3" t="b">
        <v>1</v>
      </c>
      <c r="J149" s="3">
        <v>72.400000000000006</v>
      </c>
      <c r="K149" s="3">
        <v>6</v>
      </c>
      <c r="L149" s="3" t="b">
        <v>0</v>
      </c>
      <c r="M149" s="1" t="s">
        <v>43</v>
      </c>
      <c r="N149" s="1" t="s">
        <v>456</v>
      </c>
      <c r="O149" s="3">
        <v>1</v>
      </c>
      <c r="P149" s="1" t="s">
        <v>460</v>
      </c>
      <c r="Q149" s="1" t="s">
        <v>461</v>
      </c>
      <c r="R149" s="1" t="s">
        <v>209</v>
      </c>
      <c r="S149" s="20" t="s">
        <v>210</v>
      </c>
      <c r="T149" s="1" t="s">
        <v>211</v>
      </c>
      <c r="U149" s="1" t="s">
        <v>462</v>
      </c>
      <c r="V149" s="1" t="s">
        <v>43</v>
      </c>
      <c r="W149" s="4">
        <v>43012</v>
      </c>
      <c r="X149" s="3">
        <v>0</v>
      </c>
      <c r="Y149" s="1" t="s">
        <v>467</v>
      </c>
      <c r="Z149" s="1" t="s">
        <v>455</v>
      </c>
      <c r="AA149" s="4">
        <v>44957</v>
      </c>
      <c r="AB149" s="1" t="s">
        <v>66</v>
      </c>
      <c r="AC149" s="4">
        <v>45036</v>
      </c>
      <c r="AD149" s="3">
        <v>2</v>
      </c>
      <c r="AE149" s="4">
        <v>44983</v>
      </c>
      <c r="AF149" s="1" t="s">
        <v>467</v>
      </c>
      <c r="AG149" s="1" t="s">
        <v>78</v>
      </c>
      <c r="AH149" s="1" t="s">
        <v>68</v>
      </c>
      <c r="AI149" s="1" t="s">
        <v>194</v>
      </c>
      <c r="AJ149" s="1" t="s">
        <v>70</v>
      </c>
      <c r="AK149" s="1" t="s">
        <v>70</v>
      </c>
      <c r="AL149" s="1" t="s">
        <v>71</v>
      </c>
      <c r="AM149" s="5">
        <v>0</v>
      </c>
      <c r="AN149" s="1" t="s">
        <v>194</v>
      </c>
      <c r="AO149" s="1" t="s">
        <v>195</v>
      </c>
      <c r="AP149" s="5">
        <v>100</v>
      </c>
      <c r="AQ149" s="3">
        <v>2</v>
      </c>
      <c r="AR149" s="1" t="s">
        <v>73</v>
      </c>
      <c r="AS149" s="8">
        <f>(Tableau1[[#This Row],[MedPrix]]+Tableau1[[#This Row],[PrixTrai]])*(1-Tableau1[[#This Row],[CliRemise]])</f>
        <v>100</v>
      </c>
      <c r="AT149" s="33">
        <f>Tableau1[[#This Row],[CA]]*1.1</f>
        <v>110.00000000000001</v>
      </c>
      <c r="AU149" s="22" t="str">
        <f>IF( Tableau1[[#This Row],[DetailVisite.VisNum]]="", "Sans détail", "Avec détail")</f>
        <v>Avec détail</v>
      </c>
      <c r="AV149" s="22">
        <f ca="1">IF(Tableau1[[#This Row],[VisDatePaiement_2024]]="",0,(TODAY()-Tableau1[[#This Row],[VisDatePaiement_2024]]))</f>
        <v>686</v>
      </c>
      <c r="AW149" s="22">
        <f ca="1">ROUND(Tableau1[[#This Row],[nombre de jour d''impayés]]/30,1)</f>
        <v>22.9</v>
      </c>
      <c r="AX149" s="22" t="str">
        <f ca="1">IF(Tableau1[[#This Row],[nombre de mois]]&gt;1,"impayé","payé")</f>
        <v>impayé</v>
      </c>
      <c r="AY149" s="23" t="b">
        <f ca="1">AND(Tableau1[[#This Row],[VisDatesuivi_2024]]&gt;=TODAY()-30,Tableau1[[#This Row],[VisDatesuivi_2024]]&lt;=TODAY())</f>
        <v>0</v>
      </c>
      <c r="AZ149" s="23">
        <f>ROUNDDOWN(DAY(Tableau1[[#This Row],[VisDate_2024]])/7,0)</f>
        <v>4</v>
      </c>
      <c r="BA149" s="59">
        <f t="shared" si="2"/>
        <v>0</v>
      </c>
      <c r="BB149" s="60">
        <f>Tableau1[[#This Row],[VisDate_2024]]-Tableau1[[#This Row],[visite]]</f>
        <v>44957</v>
      </c>
      <c r="BC149" s="56" t="str">
        <f>IF(Tableau1[[#This Row],[visite]]&gt;0,Tableau1[[#This Row],[Colonne1]],"")</f>
        <v/>
      </c>
    </row>
    <row r="150" spans="1:55" ht="28.8" x14ac:dyDescent="0.3">
      <c r="A150" s="1" t="s">
        <v>455</v>
      </c>
      <c r="B150" s="1" t="s">
        <v>456</v>
      </c>
      <c r="C150" s="1" t="s">
        <v>457</v>
      </c>
      <c r="D150" s="1" t="s">
        <v>241</v>
      </c>
      <c r="E150" s="1" t="s">
        <v>458</v>
      </c>
      <c r="F150" s="4">
        <v>41359</v>
      </c>
      <c r="G150" s="1" t="s">
        <v>107</v>
      </c>
      <c r="H150" s="1" t="s">
        <v>459</v>
      </c>
      <c r="I150" s="3" t="b">
        <v>1</v>
      </c>
      <c r="J150" s="3">
        <v>72.400000000000006</v>
      </c>
      <c r="K150" s="3">
        <v>6</v>
      </c>
      <c r="L150" s="3" t="b">
        <v>0</v>
      </c>
      <c r="M150" s="1" t="s">
        <v>43</v>
      </c>
      <c r="N150" s="1" t="s">
        <v>456</v>
      </c>
      <c r="O150" s="3">
        <v>1</v>
      </c>
      <c r="P150" s="1" t="s">
        <v>460</v>
      </c>
      <c r="Q150" s="1" t="s">
        <v>461</v>
      </c>
      <c r="R150" s="1" t="s">
        <v>209</v>
      </c>
      <c r="S150" s="20" t="s">
        <v>210</v>
      </c>
      <c r="T150" s="1" t="s">
        <v>211</v>
      </c>
      <c r="U150" s="1" t="s">
        <v>462</v>
      </c>
      <c r="V150" s="1" t="s">
        <v>43</v>
      </c>
      <c r="W150" s="4">
        <v>43012</v>
      </c>
      <c r="X150" s="3">
        <v>0</v>
      </c>
      <c r="Y150" s="1" t="s">
        <v>468</v>
      </c>
      <c r="Z150" s="1" t="s">
        <v>455</v>
      </c>
      <c r="AA150" s="4">
        <v>45035</v>
      </c>
      <c r="AB150" s="1" t="s">
        <v>111</v>
      </c>
      <c r="AC150" s="2"/>
      <c r="AD150" s="3">
        <v>2</v>
      </c>
      <c r="AE150" s="4">
        <v>45058</v>
      </c>
      <c r="AF150" s="1" t="s">
        <v>468</v>
      </c>
      <c r="AG150" s="1" t="s">
        <v>67</v>
      </c>
      <c r="AH150" s="1" t="s">
        <v>172</v>
      </c>
      <c r="AI150" s="1" t="s">
        <v>177</v>
      </c>
      <c r="AJ150" s="1" t="s">
        <v>70</v>
      </c>
      <c r="AK150" s="1" t="s">
        <v>70</v>
      </c>
      <c r="AL150" s="1" t="s">
        <v>71</v>
      </c>
      <c r="AM150" s="5">
        <v>0</v>
      </c>
      <c r="AN150" s="1" t="s">
        <v>177</v>
      </c>
      <c r="AO150" s="1" t="s">
        <v>180</v>
      </c>
      <c r="AP150" s="5">
        <v>375</v>
      </c>
      <c r="AQ150" s="3">
        <v>2</v>
      </c>
      <c r="AR150" s="1" t="s">
        <v>73</v>
      </c>
      <c r="AS150" s="8">
        <f>(Tableau1[[#This Row],[MedPrix]]+Tableau1[[#This Row],[PrixTrai]])*(1-Tableau1[[#This Row],[CliRemise]])</f>
        <v>375</v>
      </c>
      <c r="AT150" s="33">
        <f>Tableau1[[#This Row],[CA]]*1.1</f>
        <v>412.50000000000006</v>
      </c>
      <c r="AU150" s="22" t="str">
        <f>IF( Tableau1[[#This Row],[DetailVisite.VisNum]]="", "Sans détail", "Avec détail")</f>
        <v>Avec détail</v>
      </c>
      <c r="AV150" s="22">
        <f ca="1">IF(Tableau1[[#This Row],[VisDatePaiement_2024]]="",0,(TODAY()-Tableau1[[#This Row],[VisDatePaiement_2024]]))</f>
        <v>611</v>
      </c>
      <c r="AW150" s="22">
        <f ca="1">ROUND(Tableau1[[#This Row],[nombre de jour d''impayés]]/30,1)</f>
        <v>20.399999999999999</v>
      </c>
      <c r="AX150" s="22" t="str">
        <f ca="1">IF(Tableau1[[#This Row],[nombre de mois]]&gt;1,"impayé","payé")</f>
        <v>impayé</v>
      </c>
      <c r="AY150" s="23" t="b">
        <f ca="1">AND(Tableau1[[#This Row],[VisDatesuivi_2024]]&gt;=TODAY()-30,Tableau1[[#This Row],[VisDatesuivi_2024]]&lt;=TODAY())</f>
        <v>0</v>
      </c>
      <c r="AZ150" s="23">
        <f>ROUNDDOWN(DAY(Tableau1[[#This Row],[VisDate_2024]])/7,0)</f>
        <v>2</v>
      </c>
      <c r="BA150" s="59">
        <f t="shared" si="2"/>
        <v>0</v>
      </c>
      <c r="BB150" s="60">
        <f>Tableau1[[#This Row],[VisDate_2024]]-Tableau1[[#This Row],[visite]]</f>
        <v>45035</v>
      </c>
      <c r="BC150" s="56" t="str">
        <f>IF(Tableau1[[#This Row],[visite]]&gt;0,Tableau1[[#This Row],[Colonne1]],"")</f>
        <v/>
      </c>
    </row>
    <row r="151" spans="1:55" ht="28.8" x14ac:dyDescent="0.3">
      <c r="A151" s="1" t="s">
        <v>455</v>
      </c>
      <c r="B151" s="1" t="s">
        <v>456</v>
      </c>
      <c r="C151" s="1" t="s">
        <v>457</v>
      </c>
      <c r="D151" s="1" t="s">
        <v>241</v>
      </c>
      <c r="E151" s="1" t="s">
        <v>458</v>
      </c>
      <c r="F151" s="4">
        <v>41359</v>
      </c>
      <c r="G151" s="1" t="s">
        <v>107</v>
      </c>
      <c r="H151" s="1" t="s">
        <v>459</v>
      </c>
      <c r="I151" s="3" t="b">
        <v>1</v>
      </c>
      <c r="J151" s="3">
        <v>72.400000000000006</v>
      </c>
      <c r="K151" s="3">
        <v>6</v>
      </c>
      <c r="L151" s="3" t="b">
        <v>0</v>
      </c>
      <c r="M151" s="1" t="s">
        <v>43</v>
      </c>
      <c r="N151" s="1" t="s">
        <v>456</v>
      </c>
      <c r="O151" s="3">
        <v>1</v>
      </c>
      <c r="P151" s="1" t="s">
        <v>460</v>
      </c>
      <c r="Q151" s="1" t="s">
        <v>461</v>
      </c>
      <c r="R151" s="1" t="s">
        <v>209</v>
      </c>
      <c r="S151" s="20" t="s">
        <v>210</v>
      </c>
      <c r="T151" s="1" t="s">
        <v>211</v>
      </c>
      <c r="U151" s="1" t="s">
        <v>462</v>
      </c>
      <c r="V151" s="1" t="s">
        <v>43</v>
      </c>
      <c r="W151" s="4">
        <v>43012</v>
      </c>
      <c r="X151" s="3">
        <v>0</v>
      </c>
      <c r="Y151" s="1" t="s">
        <v>469</v>
      </c>
      <c r="Z151" s="1" t="s">
        <v>455</v>
      </c>
      <c r="AA151" s="4">
        <v>45047</v>
      </c>
      <c r="AB151" s="1" t="s">
        <v>111</v>
      </c>
      <c r="AC151" s="2"/>
      <c r="AD151" s="3">
        <v>1</v>
      </c>
      <c r="AE151" s="4">
        <v>45064</v>
      </c>
      <c r="AF151" s="1" t="s">
        <v>469</v>
      </c>
      <c r="AG151" s="1" t="s">
        <v>67</v>
      </c>
      <c r="AH151" s="1" t="s">
        <v>68</v>
      </c>
      <c r="AI151" s="1" t="s">
        <v>69</v>
      </c>
      <c r="AJ151" s="1" t="s">
        <v>70</v>
      </c>
      <c r="AK151" s="1" t="s">
        <v>70</v>
      </c>
      <c r="AL151" s="1" t="s">
        <v>71</v>
      </c>
      <c r="AM151" s="5">
        <v>0</v>
      </c>
      <c r="AN151" s="1" t="s">
        <v>69</v>
      </c>
      <c r="AO151" s="1" t="s">
        <v>72</v>
      </c>
      <c r="AP151" s="5">
        <v>250</v>
      </c>
      <c r="AQ151" s="3">
        <v>1</v>
      </c>
      <c r="AR151" s="1" t="s">
        <v>112</v>
      </c>
      <c r="AS151" s="8">
        <f>(Tableau1[[#This Row],[MedPrix]]+Tableau1[[#This Row],[PrixTrai]])*(1-Tableau1[[#This Row],[CliRemise]])</f>
        <v>250</v>
      </c>
      <c r="AT151" s="33">
        <f>Tableau1[[#This Row],[CA]]*1.1</f>
        <v>275</v>
      </c>
      <c r="AU151" s="22" t="str">
        <f>IF( Tableau1[[#This Row],[DetailVisite.VisNum]]="", "Sans détail", "Avec détail")</f>
        <v>Avec détail</v>
      </c>
      <c r="AV151" s="22">
        <f ca="1">IF(Tableau1[[#This Row],[VisDatePaiement_2024]]="",0,(TODAY()-Tableau1[[#This Row],[VisDatePaiement_2024]]))</f>
        <v>605</v>
      </c>
      <c r="AW151" s="22">
        <f ca="1">ROUND(Tableau1[[#This Row],[nombre de jour d''impayés]]/30,1)</f>
        <v>20.2</v>
      </c>
      <c r="AX151" s="22" t="str">
        <f ca="1">IF(Tableau1[[#This Row],[nombre de mois]]&gt;1,"impayé","payé")</f>
        <v>impayé</v>
      </c>
      <c r="AY151" s="23" t="b">
        <f ca="1">AND(Tableau1[[#This Row],[VisDatesuivi_2024]]&gt;=TODAY()-30,Tableau1[[#This Row],[VisDatesuivi_2024]]&lt;=TODAY())</f>
        <v>0</v>
      </c>
      <c r="AZ151" s="23">
        <f>ROUNDDOWN(DAY(Tableau1[[#This Row],[VisDate_2024]])/7,0)</f>
        <v>0</v>
      </c>
      <c r="BA151" s="59">
        <f t="shared" si="2"/>
        <v>0</v>
      </c>
      <c r="BB151" s="60">
        <f>Tableau1[[#This Row],[VisDate_2024]]-Tableau1[[#This Row],[visite]]</f>
        <v>45047</v>
      </c>
      <c r="BC151" s="56" t="str">
        <f>IF(Tableau1[[#This Row],[visite]]&gt;0,Tableau1[[#This Row],[Colonne1]],"")</f>
        <v/>
      </c>
    </row>
    <row r="152" spans="1:55" ht="43.2" x14ac:dyDescent="0.3">
      <c r="A152" s="1" t="s">
        <v>455</v>
      </c>
      <c r="B152" s="1" t="s">
        <v>456</v>
      </c>
      <c r="C152" s="1" t="s">
        <v>457</v>
      </c>
      <c r="D152" s="1" t="s">
        <v>241</v>
      </c>
      <c r="E152" s="1" t="s">
        <v>458</v>
      </c>
      <c r="F152" s="4">
        <v>41359</v>
      </c>
      <c r="G152" s="1" t="s">
        <v>107</v>
      </c>
      <c r="H152" s="1" t="s">
        <v>459</v>
      </c>
      <c r="I152" s="3" t="b">
        <v>1</v>
      </c>
      <c r="J152" s="3">
        <v>72.400000000000006</v>
      </c>
      <c r="K152" s="3">
        <v>6</v>
      </c>
      <c r="L152" s="3" t="b">
        <v>0</v>
      </c>
      <c r="M152" s="1" t="s">
        <v>43</v>
      </c>
      <c r="N152" s="1" t="s">
        <v>456</v>
      </c>
      <c r="O152" s="3">
        <v>1</v>
      </c>
      <c r="P152" s="1" t="s">
        <v>460</v>
      </c>
      <c r="Q152" s="1" t="s">
        <v>461</v>
      </c>
      <c r="R152" s="1" t="s">
        <v>209</v>
      </c>
      <c r="S152" s="20" t="s">
        <v>210</v>
      </c>
      <c r="T152" s="1" t="s">
        <v>211</v>
      </c>
      <c r="U152" s="1" t="s">
        <v>462</v>
      </c>
      <c r="V152" s="1" t="s">
        <v>43</v>
      </c>
      <c r="W152" s="4">
        <v>43012</v>
      </c>
      <c r="X152" s="3">
        <v>0</v>
      </c>
      <c r="Y152" s="1" t="s">
        <v>470</v>
      </c>
      <c r="Z152" s="1" t="s">
        <v>455</v>
      </c>
      <c r="AA152" s="4">
        <v>45091</v>
      </c>
      <c r="AB152" s="1" t="s">
        <v>75</v>
      </c>
      <c r="AC152" s="4">
        <v>45106</v>
      </c>
      <c r="AD152" s="3">
        <v>1</v>
      </c>
      <c r="AE152" s="4">
        <v>45115</v>
      </c>
      <c r="AF152" s="1" t="s">
        <v>470</v>
      </c>
      <c r="AG152" s="1" t="s">
        <v>67</v>
      </c>
      <c r="AH152" s="1" t="s">
        <v>79</v>
      </c>
      <c r="AI152" s="1" t="s">
        <v>126</v>
      </c>
      <c r="AJ152" s="1" t="s">
        <v>282</v>
      </c>
      <c r="AK152" s="1" t="s">
        <v>282</v>
      </c>
      <c r="AL152" s="1" t="s">
        <v>283</v>
      </c>
      <c r="AM152" s="5">
        <v>3</v>
      </c>
      <c r="AN152" s="1" t="s">
        <v>126</v>
      </c>
      <c r="AO152" s="1" t="s">
        <v>127</v>
      </c>
      <c r="AP152" s="5">
        <v>100</v>
      </c>
      <c r="AQ152" s="3">
        <v>1</v>
      </c>
      <c r="AR152" s="1" t="s">
        <v>112</v>
      </c>
      <c r="AS152" s="8">
        <f>(Tableau1[[#This Row],[MedPrix]]+Tableau1[[#This Row],[PrixTrai]])*(1-Tableau1[[#This Row],[CliRemise]])</f>
        <v>103</v>
      </c>
      <c r="AT152" s="33">
        <f>Tableau1[[#This Row],[CA]]*1.1</f>
        <v>113.30000000000001</v>
      </c>
      <c r="AU152" s="22" t="str">
        <f>IF( Tableau1[[#This Row],[DetailVisite.VisNum]]="", "Sans détail", "Avec détail")</f>
        <v>Avec détail</v>
      </c>
      <c r="AV152" s="22">
        <f ca="1">IF(Tableau1[[#This Row],[VisDatePaiement_2024]]="",0,(TODAY()-Tableau1[[#This Row],[VisDatePaiement_2024]]))</f>
        <v>554</v>
      </c>
      <c r="AW152" s="22">
        <f ca="1">ROUND(Tableau1[[#This Row],[nombre de jour d''impayés]]/30,1)</f>
        <v>18.5</v>
      </c>
      <c r="AX152" s="22" t="str">
        <f ca="1">IF(Tableau1[[#This Row],[nombre de mois]]&gt;1,"impayé","payé")</f>
        <v>impayé</v>
      </c>
      <c r="AY152" s="23" t="b">
        <f ca="1">AND(Tableau1[[#This Row],[VisDatesuivi_2024]]&gt;=TODAY()-30,Tableau1[[#This Row],[VisDatesuivi_2024]]&lt;=TODAY())</f>
        <v>0</v>
      </c>
      <c r="AZ152" s="23">
        <f>ROUNDDOWN(DAY(Tableau1[[#This Row],[VisDate_2024]])/7,0)</f>
        <v>2</v>
      </c>
      <c r="BA152" s="59">
        <f t="shared" si="2"/>
        <v>0</v>
      </c>
      <c r="BB152" s="60">
        <f>Tableau1[[#This Row],[VisDate_2024]]-Tableau1[[#This Row],[visite]]</f>
        <v>45091</v>
      </c>
      <c r="BC152" s="56" t="str">
        <f>IF(Tableau1[[#This Row],[visite]]&gt;0,Tableau1[[#This Row],[Colonne1]],"")</f>
        <v/>
      </c>
    </row>
    <row r="153" spans="1:55" ht="28.8" x14ac:dyDescent="0.3">
      <c r="A153" s="1" t="s">
        <v>455</v>
      </c>
      <c r="B153" s="1" t="s">
        <v>456</v>
      </c>
      <c r="C153" s="1" t="s">
        <v>457</v>
      </c>
      <c r="D153" s="1" t="s">
        <v>241</v>
      </c>
      <c r="E153" s="1" t="s">
        <v>458</v>
      </c>
      <c r="F153" s="4">
        <v>41359</v>
      </c>
      <c r="G153" s="1" t="s">
        <v>107</v>
      </c>
      <c r="H153" s="1" t="s">
        <v>459</v>
      </c>
      <c r="I153" s="3" t="b">
        <v>1</v>
      </c>
      <c r="J153" s="3">
        <v>72.400000000000006</v>
      </c>
      <c r="K153" s="3">
        <v>6</v>
      </c>
      <c r="L153" s="3" t="b">
        <v>0</v>
      </c>
      <c r="M153" s="1" t="s">
        <v>43</v>
      </c>
      <c r="N153" s="1" t="s">
        <v>456</v>
      </c>
      <c r="O153" s="3">
        <v>1</v>
      </c>
      <c r="P153" s="1" t="s">
        <v>460</v>
      </c>
      <c r="Q153" s="1" t="s">
        <v>461</v>
      </c>
      <c r="R153" s="1" t="s">
        <v>209</v>
      </c>
      <c r="S153" s="20" t="s">
        <v>210</v>
      </c>
      <c r="T153" s="1" t="s">
        <v>211</v>
      </c>
      <c r="U153" s="1" t="s">
        <v>462</v>
      </c>
      <c r="V153" s="1" t="s">
        <v>43</v>
      </c>
      <c r="W153" s="4">
        <v>43012</v>
      </c>
      <c r="X153" s="3">
        <v>0</v>
      </c>
      <c r="Y153" s="1" t="s">
        <v>471</v>
      </c>
      <c r="Z153" s="1" t="s">
        <v>455</v>
      </c>
      <c r="AA153" s="4">
        <v>45580</v>
      </c>
      <c r="AB153" s="1" t="s">
        <v>111</v>
      </c>
      <c r="AC153" s="2"/>
      <c r="AD153" s="2"/>
      <c r="AE153" s="2"/>
      <c r="AF153" s="1" t="s">
        <v>43</v>
      </c>
      <c r="AG153" s="1" t="s">
        <v>43</v>
      </c>
      <c r="AH153" s="1" t="s">
        <v>43</v>
      </c>
      <c r="AI153" s="1" t="s">
        <v>43</v>
      </c>
      <c r="AJ153" s="1" t="s">
        <v>43</v>
      </c>
      <c r="AK153" s="1" t="s">
        <v>43</v>
      </c>
      <c r="AL153" s="1" t="s">
        <v>43</v>
      </c>
      <c r="AM153" s="2"/>
      <c r="AN153" s="1" t="s">
        <v>43</v>
      </c>
      <c r="AO153" s="1" t="s">
        <v>43</v>
      </c>
      <c r="AP153" s="2"/>
      <c r="AQ153" s="2"/>
      <c r="AR153" s="1" t="s">
        <v>43</v>
      </c>
      <c r="AS153" s="8">
        <f>(Tableau1[[#This Row],[MedPrix]]+Tableau1[[#This Row],[PrixTrai]])*(1-Tableau1[[#This Row],[CliRemise]])</f>
        <v>0</v>
      </c>
      <c r="AT153" s="33">
        <f>Tableau1[[#This Row],[CA]]*1.1</f>
        <v>0</v>
      </c>
      <c r="AU153" s="22" t="str">
        <f>IF( Tableau1[[#This Row],[DetailVisite.VisNum]]="", "Sans détail", "Avec détail")</f>
        <v>Sans détail</v>
      </c>
      <c r="AV153" s="22">
        <f ca="1">IF(Tableau1[[#This Row],[VisDatePaiement_2024]]="",0,(TODAY()-Tableau1[[#This Row],[VisDatePaiement_2024]]))</f>
        <v>0</v>
      </c>
      <c r="AW153" s="22">
        <f ca="1">ROUND(Tableau1[[#This Row],[nombre de jour d''impayés]]/30,1)</f>
        <v>0</v>
      </c>
      <c r="AX153" s="22" t="str">
        <f ca="1">IF(Tableau1[[#This Row],[nombre de mois]]&gt;1,"impayé","payé")</f>
        <v>payé</v>
      </c>
      <c r="AY153" s="23" t="b">
        <f ca="1">AND(Tableau1[[#This Row],[VisDatesuivi_2024]]&gt;=TODAY()-30,Tableau1[[#This Row],[VisDatesuivi_2024]]&lt;=TODAY())</f>
        <v>0</v>
      </c>
      <c r="AZ153" s="23">
        <f>ROUNDDOWN(DAY(Tableau1[[#This Row],[VisDate_2024]])/7,0)</f>
        <v>2</v>
      </c>
      <c r="BA153" s="59">
        <f t="shared" si="2"/>
        <v>45303</v>
      </c>
      <c r="BB153" s="60">
        <f>Tableau1[[#This Row],[VisDate_2024]]-Tableau1[[#This Row],[visite]]</f>
        <v>277</v>
      </c>
      <c r="BC153" s="56">
        <f>IF(Tableau1[[#This Row],[visite]]&gt;0,Tableau1[[#This Row],[Colonne1]],"")</f>
        <v>277</v>
      </c>
    </row>
    <row r="154" spans="1:55" ht="28.8" x14ac:dyDescent="0.3">
      <c r="A154" s="1" t="s">
        <v>455</v>
      </c>
      <c r="B154" s="1" t="s">
        <v>456</v>
      </c>
      <c r="C154" s="1" t="s">
        <v>457</v>
      </c>
      <c r="D154" s="1" t="s">
        <v>241</v>
      </c>
      <c r="E154" s="1" t="s">
        <v>458</v>
      </c>
      <c r="F154" s="4">
        <v>41359</v>
      </c>
      <c r="G154" s="1" t="s">
        <v>107</v>
      </c>
      <c r="H154" s="1" t="s">
        <v>459</v>
      </c>
      <c r="I154" s="3" t="b">
        <v>1</v>
      </c>
      <c r="J154" s="3">
        <v>72.400000000000006</v>
      </c>
      <c r="K154" s="3">
        <v>6</v>
      </c>
      <c r="L154" s="3" t="b">
        <v>0</v>
      </c>
      <c r="M154" s="1" t="s">
        <v>43</v>
      </c>
      <c r="N154" s="1" t="s">
        <v>456</v>
      </c>
      <c r="O154" s="3">
        <v>1</v>
      </c>
      <c r="P154" s="1" t="s">
        <v>460</v>
      </c>
      <c r="Q154" s="1" t="s">
        <v>461</v>
      </c>
      <c r="R154" s="1" t="s">
        <v>209</v>
      </c>
      <c r="S154" s="20" t="s">
        <v>210</v>
      </c>
      <c r="T154" s="1" t="s">
        <v>211</v>
      </c>
      <c r="U154" s="1" t="s">
        <v>462</v>
      </c>
      <c r="V154" s="1" t="s">
        <v>43</v>
      </c>
      <c r="W154" s="4">
        <v>43012</v>
      </c>
      <c r="X154" s="3">
        <v>0</v>
      </c>
      <c r="Y154" s="1" t="s">
        <v>472</v>
      </c>
      <c r="Z154" s="1" t="s">
        <v>455</v>
      </c>
      <c r="AA154" s="4">
        <v>45592</v>
      </c>
      <c r="AB154" s="1" t="s">
        <v>111</v>
      </c>
      <c r="AC154" s="2"/>
      <c r="AD154" s="3">
        <v>3</v>
      </c>
      <c r="AE154" s="4">
        <v>45595</v>
      </c>
      <c r="AF154" s="1" t="s">
        <v>43</v>
      </c>
      <c r="AG154" s="1" t="s">
        <v>43</v>
      </c>
      <c r="AH154" s="1" t="s">
        <v>43</v>
      </c>
      <c r="AI154" s="1" t="s">
        <v>43</v>
      </c>
      <c r="AJ154" s="1" t="s">
        <v>43</v>
      </c>
      <c r="AK154" s="1" t="s">
        <v>43</v>
      </c>
      <c r="AL154" s="1" t="s">
        <v>43</v>
      </c>
      <c r="AM154" s="2"/>
      <c r="AN154" s="1" t="s">
        <v>43</v>
      </c>
      <c r="AO154" s="1" t="s">
        <v>43</v>
      </c>
      <c r="AP154" s="2"/>
      <c r="AQ154" s="3">
        <v>3</v>
      </c>
      <c r="AR154" s="1" t="s">
        <v>82</v>
      </c>
      <c r="AS154" s="8">
        <f>(Tableau1[[#This Row],[MedPrix]]+Tableau1[[#This Row],[PrixTrai]])*(1-Tableau1[[#This Row],[CliRemise]])</f>
        <v>0</v>
      </c>
      <c r="AT154" s="33">
        <f>Tableau1[[#This Row],[CA]]*1.1</f>
        <v>0</v>
      </c>
      <c r="AU154" s="22" t="str">
        <f>IF( Tableau1[[#This Row],[DetailVisite.VisNum]]="", "Sans détail", "Avec détail")</f>
        <v>Sans détail</v>
      </c>
      <c r="AV154" s="22">
        <f ca="1">IF(Tableau1[[#This Row],[VisDatePaiement_2024]]="",0,(TODAY()-Tableau1[[#This Row],[VisDatePaiement_2024]]))</f>
        <v>74</v>
      </c>
      <c r="AW154" s="22">
        <f ca="1">ROUND(Tableau1[[#This Row],[nombre de jour d''impayés]]/30,1)</f>
        <v>2.5</v>
      </c>
      <c r="AX154" s="22" t="str">
        <f ca="1">IF(Tableau1[[#This Row],[nombre de mois]]&gt;1,"impayé","payé")</f>
        <v>impayé</v>
      </c>
      <c r="AY154" s="23" t="b">
        <f ca="1">AND(Tableau1[[#This Row],[VisDatesuivi_2024]]&gt;=TODAY()-30,Tableau1[[#This Row],[VisDatesuivi_2024]]&lt;=TODAY())</f>
        <v>0</v>
      </c>
      <c r="AZ154" s="23">
        <f>ROUNDDOWN(DAY(Tableau1[[#This Row],[VisDate_2024]])/7,0)</f>
        <v>3</v>
      </c>
      <c r="BA154" s="59">
        <f t="shared" si="2"/>
        <v>45584</v>
      </c>
      <c r="BB154" s="60">
        <f>Tableau1[[#This Row],[VisDate_2024]]-Tableau1[[#This Row],[visite]]</f>
        <v>8</v>
      </c>
      <c r="BC154" s="56">
        <f>IF(Tableau1[[#This Row],[visite]]&gt;0,Tableau1[[#This Row],[Colonne1]],"")</f>
        <v>8</v>
      </c>
    </row>
    <row r="155" spans="1:55" ht="28.8" x14ac:dyDescent="0.3">
      <c r="A155" s="1" t="s">
        <v>455</v>
      </c>
      <c r="B155" s="1" t="s">
        <v>456</v>
      </c>
      <c r="C155" s="1" t="s">
        <v>457</v>
      </c>
      <c r="D155" s="1" t="s">
        <v>241</v>
      </c>
      <c r="E155" s="1" t="s">
        <v>458</v>
      </c>
      <c r="F155" s="4">
        <v>41359</v>
      </c>
      <c r="G155" s="1" t="s">
        <v>107</v>
      </c>
      <c r="H155" s="1" t="s">
        <v>459</v>
      </c>
      <c r="I155" s="3" t="b">
        <v>1</v>
      </c>
      <c r="J155" s="3">
        <v>72.400000000000006</v>
      </c>
      <c r="K155" s="3">
        <v>6</v>
      </c>
      <c r="L155" s="3" t="b">
        <v>0</v>
      </c>
      <c r="M155" s="1" t="s">
        <v>43</v>
      </c>
      <c r="N155" s="1" t="s">
        <v>456</v>
      </c>
      <c r="O155" s="3">
        <v>1</v>
      </c>
      <c r="P155" s="1" t="s">
        <v>460</v>
      </c>
      <c r="Q155" s="1" t="s">
        <v>461</v>
      </c>
      <c r="R155" s="1" t="s">
        <v>209</v>
      </c>
      <c r="S155" s="20" t="s">
        <v>210</v>
      </c>
      <c r="T155" s="1" t="s">
        <v>211</v>
      </c>
      <c r="U155" s="1" t="s">
        <v>462</v>
      </c>
      <c r="V155" s="1" t="s">
        <v>43</v>
      </c>
      <c r="W155" s="4">
        <v>43012</v>
      </c>
      <c r="X155" s="3">
        <v>0</v>
      </c>
      <c r="Y155" s="1" t="s">
        <v>473</v>
      </c>
      <c r="Z155" s="1" t="s">
        <v>455</v>
      </c>
      <c r="AA155" s="4">
        <v>45584</v>
      </c>
      <c r="AB155" s="1" t="s">
        <v>111</v>
      </c>
      <c r="AC155" s="4">
        <v>45715</v>
      </c>
      <c r="AD155" s="2"/>
      <c r="AE155" s="2"/>
      <c r="AF155" s="1" t="s">
        <v>473</v>
      </c>
      <c r="AG155" s="1" t="s">
        <v>67</v>
      </c>
      <c r="AH155" s="1" t="s">
        <v>464</v>
      </c>
      <c r="AI155" s="1" t="s">
        <v>177</v>
      </c>
      <c r="AJ155" s="1" t="s">
        <v>465</v>
      </c>
      <c r="AK155" s="1" t="s">
        <v>465</v>
      </c>
      <c r="AL155" s="1" t="s">
        <v>466</v>
      </c>
      <c r="AM155" s="5">
        <v>3.9</v>
      </c>
      <c r="AN155" s="1" t="s">
        <v>177</v>
      </c>
      <c r="AO155" s="1" t="s">
        <v>180</v>
      </c>
      <c r="AP155" s="5">
        <v>375</v>
      </c>
      <c r="AQ155" s="2"/>
      <c r="AR155" s="1" t="s">
        <v>43</v>
      </c>
      <c r="AS155" s="8">
        <f>(Tableau1[[#This Row],[MedPrix]]+Tableau1[[#This Row],[PrixTrai]])*(1-Tableau1[[#This Row],[CliRemise]])</f>
        <v>378.9</v>
      </c>
      <c r="AT155" s="33">
        <f>Tableau1[[#This Row],[CA]]*1.1</f>
        <v>416.79</v>
      </c>
      <c r="AU155" s="22" t="str">
        <f>IF( Tableau1[[#This Row],[DetailVisite.VisNum]]="", "Sans détail", "Avec détail")</f>
        <v>Avec détail</v>
      </c>
      <c r="AV155" s="22">
        <f ca="1">IF(Tableau1[[#This Row],[VisDatePaiement_2024]]="",0,(TODAY()-Tableau1[[#This Row],[VisDatePaiement_2024]]))</f>
        <v>0</v>
      </c>
      <c r="AW155" s="22">
        <f ca="1">ROUND(Tableau1[[#This Row],[nombre de jour d''impayés]]/30,1)</f>
        <v>0</v>
      </c>
      <c r="AX155" s="22" t="str">
        <f ca="1">IF(Tableau1[[#This Row],[nombre de mois]]&gt;1,"impayé","payé")</f>
        <v>payé</v>
      </c>
      <c r="AY155" s="23" t="b">
        <f ca="1">AND(Tableau1[[#This Row],[VisDatesuivi_2024]]&gt;=TODAY()-30,Tableau1[[#This Row],[VisDatesuivi_2024]]&lt;=TODAY())</f>
        <v>0</v>
      </c>
      <c r="AZ155" s="23">
        <f>ROUNDDOWN(DAY(Tableau1[[#This Row],[VisDate_2024]])/7,0)</f>
        <v>2</v>
      </c>
      <c r="BA155" s="59">
        <f t="shared" si="2"/>
        <v>45303</v>
      </c>
      <c r="BB155" s="60">
        <f>Tableau1[[#This Row],[VisDate_2024]]-Tableau1[[#This Row],[visite]]</f>
        <v>281</v>
      </c>
      <c r="BC155" s="56">
        <f>IF(Tableau1[[#This Row],[visite]]&gt;0,Tableau1[[#This Row],[Colonne1]],"")</f>
        <v>281</v>
      </c>
    </row>
    <row r="156" spans="1:55" ht="43.2" x14ac:dyDescent="0.3">
      <c r="A156" s="1" t="s">
        <v>455</v>
      </c>
      <c r="B156" s="1" t="s">
        <v>456</v>
      </c>
      <c r="C156" s="1" t="s">
        <v>457</v>
      </c>
      <c r="D156" s="1" t="s">
        <v>241</v>
      </c>
      <c r="E156" s="1" t="s">
        <v>458</v>
      </c>
      <c r="F156" s="4">
        <v>41359</v>
      </c>
      <c r="G156" s="1" t="s">
        <v>107</v>
      </c>
      <c r="H156" s="1" t="s">
        <v>459</v>
      </c>
      <c r="I156" s="3" t="b">
        <v>1</v>
      </c>
      <c r="J156" s="3">
        <v>72.400000000000006</v>
      </c>
      <c r="K156" s="3">
        <v>6</v>
      </c>
      <c r="L156" s="3" t="b">
        <v>0</v>
      </c>
      <c r="M156" s="1" t="s">
        <v>43</v>
      </c>
      <c r="N156" s="1" t="s">
        <v>456</v>
      </c>
      <c r="O156" s="3">
        <v>1</v>
      </c>
      <c r="P156" s="1" t="s">
        <v>460</v>
      </c>
      <c r="Q156" s="1" t="s">
        <v>461</v>
      </c>
      <c r="R156" s="1" t="s">
        <v>209</v>
      </c>
      <c r="S156" s="20" t="s">
        <v>210</v>
      </c>
      <c r="T156" s="1" t="s">
        <v>211</v>
      </c>
      <c r="U156" s="1" t="s">
        <v>462</v>
      </c>
      <c r="V156" s="1" t="s">
        <v>43</v>
      </c>
      <c r="W156" s="4">
        <v>43012</v>
      </c>
      <c r="X156" s="3">
        <v>0</v>
      </c>
      <c r="Y156" s="1" t="s">
        <v>473</v>
      </c>
      <c r="Z156" s="1" t="s">
        <v>455</v>
      </c>
      <c r="AA156" s="4">
        <v>45584</v>
      </c>
      <c r="AB156" s="1" t="s">
        <v>111</v>
      </c>
      <c r="AC156" s="4">
        <v>45715</v>
      </c>
      <c r="AD156" s="2"/>
      <c r="AE156" s="2"/>
      <c r="AF156" s="1" t="s">
        <v>473</v>
      </c>
      <c r="AG156" s="1" t="s">
        <v>91</v>
      </c>
      <c r="AH156" s="1" t="s">
        <v>464</v>
      </c>
      <c r="AI156" s="1" t="s">
        <v>169</v>
      </c>
      <c r="AJ156" s="1" t="s">
        <v>174</v>
      </c>
      <c r="AK156" s="1" t="s">
        <v>174</v>
      </c>
      <c r="AL156" s="1" t="s">
        <v>175</v>
      </c>
      <c r="AM156" s="5">
        <v>4</v>
      </c>
      <c r="AN156" s="1" t="s">
        <v>169</v>
      </c>
      <c r="AO156" s="1" t="s">
        <v>171</v>
      </c>
      <c r="AP156" s="5">
        <v>375</v>
      </c>
      <c r="AQ156" s="2"/>
      <c r="AR156" s="1" t="s">
        <v>43</v>
      </c>
      <c r="AS156" s="8">
        <f>(Tableau1[[#This Row],[MedPrix]]+Tableau1[[#This Row],[PrixTrai]])*(1-Tableau1[[#This Row],[CliRemise]])</f>
        <v>379</v>
      </c>
      <c r="AT156" s="33">
        <f>Tableau1[[#This Row],[CA]]*1.1</f>
        <v>416.90000000000003</v>
      </c>
      <c r="AU156" s="22" t="str">
        <f>IF( Tableau1[[#This Row],[DetailVisite.VisNum]]="", "Sans détail", "Avec détail")</f>
        <v>Avec détail</v>
      </c>
      <c r="AV156" s="22">
        <f ca="1">IF(Tableau1[[#This Row],[VisDatePaiement_2024]]="",0,(TODAY()-Tableau1[[#This Row],[VisDatePaiement_2024]]))</f>
        <v>0</v>
      </c>
      <c r="AW156" s="22">
        <f ca="1">ROUND(Tableau1[[#This Row],[nombre de jour d''impayés]]/30,1)</f>
        <v>0</v>
      </c>
      <c r="AX156" s="22" t="str">
        <f ca="1">IF(Tableau1[[#This Row],[nombre de mois]]&gt;1,"impayé","payé")</f>
        <v>payé</v>
      </c>
      <c r="AY156" s="23" t="b">
        <f ca="1">AND(Tableau1[[#This Row],[VisDatesuivi_2024]]&gt;=TODAY()-30,Tableau1[[#This Row],[VisDatesuivi_2024]]&lt;=TODAY())</f>
        <v>0</v>
      </c>
      <c r="AZ156" s="23">
        <f>ROUNDDOWN(DAY(Tableau1[[#This Row],[VisDate_2024]])/7,0)</f>
        <v>2</v>
      </c>
      <c r="BA156" s="59">
        <f t="shared" si="2"/>
        <v>45303</v>
      </c>
      <c r="BB156" s="60">
        <f>Tableau1[[#This Row],[VisDate_2024]]-Tableau1[[#This Row],[visite]]</f>
        <v>281</v>
      </c>
      <c r="BC156" s="56">
        <f>IF(Tableau1[[#This Row],[visite]]&gt;0,Tableau1[[#This Row],[Colonne1]],"")</f>
        <v>281</v>
      </c>
    </row>
    <row r="157" spans="1:55" ht="28.8" x14ac:dyDescent="0.3">
      <c r="A157" s="1" t="s">
        <v>455</v>
      </c>
      <c r="B157" s="1" t="s">
        <v>456</v>
      </c>
      <c r="C157" s="1" t="s">
        <v>457</v>
      </c>
      <c r="D157" s="1" t="s">
        <v>241</v>
      </c>
      <c r="E157" s="1" t="s">
        <v>458</v>
      </c>
      <c r="F157" s="4">
        <v>41359</v>
      </c>
      <c r="G157" s="1" t="s">
        <v>107</v>
      </c>
      <c r="H157" s="1" t="s">
        <v>459</v>
      </c>
      <c r="I157" s="3" t="b">
        <v>1</v>
      </c>
      <c r="J157" s="3">
        <v>72.400000000000006</v>
      </c>
      <c r="K157" s="3">
        <v>6</v>
      </c>
      <c r="L157" s="3" t="b">
        <v>0</v>
      </c>
      <c r="M157" s="1" t="s">
        <v>43</v>
      </c>
      <c r="N157" s="1" t="s">
        <v>456</v>
      </c>
      <c r="O157" s="3">
        <v>1</v>
      </c>
      <c r="P157" s="1" t="s">
        <v>460</v>
      </c>
      <c r="Q157" s="1" t="s">
        <v>461</v>
      </c>
      <c r="R157" s="1" t="s">
        <v>209</v>
      </c>
      <c r="S157" s="20" t="s">
        <v>210</v>
      </c>
      <c r="T157" s="1" t="s">
        <v>211</v>
      </c>
      <c r="U157" s="1" t="s">
        <v>462</v>
      </c>
      <c r="V157" s="1" t="s">
        <v>43</v>
      </c>
      <c r="W157" s="4">
        <v>43012</v>
      </c>
      <c r="X157" s="3">
        <v>0</v>
      </c>
      <c r="Y157" s="1" t="s">
        <v>473</v>
      </c>
      <c r="Z157" s="1" t="s">
        <v>455</v>
      </c>
      <c r="AA157" s="4">
        <v>45584</v>
      </c>
      <c r="AB157" s="1" t="s">
        <v>111</v>
      </c>
      <c r="AC157" s="4">
        <v>45715</v>
      </c>
      <c r="AD157" s="2"/>
      <c r="AE157" s="2"/>
      <c r="AF157" s="1" t="s">
        <v>473</v>
      </c>
      <c r="AG157" s="1" t="s">
        <v>78</v>
      </c>
      <c r="AH157" s="1" t="s">
        <v>85</v>
      </c>
      <c r="AI157" s="1" t="s">
        <v>92</v>
      </c>
      <c r="AJ157" s="1" t="s">
        <v>70</v>
      </c>
      <c r="AK157" s="1" t="s">
        <v>70</v>
      </c>
      <c r="AL157" s="1" t="s">
        <v>71</v>
      </c>
      <c r="AM157" s="5">
        <v>0</v>
      </c>
      <c r="AN157" s="1" t="s">
        <v>92</v>
      </c>
      <c r="AO157" s="1" t="s">
        <v>93</v>
      </c>
      <c r="AP157" s="5">
        <v>100</v>
      </c>
      <c r="AQ157" s="2"/>
      <c r="AR157" s="1" t="s">
        <v>43</v>
      </c>
      <c r="AS157" s="8">
        <f>(Tableau1[[#This Row],[MedPrix]]+Tableau1[[#This Row],[PrixTrai]])*(1-Tableau1[[#This Row],[CliRemise]])</f>
        <v>100</v>
      </c>
      <c r="AT157" s="33">
        <f>Tableau1[[#This Row],[CA]]*1.1</f>
        <v>110.00000000000001</v>
      </c>
      <c r="AU157" s="22" t="str">
        <f>IF( Tableau1[[#This Row],[DetailVisite.VisNum]]="", "Sans détail", "Avec détail")</f>
        <v>Avec détail</v>
      </c>
      <c r="AV157" s="22">
        <f ca="1">IF(Tableau1[[#This Row],[VisDatePaiement_2024]]="",0,(TODAY()-Tableau1[[#This Row],[VisDatePaiement_2024]]))</f>
        <v>0</v>
      </c>
      <c r="AW157" s="22">
        <f ca="1">ROUND(Tableau1[[#This Row],[nombre de jour d''impayés]]/30,1)</f>
        <v>0</v>
      </c>
      <c r="AX157" s="22" t="str">
        <f ca="1">IF(Tableau1[[#This Row],[nombre de mois]]&gt;1,"impayé","payé")</f>
        <v>payé</v>
      </c>
      <c r="AY157" s="23" t="b">
        <f ca="1">AND(Tableau1[[#This Row],[VisDatesuivi_2024]]&gt;=TODAY()-30,Tableau1[[#This Row],[VisDatesuivi_2024]]&lt;=TODAY())</f>
        <v>0</v>
      </c>
      <c r="AZ157" s="23">
        <f>ROUNDDOWN(DAY(Tableau1[[#This Row],[VisDate_2024]])/7,0)</f>
        <v>2</v>
      </c>
      <c r="BA157" s="59">
        <f t="shared" si="2"/>
        <v>45303</v>
      </c>
      <c r="BB157" s="60">
        <f>Tableau1[[#This Row],[VisDate_2024]]-Tableau1[[#This Row],[visite]]</f>
        <v>281</v>
      </c>
      <c r="BC157" s="56">
        <f>IF(Tableau1[[#This Row],[visite]]&gt;0,Tableau1[[#This Row],[Colonne1]],"")</f>
        <v>281</v>
      </c>
    </row>
    <row r="158" spans="1:55" ht="28.8" x14ac:dyDescent="0.3">
      <c r="A158" s="1" t="s">
        <v>455</v>
      </c>
      <c r="B158" s="1" t="s">
        <v>456</v>
      </c>
      <c r="C158" s="1" t="s">
        <v>457</v>
      </c>
      <c r="D158" s="1" t="s">
        <v>241</v>
      </c>
      <c r="E158" s="1" t="s">
        <v>458</v>
      </c>
      <c r="F158" s="4">
        <v>41359</v>
      </c>
      <c r="G158" s="1" t="s">
        <v>107</v>
      </c>
      <c r="H158" s="1" t="s">
        <v>459</v>
      </c>
      <c r="I158" s="3" t="b">
        <v>1</v>
      </c>
      <c r="J158" s="3">
        <v>72.400000000000006</v>
      </c>
      <c r="K158" s="3">
        <v>6</v>
      </c>
      <c r="L158" s="3" t="b">
        <v>0</v>
      </c>
      <c r="M158" s="1" t="s">
        <v>43</v>
      </c>
      <c r="N158" s="1" t="s">
        <v>456</v>
      </c>
      <c r="O158" s="3">
        <v>1</v>
      </c>
      <c r="P158" s="1" t="s">
        <v>460</v>
      </c>
      <c r="Q158" s="1" t="s">
        <v>461</v>
      </c>
      <c r="R158" s="1" t="s">
        <v>209</v>
      </c>
      <c r="S158" s="20" t="s">
        <v>210</v>
      </c>
      <c r="T158" s="1" t="s">
        <v>211</v>
      </c>
      <c r="U158" s="1" t="s">
        <v>462</v>
      </c>
      <c r="V158" s="1" t="s">
        <v>43</v>
      </c>
      <c r="W158" s="4">
        <v>43012</v>
      </c>
      <c r="X158" s="3">
        <v>0</v>
      </c>
      <c r="Y158" s="1" t="s">
        <v>473</v>
      </c>
      <c r="Z158" s="1" t="s">
        <v>455</v>
      </c>
      <c r="AA158" s="4">
        <v>45584</v>
      </c>
      <c r="AB158" s="1" t="s">
        <v>111</v>
      </c>
      <c r="AC158" s="4">
        <v>45715</v>
      </c>
      <c r="AD158" s="2"/>
      <c r="AE158" s="2"/>
      <c r="AF158" s="1" t="s">
        <v>473</v>
      </c>
      <c r="AG158" s="1" t="s">
        <v>84</v>
      </c>
      <c r="AH158" s="1" t="s">
        <v>401</v>
      </c>
      <c r="AI158" s="1" t="s">
        <v>69</v>
      </c>
      <c r="AJ158" s="1" t="s">
        <v>178</v>
      </c>
      <c r="AK158" s="1" t="s">
        <v>178</v>
      </c>
      <c r="AL158" s="1" t="s">
        <v>179</v>
      </c>
      <c r="AM158" s="5">
        <v>1</v>
      </c>
      <c r="AN158" s="1" t="s">
        <v>69</v>
      </c>
      <c r="AO158" s="1" t="s">
        <v>72</v>
      </c>
      <c r="AP158" s="5">
        <v>250</v>
      </c>
      <c r="AQ158" s="2"/>
      <c r="AR158" s="1" t="s">
        <v>43</v>
      </c>
      <c r="AS158" s="8">
        <f>(Tableau1[[#This Row],[MedPrix]]+Tableau1[[#This Row],[PrixTrai]])*(1-Tableau1[[#This Row],[CliRemise]])</f>
        <v>251</v>
      </c>
      <c r="AT158" s="33">
        <f>Tableau1[[#This Row],[CA]]*1.1</f>
        <v>276.10000000000002</v>
      </c>
      <c r="AU158" s="22" t="str">
        <f>IF( Tableau1[[#This Row],[DetailVisite.VisNum]]="", "Sans détail", "Avec détail")</f>
        <v>Avec détail</v>
      </c>
      <c r="AV158" s="22">
        <f ca="1">IF(Tableau1[[#This Row],[VisDatePaiement_2024]]="",0,(TODAY()-Tableau1[[#This Row],[VisDatePaiement_2024]]))</f>
        <v>0</v>
      </c>
      <c r="AW158" s="22">
        <f ca="1">ROUND(Tableau1[[#This Row],[nombre de jour d''impayés]]/30,1)</f>
        <v>0</v>
      </c>
      <c r="AX158" s="22" t="str">
        <f ca="1">IF(Tableau1[[#This Row],[nombre de mois]]&gt;1,"impayé","payé")</f>
        <v>payé</v>
      </c>
      <c r="AY158" s="23" t="b">
        <f ca="1">AND(Tableau1[[#This Row],[VisDatesuivi_2024]]&gt;=TODAY()-30,Tableau1[[#This Row],[VisDatesuivi_2024]]&lt;=TODAY())</f>
        <v>0</v>
      </c>
      <c r="AZ158" s="23">
        <f>ROUNDDOWN(DAY(Tableau1[[#This Row],[VisDate_2024]])/7,0)</f>
        <v>2</v>
      </c>
      <c r="BA158" s="59">
        <f t="shared" si="2"/>
        <v>45303</v>
      </c>
      <c r="BB158" s="60">
        <f>Tableau1[[#This Row],[VisDate_2024]]-Tableau1[[#This Row],[visite]]</f>
        <v>281</v>
      </c>
      <c r="BC158" s="56">
        <f>IF(Tableau1[[#This Row],[visite]]&gt;0,Tableau1[[#This Row],[Colonne1]],"")</f>
        <v>281</v>
      </c>
    </row>
    <row r="159" spans="1:55" ht="28.8" x14ac:dyDescent="0.3">
      <c r="A159" s="1" t="s">
        <v>455</v>
      </c>
      <c r="B159" s="1" t="s">
        <v>456</v>
      </c>
      <c r="C159" s="1" t="s">
        <v>457</v>
      </c>
      <c r="D159" s="1" t="s">
        <v>241</v>
      </c>
      <c r="E159" s="1" t="s">
        <v>458</v>
      </c>
      <c r="F159" s="4">
        <v>41359</v>
      </c>
      <c r="G159" s="1" t="s">
        <v>107</v>
      </c>
      <c r="H159" s="1" t="s">
        <v>459</v>
      </c>
      <c r="I159" s="3" t="b">
        <v>1</v>
      </c>
      <c r="J159" s="3">
        <v>72.400000000000006</v>
      </c>
      <c r="K159" s="3">
        <v>6</v>
      </c>
      <c r="L159" s="3" t="b">
        <v>0</v>
      </c>
      <c r="M159" s="1" t="s">
        <v>43</v>
      </c>
      <c r="N159" s="1" t="s">
        <v>456</v>
      </c>
      <c r="O159" s="3">
        <v>1</v>
      </c>
      <c r="P159" s="1" t="s">
        <v>460</v>
      </c>
      <c r="Q159" s="1" t="s">
        <v>461</v>
      </c>
      <c r="R159" s="1" t="s">
        <v>209</v>
      </c>
      <c r="S159" s="20" t="s">
        <v>210</v>
      </c>
      <c r="T159" s="1" t="s">
        <v>211</v>
      </c>
      <c r="U159" s="1" t="s">
        <v>462</v>
      </c>
      <c r="V159" s="1" t="s">
        <v>43</v>
      </c>
      <c r="W159" s="4">
        <v>43012</v>
      </c>
      <c r="X159" s="3">
        <v>0</v>
      </c>
      <c r="Y159" s="1" t="s">
        <v>473</v>
      </c>
      <c r="Z159" s="1" t="s">
        <v>455</v>
      </c>
      <c r="AA159" s="4">
        <v>45584</v>
      </c>
      <c r="AB159" s="1" t="s">
        <v>111</v>
      </c>
      <c r="AC159" s="4">
        <v>45715</v>
      </c>
      <c r="AD159" s="2"/>
      <c r="AE159" s="2"/>
      <c r="AF159" s="1" t="s">
        <v>473</v>
      </c>
      <c r="AG159" s="1" t="s">
        <v>101</v>
      </c>
      <c r="AH159" s="1" t="s">
        <v>79</v>
      </c>
      <c r="AI159" s="1" t="s">
        <v>94</v>
      </c>
      <c r="AJ159" s="1" t="s">
        <v>70</v>
      </c>
      <c r="AK159" s="1" t="s">
        <v>70</v>
      </c>
      <c r="AL159" s="1" t="s">
        <v>71</v>
      </c>
      <c r="AM159" s="5">
        <v>0</v>
      </c>
      <c r="AN159" s="1" t="s">
        <v>94</v>
      </c>
      <c r="AO159" s="1" t="s">
        <v>97</v>
      </c>
      <c r="AP159" s="5">
        <v>100</v>
      </c>
      <c r="AQ159" s="2"/>
      <c r="AR159" s="1" t="s">
        <v>43</v>
      </c>
      <c r="AS159" s="8">
        <f>(Tableau1[[#This Row],[MedPrix]]+Tableau1[[#This Row],[PrixTrai]])*(1-Tableau1[[#This Row],[CliRemise]])</f>
        <v>100</v>
      </c>
      <c r="AT159" s="33">
        <f>Tableau1[[#This Row],[CA]]*1.1</f>
        <v>110.00000000000001</v>
      </c>
      <c r="AU159" s="22" t="str">
        <f>IF( Tableau1[[#This Row],[DetailVisite.VisNum]]="", "Sans détail", "Avec détail")</f>
        <v>Avec détail</v>
      </c>
      <c r="AV159" s="22">
        <f ca="1">IF(Tableau1[[#This Row],[VisDatePaiement_2024]]="",0,(TODAY()-Tableau1[[#This Row],[VisDatePaiement_2024]]))</f>
        <v>0</v>
      </c>
      <c r="AW159" s="22">
        <f ca="1">ROUND(Tableau1[[#This Row],[nombre de jour d''impayés]]/30,1)</f>
        <v>0</v>
      </c>
      <c r="AX159" s="22" t="str">
        <f ca="1">IF(Tableau1[[#This Row],[nombre de mois]]&gt;1,"impayé","payé")</f>
        <v>payé</v>
      </c>
      <c r="AY159" s="23" t="b">
        <f ca="1">AND(Tableau1[[#This Row],[VisDatesuivi_2024]]&gt;=TODAY()-30,Tableau1[[#This Row],[VisDatesuivi_2024]]&lt;=TODAY())</f>
        <v>0</v>
      </c>
      <c r="AZ159" s="23">
        <f>ROUNDDOWN(DAY(Tableau1[[#This Row],[VisDate_2024]])/7,0)</f>
        <v>2</v>
      </c>
      <c r="BA159" s="59">
        <f t="shared" si="2"/>
        <v>45303</v>
      </c>
      <c r="BB159" s="60">
        <f>Tableau1[[#This Row],[VisDate_2024]]-Tableau1[[#This Row],[visite]]</f>
        <v>281</v>
      </c>
      <c r="BC159" s="56">
        <f>IF(Tableau1[[#This Row],[visite]]&gt;0,Tableau1[[#This Row],[Colonne1]],"")</f>
        <v>281</v>
      </c>
    </row>
    <row r="160" spans="1:55" ht="28.8" x14ac:dyDescent="0.3">
      <c r="A160" s="1" t="s">
        <v>455</v>
      </c>
      <c r="B160" s="1" t="s">
        <v>456</v>
      </c>
      <c r="C160" s="1" t="s">
        <v>457</v>
      </c>
      <c r="D160" s="1" t="s">
        <v>241</v>
      </c>
      <c r="E160" s="1" t="s">
        <v>458</v>
      </c>
      <c r="F160" s="4">
        <v>41359</v>
      </c>
      <c r="G160" s="1" t="s">
        <v>107</v>
      </c>
      <c r="H160" s="1" t="s">
        <v>459</v>
      </c>
      <c r="I160" s="3" t="b">
        <v>1</v>
      </c>
      <c r="J160" s="3">
        <v>72.400000000000006</v>
      </c>
      <c r="K160" s="3">
        <v>6</v>
      </c>
      <c r="L160" s="3" t="b">
        <v>0</v>
      </c>
      <c r="M160" s="1" t="s">
        <v>43</v>
      </c>
      <c r="N160" s="1" t="s">
        <v>456</v>
      </c>
      <c r="O160" s="3">
        <v>1</v>
      </c>
      <c r="P160" s="1" t="s">
        <v>460</v>
      </c>
      <c r="Q160" s="1" t="s">
        <v>461</v>
      </c>
      <c r="R160" s="1" t="s">
        <v>209</v>
      </c>
      <c r="S160" s="20" t="s">
        <v>210</v>
      </c>
      <c r="T160" s="1" t="s">
        <v>211</v>
      </c>
      <c r="U160" s="1" t="s">
        <v>462</v>
      </c>
      <c r="V160" s="1" t="s">
        <v>43</v>
      </c>
      <c r="W160" s="4">
        <v>43012</v>
      </c>
      <c r="X160" s="3">
        <v>0</v>
      </c>
      <c r="Y160" s="1" t="s">
        <v>474</v>
      </c>
      <c r="Z160" s="1" t="s">
        <v>455</v>
      </c>
      <c r="AA160" s="4">
        <v>45352</v>
      </c>
      <c r="AB160" s="1" t="s">
        <v>66</v>
      </c>
      <c r="AC160" s="4">
        <v>45431</v>
      </c>
      <c r="AD160" s="3">
        <v>2</v>
      </c>
      <c r="AE160" s="4">
        <v>45375</v>
      </c>
      <c r="AF160" s="1" t="s">
        <v>474</v>
      </c>
      <c r="AG160" s="1" t="s">
        <v>67</v>
      </c>
      <c r="AH160" s="1" t="s">
        <v>68</v>
      </c>
      <c r="AI160" s="1" t="s">
        <v>178</v>
      </c>
      <c r="AJ160" s="1" t="s">
        <v>70</v>
      </c>
      <c r="AK160" s="1" t="s">
        <v>70</v>
      </c>
      <c r="AL160" s="1" t="s">
        <v>71</v>
      </c>
      <c r="AM160" s="5">
        <v>0</v>
      </c>
      <c r="AN160" s="1" t="s">
        <v>178</v>
      </c>
      <c r="AO160" s="1" t="s">
        <v>440</v>
      </c>
      <c r="AP160" s="5">
        <v>50</v>
      </c>
      <c r="AQ160" s="3">
        <v>2</v>
      </c>
      <c r="AR160" s="1" t="s">
        <v>73</v>
      </c>
      <c r="AS160" s="8">
        <f>(Tableau1[[#This Row],[MedPrix]]+Tableau1[[#This Row],[PrixTrai]])*(1-Tableau1[[#This Row],[CliRemise]])</f>
        <v>50</v>
      </c>
      <c r="AT160" s="33">
        <f>Tableau1[[#This Row],[CA]]*1.1</f>
        <v>55.000000000000007</v>
      </c>
      <c r="AU160" s="22" t="str">
        <f>IF( Tableau1[[#This Row],[DetailVisite.VisNum]]="", "Sans détail", "Avec détail")</f>
        <v>Avec détail</v>
      </c>
      <c r="AV160" s="22">
        <f ca="1">IF(Tableau1[[#This Row],[VisDatePaiement_2024]]="",0,(TODAY()-Tableau1[[#This Row],[VisDatePaiement_2024]]))</f>
        <v>294</v>
      </c>
      <c r="AW160" s="22">
        <f ca="1">ROUND(Tableau1[[#This Row],[nombre de jour d''impayés]]/30,1)</f>
        <v>9.8000000000000007</v>
      </c>
      <c r="AX160" s="22" t="str">
        <f ca="1">IF(Tableau1[[#This Row],[nombre de mois]]&gt;1,"impayé","payé")</f>
        <v>impayé</v>
      </c>
      <c r="AY160" s="23" t="b">
        <f ca="1">AND(Tableau1[[#This Row],[VisDatesuivi_2024]]&gt;=TODAY()-30,Tableau1[[#This Row],[VisDatesuivi_2024]]&lt;=TODAY())</f>
        <v>0</v>
      </c>
      <c r="AZ160" s="23">
        <f>ROUNDDOWN(DAY(Tableau1[[#This Row],[VisDate_2024]])/7,0)</f>
        <v>0</v>
      </c>
      <c r="BA160" s="59">
        <f t="shared" si="2"/>
        <v>45303</v>
      </c>
      <c r="BB160" s="60">
        <f>Tableau1[[#This Row],[VisDate_2024]]-Tableau1[[#This Row],[visite]]</f>
        <v>49</v>
      </c>
      <c r="BC160" s="56">
        <f>IF(Tableau1[[#This Row],[visite]]&gt;0,Tableau1[[#This Row],[Colonne1]],"")</f>
        <v>49</v>
      </c>
    </row>
    <row r="161" spans="1:55" ht="28.8" x14ac:dyDescent="0.3">
      <c r="A161" s="1" t="s">
        <v>455</v>
      </c>
      <c r="B161" s="1" t="s">
        <v>456</v>
      </c>
      <c r="C161" s="1" t="s">
        <v>457</v>
      </c>
      <c r="D161" s="1" t="s">
        <v>241</v>
      </c>
      <c r="E161" s="1" t="s">
        <v>458</v>
      </c>
      <c r="F161" s="4">
        <v>41359</v>
      </c>
      <c r="G161" s="1" t="s">
        <v>107</v>
      </c>
      <c r="H161" s="1" t="s">
        <v>459</v>
      </c>
      <c r="I161" s="3" t="b">
        <v>1</v>
      </c>
      <c r="J161" s="3">
        <v>72.400000000000006</v>
      </c>
      <c r="K161" s="3">
        <v>6</v>
      </c>
      <c r="L161" s="3" t="b">
        <v>0</v>
      </c>
      <c r="M161" s="1" t="s">
        <v>43</v>
      </c>
      <c r="N161" s="1" t="s">
        <v>456</v>
      </c>
      <c r="O161" s="3">
        <v>1</v>
      </c>
      <c r="P161" s="1" t="s">
        <v>460</v>
      </c>
      <c r="Q161" s="1" t="s">
        <v>461</v>
      </c>
      <c r="R161" s="1" t="s">
        <v>209</v>
      </c>
      <c r="S161" s="20" t="s">
        <v>210</v>
      </c>
      <c r="T161" s="1" t="s">
        <v>211</v>
      </c>
      <c r="U161" s="1" t="s">
        <v>462</v>
      </c>
      <c r="V161" s="1" t="s">
        <v>43</v>
      </c>
      <c r="W161" s="4">
        <v>43012</v>
      </c>
      <c r="X161" s="3">
        <v>0</v>
      </c>
      <c r="Y161" s="1" t="s">
        <v>474</v>
      </c>
      <c r="Z161" s="1" t="s">
        <v>455</v>
      </c>
      <c r="AA161" s="4">
        <v>45352</v>
      </c>
      <c r="AB161" s="1" t="s">
        <v>66</v>
      </c>
      <c r="AC161" s="4">
        <v>45431</v>
      </c>
      <c r="AD161" s="3">
        <v>2</v>
      </c>
      <c r="AE161" s="4">
        <v>45375</v>
      </c>
      <c r="AF161" s="1" t="s">
        <v>474</v>
      </c>
      <c r="AG161" s="1" t="s">
        <v>91</v>
      </c>
      <c r="AH161" s="1" t="s">
        <v>68</v>
      </c>
      <c r="AI161" s="1" t="s">
        <v>398</v>
      </c>
      <c r="AJ161" s="1" t="s">
        <v>70</v>
      </c>
      <c r="AK161" s="1" t="s">
        <v>70</v>
      </c>
      <c r="AL161" s="1" t="s">
        <v>71</v>
      </c>
      <c r="AM161" s="5">
        <v>0</v>
      </c>
      <c r="AN161" s="1" t="s">
        <v>398</v>
      </c>
      <c r="AO161" s="1" t="s">
        <v>399</v>
      </c>
      <c r="AP161" s="5">
        <v>100</v>
      </c>
      <c r="AQ161" s="3">
        <v>2</v>
      </c>
      <c r="AR161" s="1" t="s">
        <v>73</v>
      </c>
      <c r="AS161" s="8">
        <f>(Tableau1[[#This Row],[MedPrix]]+Tableau1[[#This Row],[PrixTrai]])*(1-Tableau1[[#This Row],[CliRemise]])</f>
        <v>100</v>
      </c>
      <c r="AT161" s="33">
        <f>Tableau1[[#This Row],[CA]]*1.1</f>
        <v>110.00000000000001</v>
      </c>
      <c r="AU161" s="22" t="str">
        <f>IF( Tableau1[[#This Row],[DetailVisite.VisNum]]="", "Sans détail", "Avec détail")</f>
        <v>Avec détail</v>
      </c>
      <c r="AV161" s="22">
        <f ca="1">IF(Tableau1[[#This Row],[VisDatePaiement_2024]]="",0,(TODAY()-Tableau1[[#This Row],[VisDatePaiement_2024]]))</f>
        <v>294</v>
      </c>
      <c r="AW161" s="22">
        <f ca="1">ROUND(Tableau1[[#This Row],[nombre de jour d''impayés]]/30,1)</f>
        <v>9.8000000000000007</v>
      </c>
      <c r="AX161" s="22" t="str">
        <f ca="1">IF(Tableau1[[#This Row],[nombre de mois]]&gt;1,"impayé","payé")</f>
        <v>impayé</v>
      </c>
      <c r="AY161" s="23" t="b">
        <f ca="1">AND(Tableau1[[#This Row],[VisDatesuivi_2024]]&gt;=TODAY()-30,Tableau1[[#This Row],[VisDatesuivi_2024]]&lt;=TODAY())</f>
        <v>0</v>
      </c>
      <c r="AZ161" s="23">
        <f>ROUNDDOWN(DAY(Tableau1[[#This Row],[VisDate_2024]])/7,0)</f>
        <v>0</v>
      </c>
      <c r="BA161" s="59">
        <f t="shared" si="2"/>
        <v>45303</v>
      </c>
      <c r="BB161" s="60">
        <f>Tableau1[[#This Row],[VisDate_2024]]-Tableau1[[#This Row],[visite]]</f>
        <v>49</v>
      </c>
      <c r="BC161" s="56">
        <f>IF(Tableau1[[#This Row],[visite]]&gt;0,Tableau1[[#This Row],[Colonne1]],"")</f>
        <v>49</v>
      </c>
    </row>
    <row r="162" spans="1:55" ht="28.8" x14ac:dyDescent="0.3">
      <c r="A162" s="1" t="s">
        <v>455</v>
      </c>
      <c r="B162" s="1" t="s">
        <v>456</v>
      </c>
      <c r="C162" s="1" t="s">
        <v>457</v>
      </c>
      <c r="D162" s="1" t="s">
        <v>241</v>
      </c>
      <c r="E162" s="1" t="s">
        <v>458</v>
      </c>
      <c r="F162" s="4">
        <v>41359</v>
      </c>
      <c r="G162" s="1" t="s">
        <v>107</v>
      </c>
      <c r="H162" s="1" t="s">
        <v>459</v>
      </c>
      <c r="I162" s="3" t="b">
        <v>1</v>
      </c>
      <c r="J162" s="3">
        <v>72.400000000000006</v>
      </c>
      <c r="K162" s="3">
        <v>6</v>
      </c>
      <c r="L162" s="3" t="b">
        <v>0</v>
      </c>
      <c r="M162" s="1" t="s">
        <v>43</v>
      </c>
      <c r="N162" s="1" t="s">
        <v>456</v>
      </c>
      <c r="O162" s="3">
        <v>1</v>
      </c>
      <c r="P162" s="1" t="s">
        <v>460</v>
      </c>
      <c r="Q162" s="1" t="s">
        <v>461</v>
      </c>
      <c r="R162" s="1" t="s">
        <v>209</v>
      </c>
      <c r="S162" s="20" t="s">
        <v>210</v>
      </c>
      <c r="T162" s="1" t="s">
        <v>211</v>
      </c>
      <c r="U162" s="1" t="s">
        <v>462</v>
      </c>
      <c r="V162" s="1" t="s">
        <v>43</v>
      </c>
      <c r="W162" s="4">
        <v>43012</v>
      </c>
      <c r="X162" s="3">
        <v>0</v>
      </c>
      <c r="Y162" s="1" t="s">
        <v>474</v>
      </c>
      <c r="Z162" s="1" t="s">
        <v>455</v>
      </c>
      <c r="AA162" s="4">
        <v>45352</v>
      </c>
      <c r="AB162" s="1" t="s">
        <v>66</v>
      </c>
      <c r="AC162" s="4">
        <v>45431</v>
      </c>
      <c r="AD162" s="3">
        <v>2</v>
      </c>
      <c r="AE162" s="4">
        <v>45375</v>
      </c>
      <c r="AF162" s="1" t="s">
        <v>474</v>
      </c>
      <c r="AG162" s="1" t="s">
        <v>78</v>
      </c>
      <c r="AH162" s="1" t="s">
        <v>68</v>
      </c>
      <c r="AI162" s="1" t="s">
        <v>194</v>
      </c>
      <c r="AJ162" s="1" t="s">
        <v>70</v>
      </c>
      <c r="AK162" s="1" t="s">
        <v>70</v>
      </c>
      <c r="AL162" s="1" t="s">
        <v>71</v>
      </c>
      <c r="AM162" s="5">
        <v>0</v>
      </c>
      <c r="AN162" s="1" t="s">
        <v>194</v>
      </c>
      <c r="AO162" s="1" t="s">
        <v>195</v>
      </c>
      <c r="AP162" s="5">
        <v>100</v>
      </c>
      <c r="AQ162" s="3">
        <v>2</v>
      </c>
      <c r="AR162" s="1" t="s">
        <v>73</v>
      </c>
      <c r="AS162" s="8">
        <f>(Tableau1[[#This Row],[MedPrix]]+Tableau1[[#This Row],[PrixTrai]])*(1-Tableau1[[#This Row],[CliRemise]])</f>
        <v>100</v>
      </c>
      <c r="AT162" s="33">
        <f>Tableau1[[#This Row],[CA]]*1.1</f>
        <v>110.00000000000001</v>
      </c>
      <c r="AU162" s="22" t="str">
        <f>IF( Tableau1[[#This Row],[DetailVisite.VisNum]]="", "Sans détail", "Avec détail")</f>
        <v>Avec détail</v>
      </c>
      <c r="AV162" s="22">
        <f ca="1">IF(Tableau1[[#This Row],[VisDatePaiement_2024]]="",0,(TODAY()-Tableau1[[#This Row],[VisDatePaiement_2024]]))</f>
        <v>294</v>
      </c>
      <c r="AW162" s="22">
        <f ca="1">ROUND(Tableau1[[#This Row],[nombre de jour d''impayés]]/30,1)</f>
        <v>9.8000000000000007</v>
      </c>
      <c r="AX162" s="22" t="str">
        <f ca="1">IF(Tableau1[[#This Row],[nombre de mois]]&gt;1,"impayé","payé")</f>
        <v>impayé</v>
      </c>
      <c r="AY162" s="23" t="b">
        <f ca="1">AND(Tableau1[[#This Row],[VisDatesuivi_2024]]&gt;=TODAY()-30,Tableau1[[#This Row],[VisDatesuivi_2024]]&lt;=TODAY())</f>
        <v>0</v>
      </c>
      <c r="AZ162" s="23">
        <f>ROUNDDOWN(DAY(Tableau1[[#This Row],[VisDate_2024]])/7,0)</f>
        <v>0</v>
      </c>
      <c r="BA162" s="59">
        <f t="shared" si="2"/>
        <v>45303</v>
      </c>
      <c r="BB162" s="60">
        <f>Tableau1[[#This Row],[VisDate_2024]]-Tableau1[[#This Row],[visite]]</f>
        <v>49</v>
      </c>
      <c r="BC162" s="56">
        <f>IF(Tableau1[[#This Row],[visite]]&gt;0,Tableau1[[#This Row],[Colonne1]],"")</f>
        <v>49</v>
      </c>
    </row>
    <row r="163" spans="1:55" ht="28.8" x14ac:dyDescent="0.3">
      <c r="A163" s="1" t="s">
        <v>455</v>
      </c>
      <c r="B163" s="1" t="s">
        <v>456</v>
      </c>
      <c r="C163" s="1" t="s">
        <v>457</v>
      </c>
      <c r="D163" s="1" t="s">
        <v>241</v>
      </c>
      <c r="E163" s="1" t="s">
        <v>458</v>
      </c>
      <c r="F163" s="4">
        <v>41359</v>
      </c>
      <c r="G163" s="1" t="s">
        <v>107</v>
      </c>
      <c r="H163" s="1" t="s">
        <v>459</v>
      </c>
      <c r="I163" s="3" t="b">
        <v>1</v>
      </c>
      <c r="J163" s="3">
        <v>72.400000000000006</v>
      </c>
      <c r="K163" s="3">
        <v>6</v>
      </c>
      <c r="L163" s="3" t="b">
        <v>0</v>
      </c>
      <c r="M163" s="1" t="s">
        <v>43</v>
      </c>
      <c r="N163" s="1" t="s">
        <v>456</v>
      </c>
      <c r="O163" s="3">
        <v>1</v>
      </c>
      <c r="P163" s="1" t="s">
        <v>460</v>
      </c>
      <c r="Q163" s="1" t="s">
        <v>461</v>
      </c>
      <c r="R163" s="1" t="s">
        <v>209</v>
      </c>
      <c r="S163" s="20" t="s">
        <v>210</v>
      </c>
      <c r="T163" s="1" t="s">
        <v>211</v>
      </c>
      <c r="U163" s="1" t="s">
        <v>462</v>
      </c>
      <c r="V163" s="1" t="s">
        <v>43</v>
      </c>
      <c r="W163" s="4">
        <v>43012</v>
      </c>
      <c r="X163" s="3">
        <v>0</v>
      </c>
      <c r="Y163" s="1" t="s">
        <v>475</v>
      </c>
      <c r="Z163" s="1" t="s">
        <v>455</v>
      </c>
      <c r="AA163" s="4">
        <v>45430</v>
      </c>
      <c r="AB163" s="1" t="s">
        <v>111</v>
      </c>
      <c r="AC163" s="2"/>
      <c r="AD163" s="2"/>
      <c r="AE163" s="2"/>
      <c r="AF163" s="1" t="s">
        <v>475</v>
      </c>
      <c r="AG163" s="1" t="s">
        <v>67</v>
      </c>
      <c r="AH163" s="1" t="s">
        <v>172</v>
      </c>
      <c r="AI163" s="1" t="s">
        <v>177</v>
      </c>
      <c r="AJ163" s="1" t="s">
        <v>70</v>
      </c>
      <c r="AK163" s="1" t="s">
        <v>70</v>
      </c>
      <c r="AL163" s="1" t="s">
        <v>71</v>
      </c>
      <c r="AM163" s="5">
        <v>0</v>
      </c>
      <c r="AN163" s="1" t="s">
        <v>177</v>
      </c>
      <c r="AO163" s="1" t="s">
        <v>180</v>
      </c>
      <c r="AP163" s="5">
        <v>375</v>
      </c>
      <c r="AQ163" s="2"/>
      <c r="AR163" s="1" t="s">
        <v>43</v>
      </c>
      <c r="AS163" s="8">
        <f>(Tableau1[[#This Row],[MedPrix]]+Tableau1[[#This Row],[PrixTrai]])*(1-Tableau1[[#This Row],[CliRemise]])</f>
        <v>375</v>
      </c>
      <c r="AT163" s="33">
        <f>Tableau1[[#This Row],[CA]]*1.1</f>
        <v>412.50000000000006</v>
      </c>
      <c r="AU163" s="22" t="str">
        <f>IF( Tableau1[[#This Row],[DetailVisite.VisNum]]="", "Sans détail", "Avec détail")</f>
        <v>Avec détail</v>
      </c>
      <c r="AV163" s="22">
        <f ca="1">IF(Tableau1[[#This Row],[VisDatePaiement_2024]]="",0,(TODAY()-Tableau1[[#This Row],[VisDatePaiement_2024]]))</f>
        <v>0</v>
      </c>
      <c r="AW163" s="22">
        <f ca="1">ROUND(Tableau1[[#This Row],[nombre de jour d''impayés]]/30,1)</f>
        <v>0</v>
      </c>
      <c r="AX163" s="22" t="str">
        <f ca="1">IF(Tableau1[[#This Row],[nombre de mois]]&gt;1,"impayé","payé")</f>
        <v>payé</v>
      </c>
      <c r="AY163" s="23" t="b">
        <f ca="1">AND(Tableau1[[#This Row],[VisDatesuivi_2024]]&gt;=TODAY()-30,Tableau1[[#This Row],[VisDatesuivi_2024]]&lt;=TODAY())</f>
        <v>0</v>
      </c>
      <c r="AZ163" s="23">
        <f>ROUNDDOWN(DAY(Tableau1[[#This Row],[VisDate_2024]])/7,0)</f>
        <v>2</v>
      </c>
      <c r="BA163" s="59">
        <f t="shared" si="2"/>
        <v>45303</v>
      </c>
      <c r="BB163" s="60">
        <f>Tableau1[[#This Row],[VisDate_2024]]-Tableau1[[#This Row],[visite]]</f>
        <v>127</v>
      </c>
      <c r="BC163" s="56">
        <f>IF(Tableau1[[#This Row],[visite]]&gt;0,Tableau1[[#This Row],[Colonne1]],"")</f>
        <v>127</v>
      </c>
    </row>
    <row r="164" spans="1:55" ht="28.8" x14ac:dyDescent="0.3">
      <c r="A164" s="1" t="s">
        <v>455</v>
      </c>
      <c r="B164" s="1" t="s">
        <v>456</v>
      </c>
      <c r="C164" s="1" t="s">
        <v>457</v>
      </c>
      <c r="D164" s="1" t="s">
        <v>241</v>
      </c>
      <c r="E164" s="1" t="s">
        <v>458</v>
      </c>
      <c r="F164" s="4">
        <v>41359</v>
      </c>
      <c r="G164" s="1" t="s">
        <v>107</v>
      </c>
      <c r="H164" s="1" t="s">
        <v>459</v>
      </c>
      <c r="I164" s="3" t="b">
        <v>1</v>
      </c>
      <c r="J164" s="3">
        <v>72.400000000000006</v>
      </c>
      <c r="K164" s="3">
        <v>6</v>
      </c>
      <c r="L164" s="3" t="b">
        <v>0</v>
      </c>
      <c r="M164" s="1" t="s">
        <v>43</v>
      </c>
      <c r="N164" s="1" t="s">
        <v>456</v>
      </c>
      <c r="O164" s="3">
        <v>1</v>
      </c>
      <c r="P164" s="1" t="s">
        <v>460</v>
      </c>
      <c r="Q164" s="1" t="s">
        <v>461</v>
      </c>
      <c r="R164" s="1" t="s">
        <v>209</v>
      </c>
      <c r="S164" s="20" t="s">
        <v>210</v>
      </c>
      <c r="T164" s="1" t="s">
        <v>211</v>
      </c>
      <c r="U164" s="1" t="s">
        <v>462</v>
      </c>
      <c r="V164" s="1" t="s">
        <v>43</v>
      </c>
      <c r="W164" s="4">
        <v>43012</v>
      </c>
      <c r="X164" s="3">
        <v>0</v>
      </c>
      <c r="Y164" s="1" t="s">
        <v>476</v>
      </c>
      <c r="Z164" s="1" t="s">
        <v>455</v>
      </c>
      <c r="AA164" s="4">
        <v>45442</v>
      </c>
      <c r="AB164" s="1" t="s">
        <v>111</v>
      </c>
      <c r="AC164" s="2"/>
      <c r="AD164" s="3">
        <v>2</v>
      </c>
      <c r="AE164" s="4">
        <v>45466</v>
      </c>
      <c r="AF164" s="1" t="s">
        <v>476</v>
      </c>
      <c r="AG164" s="1" t="s">
        <v>67</v>
      </c>
      <c r="AH164" s="1" t="s">
        <v>68</v>
      </c>
      <c r="AI164" s="1" t="s">
        <v>69</v>
      </c>
      <c r="AJ164" s="1" t="s">
        <v>70</v>
      </c>
      <c r="AK164" s="1" t="s">
        <v>70</v>
      </c>
      <c r="AL164" s="1" t="s">
        <v>71</v>
      </c>
      <c r="AM164" s="5">
        <v>0</v>
      </c>
      <c r="AN164" s="1" t="s">
        <v>69</v>
      </c>
      <c r="AO164" s="1" t="s">
        <v>72</v>
      </c>
      <c r="AP164" s="5">
        <v>250</v>
      </c>
      <c r="AQ164" s="3">
        <v>2</v>
      </c>
      <c r="AR164" s="1" t="s">
        <v>73</v>
      </c>
      <c r="AS164" s="8">
        <f>(Tableau1[[#This Row],[MedPrix]]+Tableau1[[#This Row],[PrixTrai]])*(1-Tableau1[[#This Row],[CliRemise]])</f>
        <v>250</v>
      </c>
      <c r="AT164" s="33">
        <f>Tableau1[[#This Row],[CA]]*1.1</f>
        <v>275</v>
      </c>
      <c r="AU164" s="22" t="str">
        <f>IF( Tableau1[[#This Row],[DetailVisite.VisNum]]="", "Sans détail", "Avec détail")</f>
        <v>Avec détail</v>
      </c>
      <c r="AV164" s="22">
        <f ca="1">IF(Tableau1[[#This Row],[VisDatePaiement_2024]]="",0,(TODAY()-Tableau1[[#This Row],[VisDatePaiement_2024]]))</f>
        <v>203</v>
      </c>
      <c r="AW164" s="22">
        <f ca="1">ROUND(Tableau1[[#This Row],[nombre de jour d''impayés]]/30,1)</f>
        <v>6.8</v>
      </c>
      <c r="AX164" s="22" t="str">
        <f ca="1">IF(Tableau1[[#This Row],[nombre de mois]]&gt;1,"impayé","payé")</f>
        <v>impayé</v>
      </c>
      <c r="AY164" s="23" t="b">
        <f ca="1">AND(Tableau1[[#This Row],[VisDatesuivi_2024]]&gt;=TODAY()-30,Tableau1[[#This Row],[VisDatesuivi_2024]]&lt;=TODAY())</f>
        <v>0</v>
      </c>
      <c r="AZ164" s="23">
        <f>ROUNDDOWN(DAY(Tableau1[[#This Row],[VisDate_2024]])/7,0)</f>
        <v>4</v>
      </c>
      <c r="BA164" s="59">
        <f t="shared" si="2"/>
        <v>45303</v>
      </c>
      <c r="BB164" s="60">
        <f>Tableau1[[#This Row],[VisDate_2024]]-Tableau1[[#This Row],[visite]]</f>
        <v>139</v>
      </c>
      <c r="BC164" s="56">
        <f>IF(Tableau1[[#This Row],[visite]]&gt;0,Tableau1[[#This Row],[Colonne1]],"")</f>
        <v>139</v>
      </c>
    </row>
    <row r="165" spans="1:55" ht="43.2" x14ac:dyDescent="0.3">
      <c r="A165" s="1" t="s">
        <v>455</v>
      </c>
      <c r="B165" s="1" t="s">
        <v>456</v>
      </c>
      <c r="C165" s="1" t="s">
        <v>457</v>
      </c>
      <c r="D165" s="1" t="s">
        <v>241</v>
      </c>
      <c r="E165" s="1" t="s">
        <v>458</v>
      </c>
      <c r="F165" s="4">
        <v>41359</v>
      </c>
      <c r="G165" s="1" t="s">
        <v>107</v>
      </c>
      <c r="H165" s="1" t="s">
        <v>459</v>
      </c>
      <c r="I165" s="3" t="b">
        <v>1</v>
      </c>
      <c r="J165" s="3">
        <v>72.400000000000006</v>
      </c>
      <c r="K165" s="3">
        <v>6</v>
      </c>
      <c r="L165" s="3" t="b">
        <v>0</v>
      </c>
      <c r="M165" s="1" t="s">
        <v>43</v>
      </c>
      <c r="N165" s="1" t="s">
        <v>456</v>
      </c>
      <c r="O165" s="3">
        <v>1</v>
      </c>
      <c r="P165" s="1" t="s">
        <v>460</v>
      </c>
      <c r="Q165" s="1" t="s">
        <v>461</v>
      </c>
      <c r="R165" s="1" t="s">
        <v>209</v>
      </c>
      <c r="S165" s="20" t="s">
        <v>210</v>
      </c>
      <c r="T165" s="1" t="s">
        <v>211</v>
      </c>
      <c r="U165" s="1" t="s">
        <v>462</v>
      </c>
      <c r="V165" s="1" t="s">
        <v>43</v>
      </c>
      <c r="W165" s="4">
        <v>43012</v>
      </c>
      <c r="X165" s="3">
        <v>0</v>
      </c>
      <c r="Y165" s="1" t="s">
        <v>477</v>
      </c>
      <c r="Z165" s="1" t="s">
        <v>455</v>
      </c>
      <c r="AA165" s="4">
        <v>45486</v>
      </c>
      <c r="AB165" s="1" t="s">
        <v>75</v>
      </c>
      <c r="AC165" s="4">
        <v>45501</v>
      </c>
      <c r="AD165" s="3">
        <v>1</v>
      </c>
      <c r="AE165" s="4">
        <v>45497</v>
      </c>
      <c r="AF165" s="1" t="s">
        <v>477</v>
      </c>
      <c r="AG165" s="1" t="s">
        <v>67</v>
      </c>
      <c r="AH165" s="1" t="s">
        <v>79</v>
      </c>
      <c r="AI165" s="1" t="s">
        <v>126</v>
      </c>
      <c r="AJ165" s="1" t="s">
        <v>282</v>
      </c>
      <c r="AK165" s="1" t="s">
        <v>282</v>
      </c>
      <c r="AL165" s="1" t="s">
        <v>283</v>
      </c>
      <c r="AM165" s="5">
        <v>3</v>
      </c>
      <c r="AN165" s="1" t="s">
        <v>126</v>
      </c>
      <c r="AO165" s="1" t="s">
        <v>127</v>
      </c>
      <c r="AP165" s="5">
        <v>100</v>
      </c>
      <c r="AQ165" s="3">
        <v>1</v>
      </c>
      <c r="AR165" s="1" t="s">
        <v>112</v>
      </c>
      <c r="AS165" s="8">
        <f>(Tableau1[[#This Row],[MedPrix]]+Tableau1[[#This Row],[PrixTrai]])*(1-Tableau1[[#This Row],[CliRemise]])</f>
        <v>103</v>
      </c>
      <c r="AT165" s="33">
        <f>Tableau1[[#This Row],[CA]]*1.1</f>
        <v>113.30000000000001</v>
      </c>
      <c r="AU165" s="22" t="str">
        <f>IF( Tableau1[[#This Row],[DetailVisite.VisNum]]="", "Sans détail", "Avec détail")</f>
        <v>Avec détail</v>
      </c>
      <c r="AV165" s="22">
        <f ca="1">IF(Tableau1[[#This Row],[VisDatePaiement_2024]]="",0,(TODAY()-Tableau1[[#This Row],[VisDatePaiement_2024]]))</f>
        <v>172</v>
      </c>
      <c r="AW165" s="22">
        <f ca="1">ROUND(Tableau1[[#This Row],[nombre de jour d''impayés]]/30,1)</f>
        <v>5.7</v>
      </c>
      <c r="AX165" s="22" t="str">
        <f ca="1">IF(Tableau1[[#This Row],[nombre de mois]]&gt;1,"impayé","payé")</f>
        <v>impayé</v>
      </c>
      <c r="AY165" s="23" t="b">
        <f ca="1">AND(Tableau1[[#This Row],[VisDatesuivi_2024]]&gt;=TODAY()-30,Tableau1[[#This Row],[VisDatesuivi_2024]]&lt;=TODAY())</f>
        <v>0</v>
      </c>
      <c r="AZ165" s="23">
        <f>ROUNDDOWN(DAY(Tableau1[[#This Row],[VisDate_2024]])/7,0)</f>
        <v>1</v>
      </c>
      <c r="BA165" s="59">
        <f t="shared" si="2"/>
        <v>45303</v>
      </c>
      <c r="BB165" s="60">
        <f>Tableau1[[#This Row],[VisDate_2024]]-Tableau1[[#This Row],[visite]]</f>
        <v>183</v>
      </c>
      <c r="BC165" s="56">
        <f>IF(Tableau1[[#This Row],[visite]]&gt;0,Tableau1[[#This Row],[Colonne1]],"")</f>
        <v>183</v>
      </c>
    </row>
    <row r="166" spans="1:55" ht="28.8" x14ac:dyDescent="0.3">
      <c r="A166" s="1" t="s">
        <v>478</v>
      </c>
      <c r="B166" s="1" t="s">
        <v>456</v>
      </c>
      <c r="C166" s="1" t="s">
        <v>479</v>
      </c>
      <c r="D166" s="1" t="s">
        <v>241</v>
      </c>
      <c r="E166" s="1" t="s">
        <v>480</v>
      </c>
      <c r="F166" s="4">
        <v>40963</v>
      </c>
      <c r="G166" s="1" t="s">
        <v>56</v>
      </c>
      <c r="H166" s="1" t="s">
        <v>481</v>
      </c>
      <c r="I166" s="3" t="b">
        <v>1</v>
      </c>
      <c r="J166" s="3">
        <v>43.2</v>
      </c>
      <c r="K166" s="3">
        <v>2.1</v>
      </c>
      <c r="L166" s="3" t="b">
        <v>0</v>
      </c>
      <c r="M166" s="1" t="s">
        <v>43</v>
      </c>
      <c r="N166" s="1" t="s">
        <v>456</v>
      </c>
      <c r="O166" s="3">
        <v>1</v>
      </c>
      <c r="P166" s="1" t="s">
        <v>460</v>
      </c>
      <c r="Q166" s="1" t="s">
        <v>461</v>
      </c>
      <c r="R166" s="1" t="s">
        <v>209</v>
      </c>
      <c r="S166" s="20" t="s">
        <v>210</v>
      </c>
      <c r="T166" s="1" t="s">
        <v>211</v>
      </c>
      <c r="U166" s="1" t="s">
        <v>462</v>
      </c>
      <c r="V166" s="1" t="s">
        <v>43</v>
      </c>
      <c r="W166" s="4">
        <v>43012</v>
      </c>
      <c r="X166" s="3">
        <v>0</v>
      </c>
      <c r="Y166" s="1" t="s">
        <v>482</v>
      </c>
      <c r="Z166" s="1" t="s">
        <v>478</v>
      </c>
      <c r="AA166" s="4">
        <v>44937</v>
      </c>
      <c r="AB166" s="1" t="s">
        <v>111</v>
      </c>
      <c r="AC166" s="2"/>
      <c r="AD166" s="3">
        <v>2</v>
      </c>
      <c r="AE166" s="4">
        <v>44940</v>
      </c>
      <c r="AF166" s="1" t="s">
        <v>482</v>
      </c>
      <c r="AG166" s="1" t="s">
        <v>67</v>
      </c>
      <c r="AH166" s="1" t="s">
        <v>68</v>
      </c>
      <c r="AI166" s="1" t="s">
        <v>178</v>
      </c>
      <c r="AJ166" s="1" t="s">
        <v>70</v>
      </c>
      <c r="AK166" s="1" t="s">
        <v>70</v>
      </c>
      <c r="AL166" s="1" t="s">
        <v>71</v>
      </c>
      <c r="AM166" s="5">
        <v>0</v>
      </c>
      <c r="AN166" s="1" t="s">
        <v>178</v>
      </c>
      <c r="AO166" s="1" t="s">
        <v>440</v>
      </c>
      <c r="AP166" s="5">
        <v>50</v>
      </c>
      <c r="AQ166" s="3">
        <v>2</v>
      </c>
      <c r="AR166" s="1" t="s">
        <v>73</v>
      </c>
      <c r="AS166" s="8">
        <f>(Tableau1[[#This Row],[MedPrix]]+Tableau1[[#This Row],[PrixTrai]])*(1-Tableau1[[#This Row],[CliRemise]])</f>
        <v>50</v>
      </c>
      <c r="AT166" s="33">
        <f>Tableau1[[#This Row],[CA]]*1.1</f>
        <v>55.000000000000007</v>
      </c>
      <c r="AU166" s="22" t="str">
        <f>IF( Tableau1[[#This Row],[DetailVisite.VisNum]]="", "Sans détail", "Avec détail")</f>
        <v>Avec détail</v>
      </c>
      <c r="AV166" s="22">
        <f ca="1">IF(Tableau1[[#This Row],[VisDatePaiement_2024]]="",0,(TODAY()-Tableau1[[#This Row],[VisDatePaiement_2024]]))</f>
        <v>729</v>
      </c>
      <c r="AW166" s="22">
        <f ca="1">ROUND(Tableau1[[#This Row],[nombre de jour d''impayés]]/30,1)</f>
        <v>24.3</v>
      </c>
      <c r="AX166" s="22" t="str">
        <f ca="1">IF(Tableau1[[#This Row],[nombre de mois]]&gt;1,"impayé","payé")</f>
        <v>impayé</v>
      </c>
      <c r="AY166" s="23" t="b">
        <f ca="1">AND(Tableau1[[#This Row],[VisDatesuivi_2024]]&gt;=TODAY()-30,Tableau1[[#This Row],[VisDatesuivi_2024]]&lt;=TODAY())</f>
        <v>0</v>
      </c>
      <c r="AZ166" s="23">
        <f>ROUNDDOWN(DAY(Tableau1[[#This Row],[VisDate_2024]])/7,0)</f>
        <v>1</v>
      </c>
      <c r="BA166" s="59">
        <f t="shared" si="2"/>
        <v>0</v>
      </c>
      <c r="BB166" s="60">
        <f>Tableau1[[#This Row],[VisDate_2024]]-Tableau1[[#This Row],[visite]]</f>
        <v>44937</v>
      </c>
      <c r="BC166" s="56" t="str">
        <f>IF(Tableau1[[#This Row],[visite]]&gt;0,Tableau1[[#This Row],[Colonne1]],"")</f>
        <v/>
      </c>
    </row>
    <row r="167" spans="1:55" ht="28.8" x14ac:dyDescent="0.3">
      <c r="A167" s="1" t="s">
        <v>478</v>
      </c>
      <c r="B167" s="1" t="s">
        <v>456</v>
      </c>
      <c r="C167" s="1" t="s">
        <v>479</v>
      </c>
      <c r="D167" s="1" t="s">
        <v>241</v>
      </c>
      <c r="E167" s="1" t="s">
        <v>480</v>
      </c>
      <c r="F167" s="4">
        <v>40963</v>
      </c>
      <c r="G167" s="1" t="s">
        <v>56</v>
      </c>
      <c r="H167" s="1" t="s">
        <v>481</v>
      </c>
      <c r="I167" s="3" t="b">
        <v>1</v>
      </c>
      <c r="J167" s="3">
        <v>43.2</v>
      </c>
      <c r="K167" s="3">
        <v>2.1</v>
      </c>
      <c r="L167" s="3" t="b">
        <v>0</v>
      </c>
      <c r="M167" s="1" t="s">
        <v>43</v>
      </c>
      <c r="N167" s="1" t="s">
        <v>456</v>
      </c>
      <c r="O167" s="3">
        <v>1</v>
      </c>
      <c r="P167" s="1" t="s">
        <v>460</v>
      </c>
      <c r="Q167" s="1" t="s">
        <v>461</v>
      </c>
      <c r="R167" s="1" t="s">
        <v>209</v>
      </c>
      <c r="S167" s="20" t="s">
        <v>210</v>
      </c>
      <c r="T167" s="1" t="s">
        <v>211</v>
      </c>
      <c r="U167" s="1" t="s">
        <v>462</v>
      </c>
      <c r="V167" s="1" t="s">
        <v>43</v>
      </c>
      <c r="W167" s="4">
        <v>43012</v>
      </c>
      <c r="X167" s="3">
        <v>0</v>
      </c>
      <c r="Y167" s="1" t="s">
        <v>482</v>
      </c>
      <c r="Z167" s="1" t="s">
        <v>478</v>
      </c>
      <c r="AA167" s="4">
        <v>44937</v>
      </c>
      <c r="AB167" s="1" t="s">
        <v>111</v>
      </c>
      <c r="AC167" s="2"/>
      <c r="AD167" s="3">
        <v>2</v>
      </c>
      <c r="AE167" s="4">
        <v>44940</v>
      </c>
      <c r="AF167" s="1" t="s">
        <v>482</v>
      </c>
      <c r="AG167" s="1" t="s">
        <v>91</v>
      </c>
      <c r="AH167" s="1" t="s">
        <v>68</v>
      </c>
      <c r="AI167" s="1" t="s">
        <v>194</v>
      </c>
      <c r="AJ167" s="1" t="s">
        <v>70</v>
      </c>
      <c r="AK167" s="1" t="s">
        <v>70</v>
      </c>
      <c r="AL167" s="1" t="s">
        <v>71</v>
      </c>
      <c r="AM167" s="5">
        <v>0</v>
      </c>
      <c r="AN167" s="1" t="s">
        <v>194</v>
      </c>
      <c r="AO167" s="1" t="s">
        <v>195</v>
      </c>
      <c r="AP167" s="5">
        <v>100</v>
      </c>
      <c r="AQ167" s="3">
        <v>2</v>
      </c>
      <c r="AR167" s="1" t="s">
        <v>73</v>
      </c>
      <c r="AS167" s="8">
        <f>(Tableau1[[#This Row],[MedPrix]]+Tableau1[[#This Row],[PrixTrai]])*(1-Tableau1[[#This Row],[CliRemise]])</f>
        <v>100</v>
      </c>
      <c r="AT167" s="33">
        <f>Tableau1[[#This Row],[CA]]*1.1</f>
        <v>110.00000000000001</v>
      </c>
      <c r="AU167" s="22" t="str">
        <f>IF( Tableau1[[#This Row],[DetailVisite.VisNum]]="", "Sans détail", "Avec détail")</f>
        <v>Avec détail</v>
      </c>
      <c r="AV167" s="22">
        <f ca="1">IF(Tableau1[[#This Row],[VisDatePaiement_2024]]="",0,(TODAY()-Tableau1[[#This Row],[VisDatePaiement_2024]]))</f>
        <v>729</v>
      </c>
      <c r="AW167" s="22">
        <f ca="1">ROUND(Tableau1[[#This Row],[nombre de jour d''impayés]]/30,1)</f>
        <v>24.3</v>
      </c>
      <c r="AX167" s="22" t="str">
        <f ca="1">IF(Tableau1[[#This Row],[nombre de mois]]&gt;1,"impayé","payé")</f>
        <v>impayé</v>
      </c>
      <c r="AY167" s="23" t="b">
        <f ca="1">AND(Tableau1[[#This Row],[VisDatesuivi_2024]]&gt;=TODAY()-30,Tableau1[[#This Row],[VisDatesuivi_2024]]&lt;=TODAY())</f>
        <v>0</v>
      </c>
      <c r="AZ167" s="23">
        <f>ROUNDDOWN(DAY(Tableau1[[#This Row],[VisDate_2024]])/7,0)</f>
        <v>1</v>
      </c>
      <c r="BA167" s="59">
        <f t="shared" si="2"/>
        <v>0</v>
      </c>
      <c r="BB167" s="60">
        <f>Tableau1[[#This Row],[VisDate_2024]]-Tableau1[[#This Row],[visite]]</f>
        <v>44937</v>
      </c>
      <c r="BC167" s="56" t="str">
        <f>IF(Tableau1[[#This Row],[visite]]&gt;0,Tableau1[[#This Row],[Colonne1]],"")</f>
        <v/>
      </c>
    </row>
    <row r="168" spans="1:55" ht="28.8" x14ac:dyDescent="0.3">
      <c r="A168" s="1" t="s">
        <v>478</v>
      </c>
      <c r="B168" s="1" t="s">
        <v>456</v>
      </c>
      <c r="C168" s="1" t="s">
        <v>479</v>
      </c>
      <c r="D168" s="1" t="s">
        <v>241</v>
      </c>
      <c r="E168" s="1" t="s">
        <v>480</v>
      </c>
      <c r="F168" s="4">
        <v>40963</v>
      </c>
      <c r="G168" s="1" t="s">
        <v>56</v>
      </c>
      <c r="H168" s="1" t="s">
        <v>481</v>
      </c>
      <c r="I168" s="3" t="b">
        <v>1</v>
      </c>
      <c r="J168" s="3">
        <v>43.2</v>
      </c>
      <c r="K168" s="3">
        <v>2.1</v>
      </c>
      <c r="L168" s="3" t="b">
        <v>0</v>
      </c>
      <c r="M168" s="1" t="s">
        <v>43</v>
      </c>
      <c r="N168" s="1" t="s">
        <v>456</v>
      </c>
      <c r="O168" s="3">
        <v>1</v>
      </c>
      <c r="P168" s="1" t="s">
        <v>460</v>
      </c>
      <c r="Q168" s="1" t="s">
        <v>461</v>
      </c>
      <c r="R168" s="1" t="s">
        <v>209</v>
      </c>
      <c r="S168" s="20" t="s">
        <v>210</v>
      </c>
      <c r="T168" s="1" t="s">
        <v>211</v>
      </c>
      <c r="U168" s="1" t="s">
        <v>462</v>
      </c>
      <c r="V168" s="1" t="s">
        <v>43</v>
      </c>
      <c r="W168" s="4">
        <v>43012</v>
      </c>
      <c r="X168" s="3">
        <v>0</v>
      </c>
      <c r="Y168" s="1" t="s">
        <v>482</v>
      </c>
      <c r="Z168" s="1" t="s">
        <v>478</v>
      </c>
      <c r="AA168" s="4">
        <v>44937</v>
      </c>
      <c r="AB168" s="1" t="s">
        <v>111</v>
      </c>
      <c r="AC168" s="2"/>
      <c r="AD168" s="3">
        <v>2</v>
      </c>
      <c r="AE168" s="4">
        <v>44940</v>
      </c>
      <c r="AF168" s="1" t="s">
        <v>482</v>
      </c>
      <c r="AG168" s="1" t="s">
        <v>78</v>
      </c>
      <c r="AH168" s="1" t="s">
        <v>68</v>
      </c>
      <c r="AI168" s="1" t="s">
        <v>197</v>
      </c>
      <c r="AJ168" s="1" t="s">
        <v>70</v>
      </c>
      <c r="AK168" s="1" t="s">
        <v>70</v>
      </c>
      <c r="AL168" s="1" t="s">
        <v>71</v>
      </c>
      <c r="AM168" s="5">
        <v>0</v>
      </c>
      <c r="AN168" s="1" t="s">
        <v>197</v>
      </c>
      <c r="AO168" s="1" t="s">
        <v>483</v>
      </c>
      <c r="AP168" s="5">
        <v>100</v>
      </c>
      <c r="AQ168" s="3">
        <v>2</v>
      </c>
      <c r="AR168" s="1" t="s">
        <v>73</v>
      </c>
      <c r="AS168" s="8">
        <f>(Tableau1[[#This Row],[MedPrix]]+Tableau1[[#This Row],[PrixTrai]])*(1-Tableau1[[#This Row],[CliRemise]])</f>
        <v>100</v>
      </c>
      <c r="AT168" s="33">
        <f>Tableau1[[#This Row],[CA]]*1.1</f>
        <v>110.00000000000001</v>
      </c>
      <c r="AU168" s="22" t="str">
        <f>IF( Tableau1[[#This Row],[DetailVisite.VisNum]]="", "Sans détail", "Avec détail")</f>
        <v>Avec détail</v>
      </c>
      <c r="AV168" s="22">
        <f ca="1">IF(Tableau1[[#This Row],[VisDatePaiement_2024]]="",0,(TODAY()-Tableau1[[#This Row],[VisDatePaiement_2024]]))</f>
        <v>729</v>
      </c>
      <c r="AW168" s="22">
        <f ca="1">ROUND(Tableau1[[#This Row],[nombre de jour d''impayés]]/30,1)</f>
        <v>24.3</v>
      </c>
      <c r="AX168" s="22" t="str">
        <f ca="1">IF(Tableau1[[#This Row],[nombre de mois]]&gt;1,"impayé","payé")</f>
        <v>impayé</v>
      </c>
      <c r="AY168" s="23" t="b">
        <f ca="1">AND(Tableau1[[#This Row],[VisDatesuivi_2024]]&gt;=TODAY()-30,Tableau1[[#This Row],[VisDatesuivi_2024]]&lt;=TODAY())</f>
        <v>0</v>
      </c>
      <c r="AZ168" s="23">
        <f>ROUNDDOWN(DAY(Tableau1[[#This Row],[VisDate_2024]])/7,0)</f>
        <v>1</v>
      </c>
      <c r="BA168" s="59">
        <f t="shared" si="2"/>
        <v>0</v>
      </c>
      <c r="BB168" s="60">
        <f>Tableau1[[#This Row],[VisDate_2024]]-Tableau1[[#This Row],[visite]]</f>
        <v>44937</v>
      </c>
      <c r="BC168" s="56" t="str">
        <f>IF(Tableau1[[#This Row],[visite]]&gt;0,Tableau1[[#This Row],[Colonne1]],"")</f>
        <v/>
      </c>
    </row>
    <row r="169" spans="1:55" ht="28.8" x14ac:dyDescent="0.3">
      <c r="A169" s="1" t="s">
        <v>478</v>
      </c>
      <c r="B169" s="1" t="s">
        <v>456</v>
      </c>
      <c r="C169" s="1" t="s">
        <v>479</v>
      </c>
      <c r="D169" s="1" t="s">
        <v>241</v>
      </c>
      <c r="E169" s="1" t="s">
        <v>480</v>
      </c>
      <c r="F169" s="4">
        <v>40963</v>
      </c>
      <c r="G169" s="1" t="s">
        <v>56</v>
      </c>
      <c r="H169" s="1" t="s">
        <v>481</v>
      </c>
      <c r="I169" s="3" t="b">
        <v>1</v>
      </c>
      <c r="J169" s="3">
        <v>43.2</v>
      </c>
      <c r="K169" s="3">
        <v>2.1</v>
      </c>
      <c r="L169" s="3" t="b">
        <v>0</v>
      </c>
      <c r="M169" s="1" t="s">
        <v>43</v>
      </c>
      <c r="N169" s="1" t="s">
        <v>456</v>
      </c>
      <c r="O169" s="3">
        <v>1</v>
      </c>
      <c r="P169" s="1" t="s">
        <v>460</v>
      </c>
      <c r="Q169" s="1" t="s">
        <v>461</v>
      </c>
      <c r="R169" s="1" t="s">
        <v>209</v>
      </c>
      <c r="S169" s="20" t="s">
        <v>210</v>
      </c>
      <c r="T169" s="1" t="s">
        <v>211</v>
      </c>
      <c r="U169" s="1" t="s">
        <v>462</v>
      </c>
      <c r="V169" s="1" t="s">
        <v>43</v>
      </c>
      <c r="W169" s="4">
        <v>43012</v>
      </c>
      <c r="X169" s="3">
        <v>0</v>
      </c>
      <c r="Y169" s="1" t="s">
        <v>484</v>
      </c>
      <c r="Z169" s="1" t="s">
        <v>478</v>
      </c>
      <c r="AA169" s="4">
        <v>45035</v>
      </c>
      <c r="AB169" s="1" t="s">
        <v>111</v>
      </c>
      <c r="AC169" s="2"/>
      <c r="AD169" s="3">
        <v>1</v>
      </c>
      <c r="AE169" s="4">
        <v>45048</v>
      </c>
      <c r="AF169" s="1" t="s">
        <v>484</v>
      </c>
      <c r="AG169" s="1" t="s">
        <v>67</v>
      </c>
      <c r="AH169" s="1" t="s">
        <v>68</v>
      </c>
      <c r="AI169" s="1" t="s">
        <v>69</v>
      </c>
      <c r="AJ169" s="1" t="s">
        <v>70</v>
      </c>
      <c r="AK169" s="1" t="s">
        <v>70</v>
      </c>
      <c r="AL169" s="1" t="s">
        <v>71</v>
      </c>
      <c r="AM169" s="5">
        <v>0</v>
      </c>
      <c r="AN169" s="1" t="s">
        <v>69</v>
      </c>
      <c r="AO169" s="1" t="s">
        <v>72</v>
      </c>
      <c r="AP169" s="5">
        <v>250</v>
      </c>
      <c r="AQ169" s="3">
        <v>1</v>
      </c>
      <c r="AR169" s="1" t="s">
        <v>112</v>
      </c>
      <c r="AS169" s="8">
        <f>(Tableau1[[#This Row],[MedPrix]]+Tableau1[[#This Row],[PrixTrai]])*(1-Tableau1[[#This Row],[CliRemise]])</f>
        <v>250</v>
      </c>
      <c r="AT169" s="33">
        <f>Tableau1[[#This Row],[CA]]*1.1</f>
        <v>275</v>
      </c>
      <c r="AU169" s="22" t="str">
        <f>IF( Tableau1[[#This Row],[DetailVisite.VisNum]]="", "Sans détail", "Avec détail")</f>
        <v>Avec détail</v>
      </c>
      <c r="AV169" s="22">
        <f ca="1">IF(Tableau1[[#This Row],[VisDatePaiement_2024]]="",0,(TODAY()-Tableau1[[#This Row],[VisDatePaiement_2024]]))</f>
        <v>621</v>
      </c>
      <c r="AW169" s="22">
        <f ca="1">ROUND(Tableau1[[#This Row],[nombre de jour d''impayés]]/30,1)</f>
        <v>20.7</v>
      </c>
      <c r="AX169" s="22" t="str">
        <f ca="1">IF(Tableau1[[#This Row],[nombre de mois]]&gt;1,"impayé","payé")</f>
        <v>impayé</v>
      </c>
      <c r="AY169" s="23" t="b">
        <f ca="1">AND(Tableau1[[#This Row],[VisDatesuivi_2024]]&gt;=TODAY()-30,Tableau1[[#This Row],[VisDatesuivi_2024]]&lt;=TODAY())</f>
        <v>0</v>
      </c>
      <c r="AZ169" s="23">
        <f>ROUNDDOWN(DAY(Tableau1[[#This Row],[VisDate_2024]])/7,0)</f>
        <v>2</v>
      </c>
      <c r="BA169" s="59">
        <f t="shared" si="2"/>
        <v>0</v>
      </c>
      <c r="BB169" s="60">
        <f>Tableau1[[#This Row],[VisDate_2024]]-Tableau1[[#This Row],[visite]]</f>
        <v>45035</v>
      </c>
      <c r="BC169" s="56" t="str">
        <f>IF(Tableau1[[#This Row],[visite]]&gt;0,Tableau1[[#This Row],[Colonne1]],"")</f>
        <v/>
      </c>
    </row>
    <row r="170" spans="1:55" ht="28.8" x14ac:dyDescent="0.3">
      <c r="A170" s="1" t="s">
        <v>478</v>
      </c>
      <c r="B170" s="1" t="s">
        <v>456</v>
      </c>
      <c r="C170" s="1" t="s">
        <v>479</v>
      </c>
      <c r="D170" s="1" t="s">
        <v>241</v>
      </c>
      <c r="E170" s="1" t="s">
        <v>480</v>
      </c>
      <c r="F170" s="4">
        <v>40963</v>
      </c>
      <c r="G170" s="1" t="s">
        <v>56</v>
      </c>
      <c r="H170" s="1" t="s">
        <v>481</v>
      </c>
      <c r="I170" s="3" t="b">
        <v>1</v>
      </c>
      <c r="J170" s="3">
        <v>43.2</v>
      </c>
      <c r="K170" s="3">
        <v>2.1</v>
      </c>
      <c r="L170" s="3" t="b">
        <v>0</v>
      </c>
      <c r="M170" s="1" t="s">
        <v>43</v>
      </c>
      <c r="N170" s="1" t="s">
        <v>456</v>
      </c>
      <c r="O170" s="3">
        <v>1</v>
      </c>
      <c r="P170" s="1" t="s">
        <v>460</v>
      </c>
      <c r="Q170" s="1" t="s">
        <v>461</v>
      </c>
      <c r="R170" s="1" t="s">
        <v>209</v>
      </c>
      <c r="S170" s="20" t="s">
        <v>210</v>
      </c>
      <c r="T170" s="1" t="s">
        <v>211</v>
      </c>
      <c r="U170" s="1" t="s">
        <v>462</v>
      </c>
      <c r="V170" s="1" t="s">
        <v>43</v>
      </c>
      <c r="W170" s="4">
        <v>43012</v>
      </c>
      <c r="X170" s="3">
        <v>0</v>
      </c>
      <c r="Y170" s="1" t="s">
        <v>485</v>
      </c>
      <c r="Z170" s="1" t="s">
        <v>478</v>
      </c>
      <c r="AA170" s="4">
        <v>45580</v>
      </c>
      <c r="AB170" s="1" t="s">
        <v>111</v>
      </c>
      <c r="AC170" s="2"/>
      <c r="AD170" s="3">
        <v>3</v>
      </c>
      <c r="AE170" s="4">
        <v>45603</v>
      </c>
      <c r="AF170" s="1" t="s">
        <v>43</v>
      </c>
      <c r="AG170" s="1" t="s">
        <v>43</v>
      </c>
      <c r="AH170" s="1" t="s">
        <v>43</v>
      </c>
      <c r="AI170" s="1" t="s">
        <v>43</v>
      </c>
      <c r="AJ170" s="1" t="s">
        <v>43</v>
      </c>
      <c r="AK170" s="1" t="s">
        <v>43</v>
      </c>
      <c r="AL170" s="1" t="s">
        <v>43</v>
      </c>
      <c r="AM170" s="2"/>
      <c r="AN170" s="1" t="s">
        <v>43</v>
      </c>
      <c r="AO170" s="1" t="s">
        <v>43</v>
      </c>
      <c r="AP170" s="2"/>
      <c r="AQ170" s="3">
        <v>3</v>
      </c>
      <c r="AR170" s="1" t="s">
        <v>82</v>
      </c>
      <c r="AS170" s="8">
        <f>(Tableau1[[#This Row],[MedPrix]]+Tableau1[[#This Row],[PrixTrai]])*(1-Tableau1[[#This Row],[CliRemise]])</f>
        <v>0</v>
      </c>
      <c r="AT170" s="33">
        <f>Tableau1[[#This Row],[CA]]*1.1</f>
        <v>0</v>
      </c>
      <c r="AU170" s="22" t="str">
        <f>IF( Tableau1[[#This Row],[DetailVisite.VisNum]]="", "Sans détail", "Avec détail")</f>
        <v>Sans détail</v>
      </c>
      <c r="AV170" s="22">
        <f ca="1">IF(Tableau1[[#This Row],[VisDatePaiement_2024]]="",0,(TODAY()-Tableau1[[#This Row],[VisDatePaiement_2024]]))</f>
        <v>66</v>
      </c>
      <c r="AW170" s="22">
        <f ca="1">ROUND(Tableau1[[#This Row],[nombre de jour d''impayés]]/30,1)</f>
        <v>2.2000000000000002</v>
      </c>
      <c r="AX170" s="22" t="str">
        <f ca="1">IF(Tableau1[[#This Row],[nombre de mois]]&gt;1,"impayé","payé")</f>
        <v>impayé</v>
      </c>
      <c r="AY170" s="23" t="b">
        <f ca="1">AND(Tableau1[[#This Row],[VisDatesuivi_2024]]&gt;=TODAY()-30,Tableau1[[#This Row],[VisDatesuivi_2024]]&lt;=TODAY())</f>
        <v>0</v>
      </c>
      <c r="AZ170" s="23">
        <f>ROUNDDOWN(DAY(Tableau1[[#This Row],[VisDate_2024]])/7,0)</f>
        <v>2</v>
      </c>
      <c r="BA170" s="59">
        <f t="shared" si="2"/>
        <v>0</v>
      </c>
      <c r="BB170" s="60">
        <f>Tableau1[[#This Row],[VisDate_2024]]-Tableau1[[#This Row],[visite]]</f>
        <v>45580</v>
      </c>
      <c r="BC170" s="56" t="str">
        <f>IF(Tableau1[[#This Row],[visite]]&gt;0,Tableau1[[#This Row],[Colonne1]],"")</f>
        <v/>
      </c>
    </row>
    <row r="171" spans="1:55" ht="28.8" x14ac:dyDescent="0.3">
      <c r="A171" s="1" t="s">
        <v>478</v>
      </c>
      <c r="B171" s="1" t="s">
        <v>456</v>
      </c>
      <c r="C171" s="1" t="s">
        <v>479</v>
      </c>
      <c r="D171" s="1" t="s">
        <v>241</v>
      </c>
      <c r="E171" s="1" t="s">
        <v>480</v>
      </c>
      <c r="F171" s="4">
        <v>40963</v>
      </c>
      <c r="G171" s="1" t="s">
        <v>56</v>
      </c>
      <c r="H171" s="1" t="s">
        <v>481</v>
      </c>
      <c r="I171" s="3" t="b">
        <v>1</v>
      </c>
      <c r="J171" s="3">
        <v>43.2</v>
      </c>
      <c r="K171" s="3">
        <v>2.1</v>
      </c>
      <c r="L171" s="3" t="b">
        <v>0</v>
      </c>
      <c r="M171" s="1" t="s">
        <v>43</v>
      </c>
      <c r="N171" s="1" t="s">
        <v>456</v>
      </c>
      <c r="O171" s="3">
        <v>1</v>
      </c>
      <c r="P171" s="1" t="s">
        <v>460</v>
      </c>
      <c r="Q171" s="1" t="s">
        <v>461</v>
      </c>
      <c r="R171" s="1" t="s">
        <v>209</v>
      </c>
      <c r="S171" s="20" t="s">
        <v>210</v>
      </c>
      <c r="T171" s="1" t="s">
        <v>211</v>
      </c>
      <c r="U171" s="1" t="s">
        <v>462</v>
      </c>
      <c r="V171" s="1" t="s">
        <v>43</v>
      </c>
      <c r="W171" s="4">
        <v>43012</v>
      </c>
      <c r="X171" s="3">
        <v>0</v>
      </c>
      <c r="Y171" s="1" t="s">
        <v>486</v>
      </c>
      <c r="Z171" s="1" t="s">
        <v>478</v>
      </c>
      <c r="AA171" s="4">
        <v>45332</v>
      </c>
      <c r="AB171" s="1" t="s">
        <v>111</v>
      </c>
      <c r="AC171" s="2"/>
      <c r="AD171" s="2"/>
      <c r="AE171" s="2"/>
      <c r="AF171" s="1" t="s">
        <v>486</v>
      </c>
      <c r="AG171" s="1" t="s">
        <v>67</v>
      </c>
      <c r="AH171" s="1" t="s">
        <v>68</v>
      </c>
      <c r="AI171" s="1" t="s">
        <v>178</v>
      </c>
      <c r="AJ171" s="1" t="s">
        <v>70</v>
      </c>
      <c r="AK171" s="1" t="s">
        <v>70</v>
      </c>
      <c r="AL171" s="1" t="s">
        <v>71</v>
      </c>
      <c r="AM171" s="5">
        <v>0</v>
      </c>
      <c r="AN171" s="1" t="s">
        <v>178</v>
      </c>
      <c r="AO171" s="1" t="s">
        <v>440</v>
      </c>
      <c r="AP171" s="5">
        <v>50</v>
      </c>
      <c r="AQ171" s="2"/>
      <c r="AR171" s="1" t="s">
        <v>43</v>
      </c>
      <c r="AS171" s="8">
        <f>(Tableau1[[#This Row],[MedPrix]]+Tableau1[[#This Row],[PrixTrai]])*(1-Tableau1[[#This Row],[CliRemise]])</f>
        <v>50</v>
      </c>
      <c r="AT171" s="33">
        <f>Tableau1[[#This Row],[CA]]*1.1</f>
        <v>55.000000000000007</v>
      </c>
      <c r="AU171" s="22" t="str">
        <f>IF( Tableau1[[#This Row],[DetailVisite.VisNum]]="", "Sans détail", "Avec détail")</f>
        <v>Avec détail</v>
      </c>
      <c r="AV171" s="22">
        <f ca="1">IF(Tableau1[[#This Row],[VisDatePaiement_2024]]="",0,(TODAY()-Tableau1[[#This Row],[VisDatePaiement_2024]]))</f>
        <v>0</v>
      </c>
      <c r="AW171" s="22">
        <f ca="1">ROUND(Tableau1[[#This Row],[nombre de jour d''impayés]]/30,1)</f>
        <v>0</v>
      </c>
      <c r="AX171" s="22" t="str">
        <f ca="1">IF(Tableau1[[#This Row],[nombre de mois]]&gt;1,"impayé","payé")</f>
        <v>payé</v>
      </c>
      <c r="AY171" s="23" t="b">
        <f ca="1">AND(Tableau1[[#This Row],[VisDatesuivi_2024]]&gt;=TODAY()-30,Tableau1[[#This Row],[VisDatesuivi_2024]]&lt;=TODAY())</f>
        <v>0</v>
      </c>
      <c r="AZ171" s="23">
        <f>ROUNDDOWN(DAY(Tableau1[[#This Row],[VisDate_2024]])/7,0)</f>
        <v>1</v>
      </c>
      <c r="BA171" s="59">
        <f t="shared" si="2"/>
        <v>0</v>
      </c>
      <c r="BB171" s="60">
        <f>Tableau1[[#This Row],[VisDate_2024]]-Tableau1[[#This Row],[visite]]</f>
        <v>45332</v>
      </c>
      <c r="BC171" s="56" t="str">
        <f>IF(Tableau1[[#This Row],[visite]]&gt;0,Tableau1[[#This Row],[Colonne1]],"")</f>
        <v/>
      </c>
    </row>
    <row r="172" spans="1:55" ht="28.8" x14ac:dyDescent="0.3">
      <c r="A172" s="1" t="s">
        <v>478</v>
      </c>
      <c r="B172" s="1" t="s">
        <v>456</v>
      </c>
      <c r="C172" s="1" t="s">
        <v>479</v>
      </c>
      <c r="D172" s="1" t="s">
        <v>241</v>
      </c>
      <c r="E172" s="1" t="s">
        <v>480</v>
      </c>
      <c r="F172" s="4">
        <v>40963</v>
      </c>
      <c r="G172" s="1" t="s">
        <v>56</v>
      </c>
      <c r="H172" s="1" t="s">
        <v>481</v>
      </c>
      <c r="I172" s="3" t="b">
        <v>1</v>
      </c>
      <c r="J172" s="3">
        <v>43.2</v>
      </c>
      <c r="K172" s="3">
        <v>2.1</v>
      </c>
      <c r="L172" s="3" t="b">
        <v>0</v>
      </c>
      <c r="M172" s="1" t="s">
        <v>43</v>
      </c>
      <c r="N172" s="1" t="s">
        <v>456</v>
      </c>
      <c r="O172" s="3">
        <v>1</v>
      </c>
      <c r="P172" s="1" t="s">
        <v>460</v>
      </c>
      <c r="Q172" s="1" t="s">
        <v>461</v>
      </c>
      <c r="R172" s="1" t="s">
        <v>209</v>
      </c>
      <c r="S172" s="20" t="s">
        <v>210</v>
      </c>
      <c r="T172" s="1" t="s">
        <v>211</v>
      </c>
      <c r="U172" s="1" t="s">
        <v>462</v>
      </c>
      <c r="V172" s="1" t="s">
        <v>43</v>
      </c>
      <c r="W172" s="4">
        <v>43012</v>
      </c>
      <c r="X172" s="3">
        <v>0</v>
      </c>
      <c r="Y172" s="1" t="s">
        <v>486</v>
      </c>
      <c r="Z172" s="1" t="s">
        <v>478</v>
      </c>
      <c r="AA172" s="4">
        <v>45332</v>
      </c>
      <c r="AB172" s="1" t="s">
        <v>111</v>
      </c>
      <c r="AC172" s="2"/>
      <c r="AD172" s="2"/>
      <c r="AE172" s="2"/>
      <c r="AF172" s="1" t="s">
        <v>486</v>
      </c>
      <c r="AG172" s="1" t="s">
        <v>91</v>
      </c>
      <c r="AH172" s="1" t="s">
        <v>68</v>
      </c>
      <c r="AI172" s="1" t="s">
        <v>194</v>
      </c>
      <c r="AJ172" s="1" t="s">
        <v>70</v>
      </c>
      <c r="AK172" s="1" t="s">
        <v>70</v>
      </c>
      <c r="AL172" s="1" t="s">
        <v>71</v>
      </c>
      <c r="AM172" s="5">
        <v>0</v>
      </c>
      <c r="AN172" s="1" t="s">
        <v>194</v>
      </c>
      <c r="AO172" s="1" t="s">
        <v>195</v>
      </c>
      <c r="AP172" s="5">
        <v>100</v>
      </c>
      <c r="AQ172" s="2"/>
      <c r="AR172" s="1" t="s">
        <v>43</v>
      </c>
      <c r="AS172" s="8">
        <f>(Tableau1[[#This Row],[MedPrix]]+Tableau1[[#This Row],[PrixTrai]])*(1-Tableau1[[#This Row],[CliRemise]])</f>
        <v>100</v>
      </c>
      <c r="AT172" s="33">
        <f>Tableau1[[#This Row],[CA]]*1.1</f>
        <v>110.00000000000001</v>
      </c>
      <c r="AU172" s="22" t="str">
        <f>IF( Tableau1[[#This Row],[DetailVisite.VisNum]]="", "Sans détail", "Avec détail")</f>
        <v>Avec détail</v>
      </c>
      <c r="AV172" s="22">
        <f ca="1">IF(Tableau1[[#This Row],[VisDatePaiement_2024]]="",0,(TODAY()-Tableau1[[#This Row],[VisDatePaiement_2024]]))</f>
        <v>0</v>
      </c>
      <c r="AW172" s="22">
        <f ca="1">ROUND(Tableau1[[#This Row],[nombre de jour d''impayés]]/30,1)</f>
        <v>0</v>
      </c>
      <c r="AX172" s="22" t="str">
        <f ca="1">IF(Tableau1[[#This Row],[nombre de mois]]&gt;1,"impayé","payé")</f>
        <v>payé</v>
      </c>
      <c r="AY172" s="23" t="b">
        <f ca="1">AND(Tableau1[[#This Row],[VisDatesuivi_2024]]&gt;=TODAY()-30,Tableau1[[#This Row],[VisDatesuivi_2024]]&lt;=TODAY())</f>
        <v>0</v>
      </c>
      <c r="AZ172" s="23">
        <f>ROUNDDOWN(DAY(Tableau1[[#This Row],[VisDate_2024]])/7,0)</f>
        <v>1</v>
      </c>
      <c r="BA172" s="59">
        <f t="shared" si="2"/>
        <v>0</v>
      </c>
      <c r="BB172" s="60">
        <f>Tableau1[[#This Row],[VisDate_2024]]-Tableau1[[#This Row],[visite]]</f>
        <v>45332</v>
      </c>
      <c r="BC172" s="56" t="str">
        <f>IF(Tableau1[[#This Row],[visite]]&gt;0,Tableau1[[#This Row],[Colonne1]],"")</f>
        <v/>
      </c>
    </row>
    <row r="173" spans="1:55" ht="28.8" x14ac:dyDescent="0.3">
      <c r="A173" s="1" t="s">
        <v>478</v>
      </c>
      <c r="B173" s="1" t="s">
        <v>456</v>
      </c>
      <c r="C173" s="1" t="s">
        <v>479</v>
      </c>
      <c r="D173" s="1" t="s">
        <v>241</v>
      </c>
      <c r="E173" s="1" t="s">
        <v>480</v>
      </c>
      <c r="F173" s="4">
        <v>40963</v>
      </c>
      <c r="G173" s="1" t="s">
        <v>56</v>
      </c>
      <c r="H173" s="1" t="s">
        <v>481</v>
      </c>
      <c r="I173" s="3" t="b">
        <v>1</v>
      </c>
      <c r="J173" s="3">
        <v>43.2</v>
      </c>
      <c r="K173" s="3">
        <v>2.1</v>
      </c>
      <c r="L173" s="3" t="b">
        <v>0</v>
      </c>
      <c r="M173" s="1" t="s">
        <v>43</v>
      </c>
      <c r="N173" s="1" t="s">
        <v>456</v>
      </c>
      <c r="O173" s="3">
        <v>1</v>
      </c>
      <c r="P173" s="1" t="s">
        <v>460</v>
      </c>
      <c r="Q173" s="1" t="s">
        <v>461</v>
      </c>
      <c r="R173" s="1" t="s">
        <v>209</v>
      </c>
      <c r="S173" s="20" t="s">
        <v>210</v>
      </c>
      <c r="T173" s="1" t="s">
        <v>211</v>
      </c>
      <c r="U173" s="1" t="s">
        <v>462</v>
      </c>
      <c r="V173" s="1" t="s">
        <v>43</v>
      </c>
      <c r="W173" s="4">
        <v>43012</v>
      </c>
      <c r="X173" s="3">
        <v>0</v>
      </c>
      <c r="Y173" s="1" t="s">
        <v>486</v>
      </c>
      <c r="Z173" s="1" t="s">
        <v>478</v>
      </c>
      <c r="AA173" s="4">
        <v>45332</v>
      </c>
      <c r="AB173" s="1" t="s">
        <v>111</v>
      </c>
      <c r="AC173" s="2"/>
      <c r="AD173" s="2"/>
      <c r="AE173" s="2"/>
      <c r="AF173" s="1" t="s">
        <v>486</v>
      </c>
      <c r="AG173" s="1" t="s">
        <v>78</v>
      </c>
      <c r="AH173" s="1" t="s">
        <v>68</v>
      </c>
      <c r="AI173" s="1" t="s">
        <v>197</v>
      </c>
      <c r="AJ173" s="1" t="s">
        <v>70</v>
      </c>
      <c r="AK173" s="1" t="s">
        <v>70</v>
      </c>
      <c r="AL173" s="1" t="s">
        <v>71</v>
      </c>
      <c r="AM173" s="5">
        <v>0</v>
      </c>
      <c r="AN173" s="1" t="s">
        <v>197</v>
      </c>
      <c r="AO173" s="1" t="s">
        <v>483</v>
      </c>
      <c r="AP173" s="5">
        <v>100</v>
      </c>
      <c r="AQ173" s="2"/>
      <c r="AR173" s="1" t="s">
        <v>43</v>
      </c>
      <c r="AS173" s="8">
        <f>(Tableau1[[#This Row],[MedPrix]]+Tableau1[[#This Row],[PrixTrai]])*(1-Tableau1[[#This Row],[CliRemise]])</f>
        <v>100</v>
      </c>
      <c r="AT173" s="33">
        <f>Tableau1[[#This Row],[CA]]*1.1</f>
        <v>110.00000000000001</v>
      </c>
      <c r="AU173" s="22" t="str">
        <f>IF( Tableau1[[#This Row],[DetailVisite.VisNum]]="", "Sans détail", "Avec détail")</f>
        <v>Avec détail</v>
      </c>
      <c r="AV173" s="22">
        <f ca="1">IF(Tableau1[[#This Row],[VisDatePaiement_2024]]="",0,(TODAY()-Tableau1[[#This Row],[VisDatePaiement_2024]]))</f>
        <v>0</v>
      </c>
      <c r="AW173" s="22">
        <f ca="1">ROUND(Tableau1[[#This Row],[nombre de jour d''impayés]]/30,1)</f>
        <v>0</v>
      </c>
      <c r="AX173" s="22" t="str">
        <f ca="1">IF(Tableau1[[#This Row],[nombre de mois]]&gt;1,"impayé","payé")</f>
        <v>payé</v>
      </c>
      <c r="AY173" s="23" t="b">
        <f ca="1">AND(Tableau1[[#This Row],[VisDatesuivi_2024]]&gt;=TODAY()-30,Tableau1[[#This Row],[VisDatesuivi_2024]]&lt;=TODAY())</f>
        <v>0</v>
      </c>
      <c r="AZ173" s="23">
        <f>ROUNDDOWN(DAY(Tableau1[[#This Row],[VisDate_2024]])/7,0)</f>
        <v>1</v>
      </c>
      <c r="BA173" s="59">
        <f t="shared" si="2"/>
        <v>0</v>
      </c>
      <c r="BB173" s="60">
        <f>Tableau1[[#This Row],[VisDate_2024]]-Tableau1[[#This Row],[visite]]</f>
        <v>45332</v>
      </c>
      <c r="BC173" s="56" t="str">
        <f>IF(Tableau1[[#This Row],[visite]]&gt;0,Tableau1[[#This Row],[Colonne1]],"")</f>
        <v/>
      </c>
    </row>
    <row r="174" spans="1:55" ht="28.8" x14ac:dyDescent="0.3">
      <c r="A174" s="1" t="s">
        <v>478</v>
      </c>
      <c r="B174" s="1" t="s">
        <v>456</v>
      </c>
      <c r="C174" s="1" t="s">
        <v>479</v>
      </c>
      <c r="D174" s="1" t="s">
        <v>241</v>
      </c>
      <c r="E174" s="1" t="s">
        <v>480</v>
      </c>
      <c r="F174" s="4">
        <v>40963</v>
      </c>
      <c r="G174" s="1" t="s">
        <v>56</v>
      </c>
      <c r="H174" s="1" t="s">
        <v>481</v>
      </c>
      <c r="I174" s="3" t="b">
        <v>1</v>
      </c>
      <c r="J174" s="3">
        <v>43.2</v>
      </c>
      <c r="K174" s="3">
        <v>2.1</v>
      </c>
      <c r="L174" s="3" t="b">
        <v>0</v>
      </c>
      <c r="M174" s="1" t="s">
        <v>43</v>
      </c>
      <c r="N174" s="1" t="s">
        <v>456</v>
      </c>
      <c r="O174" s="3">
        <v>1</v>
      </c>
      <c r="P174" s="1" t="s">
        <v>460</v>
      </c>
      <c r="Q174" s="1" t="s">
        <v>461</v>
      </c>
      <c r="R174" s="1" t="s">
        <v>209</v>
      </c>
      <c r="S174" s="20" t="s">
        <v>210</v>
      </c>
      <c r="T174" s="1" t="s">
        <v>211</v>
      </c>
      <c r="U174" s="1" t="s">
        <v>462</v>
      </c>
      <c r="V174" s="1" t="s">
        <v>43</v>
      </c>
      <c r="W174" s="4">
        <v>43012</v>
      </c>
      <c r="X174" s="3">
        <v>0</v>
      </c>
      <c r="Y174" s="1" t="s">
        <v>487</v>
      </c>
      <c r="Z174" s="1" t="s">
        <v>478</v>
      </c>
      <c r="AA174" s="4">
        <v>45430</v>
      </c>
      <c r="AB174" s="1" t="s">
        <v>111</v>
      </c>
      <c r="AC174" s="2"/>
      <c r="AD174" s="3">
        <v>1</v>
      </c>
      <c r="AE174" s="4">
        <v>45446</v>
      </c>
      <c r="AF174" s="1" t="s">
        <v>487</v>
      </c>
      <c r="AG174" s="1" t="s">
        <v>67</v>
      </c>
      <c r="AH174" s="1" t="s">
        <v>68</v>
      </c>
      <c r="AI174" s="1" t="s">
        <v>69</v>
      </c>
      <c r="AJ174" s="1" t="s">
        <v>70</v>
      </c>
      <c r="AK174" s="1" t="s">
        <v>70</v>
      </c>
      <c r="AL174" s="1" t="s">
        <v>71</v>
      </c>
      <c r="AM174" s="5">
        <v>0</v>
      </c>
      <c r="AN174" s="1" t="s">
        <v>69</v>
      </c>
      <c r="AO174" s="1" t="s">
        <v>72</v>
      </c>
      <c r="AP174" s="5">
        <v>250</v>
      </c>
      <c r="AQ174" s="3">
        <v>1</v>
      </c>
      <c r="AR174" s="1" t="s">
        <v>112</v>
      </c>
      <c r="AS174" s="8">
        <f>(Tableau1[[#This Row],[MedPrix]]+Tableau1[[#This Row],[PrixTrai]])*(1-Tableau1[[#This Row],[CliRemise]])</f>
        <v>250</v>
      </c>
      <c r="AT174" s="33">
        <f>Tableau1[[#This Row],[CA]]*1.1</f>
        <v>275</v>
      </c>
      <c r="AU174" s="22" t="str">
        <f>IF( Tableau1[[#This Row],[DetailVisite.VisNum]]="", "Sans détail", "Avec détail")</f>
        <v>Avec détail</v>
      </c>
      <c r="AV174" s="22">
        <f ca="1">IF(Tableau1[[#This Row],[VisDatePaiement_2024]]="",0,(TODAY()-Tableau1[[#This Row],[VisDatePaiement_2024]]))</f>
        <v>223</v>
      </c>
      <c r="AW174" s="22">
        <f ca="1">ROUND(Tableau1[[#This Row],[nombre de jour d''impayés]]/30,1)</f>
        <v>7.4</v>
      </c>
      <c r="AX174" s="22" t="str">
        <f ca="1">IF(Tableau1[[#This Row],[nombre de mois]]&gt;1,"impayé","payé")</f>
        <v>impayé</v>
      </c>
      <c r="AY174" s="23" t="b">
        <f ca="1">AND(Tableau1[[#This Row],[VisDatesuivi_2024]]&gt;=TODAY()-30,Tableau1[[#This Row],[VisDatesuivi_2024]]&lt;=TODAY())</f>
        <v>0</v>
      </c>
      <c r="AZ174" s="23">
        <f>ROUNDDOWN(DAY(Tableau1[[#This Row],[VisDate_2024]])/7,0)</f>
        <v>2</v>
      </c>
      <c r="BA174" s="59">
        <f t="shared" si="2"/>
        <v>0</v>
      </c>
      <c r="BB174" s="60">
        <f>Tableau1[[#This Row],[VisDate_2024]]-Tableau1[[#This Row],[visite]]</f>
        <v>45430</v>
      </c>
      <c r="BC174" s="56" t="str">
        <f>IF(Tableau1[[#This Row],[visite]]&gt;0,Tableau1[[#This Row],[Colonne1]],"")</f>
        <v/>
      </c>
    </row>
    <row r="175" spans="1:55" ht="28.8" x14ac:dyDescent="0.3">
      <c r="A175" s="1" t="s">
        <v>488</v>
      </c>
      <c r="B175" s="1" t="s">
        <v>456</v>
      </c>
      <c r="C175" s="1" t="s">
        <v>489</v>
      </c>
      <c r="D175" s="1" t="s">
        <v>241</v>
      </c>
      <c r="E175" s="1" t="s">
        <v>317</v>
      </c>
      <c r="F175" s="4">
        <v>40963</v>
      </c>
      <c r="G175" s="1" t="s">
        <v>56</v>
      </c>
      <c r="H175" s="1" t="s">
        <v>490</v>
      </c>
      <c r="I175" s="3" t="b">
        <v>1</v>
      </c>
      <c r="J175" s="3">
        <v>44.6</v>
      </c>
      <c r="K175" s="3">
        <v>2.8</v>
      </c>
      <c r="L175" s="3" t="b">
        <v>0</v>
      </c>
      <c r="M175" s="1" t="s">
        <v>43</v>
      </c>
      <c r="N175" s="1" t="s">
        <v>456</v>
      </c>
      <c r="O175" s="3">
        <v>1</v>
      </c>
      <c r="P175" s="1" t="s">
        <v>460</v>
      </c>
      <c r="Q175" s="1" t="s">
        <v>461</v>
      </c>
      <c r="R175" s="1" t="s">
        <v>209</v>
      </c>
      <c r="S175" s="20" t="s">
        <v>210</v>
      </c>
      <c r="T175" s="1" t="s">
        <v>211</v>
      </c>
      <c r="U175" s="1" t="s">
        <v>462</v>
      </c>
      <c r="V175" s="1" t="s">
        <v>43</v>
      </c>
      <c r="W175" s="4">
        <v>43012</v>
      </c>
      <c r="X175" s="3">
        <v>0</v>
      </c>
      <c r="Y175" s="1" t="s">
        <v>491</v>
      </c>
      <c r="Z175" s="1" t="s">
        <v>488</v>
      </c>
      <c r="AA175" s="4">
        <v>44937</v>
      </c>
      <c r="AB175" s="1" t="s">
        <v>111</v>
      </c>
      <c r="AC175" s="2"/>
      <c r="AD175" s="3">
        <v>3</v>
      </c>
      <c r="AE175" s="4">
        <v>44959</v>
      </c>
      <c r="AF175" s="1" t="s">
        <v>491</v>
      </c>
      <c r="AG175" s="1" t="s">
        <v>67</v>
      </c>
      <c r="AH175" s="1" t="s">
        <v>68</v>
      </c>
      <c r="AI175" s="1" t="s">
        <v>178</v>
      </c>
      <c r="AJ175" s="1" t="s">
        <v>70</v>
      </c>
      <c r="AK175" s="1" t="s">
        <v>70</v>
      </c>
      <c r="AL175" s="1" t="s">
        <v>71</v>
      </c>
      <c r="AM175" s="5">
        <v>0</v>
      </c>
      <c r="AN175" s="1" t="s">
        <v>178</v>
      </c>
      <c r="AO175" s="1" t="s">
        <v>440</v>
      </c>
      <c r="AP175" s="5">
        <v>50</v>
      </c>
      <c r="AQ175" s="3">
        <v>3</v>
      </c>
      <c r="AR175" s="1" t="s">
        <v>82</v>
      </c>
      <c r="AS175" s="8">
        <f>(Tableau1[[#This Row],[MedPrix]]+Tableau1[[#This Row],[PrixTrai]])*(1-Tableau1[[#This Row],[CliRemise]])</f>
        <v>50</v>
      </c>
      <c r="AT175" s="33">
        <f>Tableau1[[#This Row],[CA]]*1.1</f>
        <v>55.000000000000007</v>
      </c>
      <c r="AU175" s="22" t="str">
        <f>IF( Tableau1[[#This Row],[DetailVisite.VisNum]]="", "Sans détail", "Avec détail")</f>
        <v>Avec détail</v>
      </c>
      <c r="AV175" s="22">
        <f ca="1">IF(Tableau1[[#This Row],[VisDatePaiement_2024]]="",0,(TODAY()-Tableau1[[#This Row],[VisDatePaiement_2024]]))</f>
        <v>710</v>
      </c>
      <c r="AW175" s="22">
        <f ca="1">ROUND(Tableau1[[#This Row],[nombre de jour d''impayés]]/30,1)</f>
        <v>23.7</v>
      </c>
      <c r="AX175" s="22" t="str">
        <f ca="1">IF(Tableau1[[#This Row],[nombre de mois]]&gt;1,"impayé","payé")</f>
        <v>impayé</v>
      </c>
      <c r="AY175" s="23" t="b">
        <f ca="1">AND(Tableau1[[#This Row],[VisDatesuivi_2024]]&gt;=TODAY()-30,Tableau1[[#This Row],[VisDatesuivi_2024]]&lt;=TODAY())</f>
        <v>0</v>
      </c>
      <c r="AZ175" s="23">
        <f>ROUNDDOWN(DAY(Tableau1[[#This Row],[VisDate_2024]])/7,0)</f>
        <v>1</v>
      </c>
      <c r="BA175" s="59">
        <f t="shared" si="2"/>
        <v>0</v>
      </c>
      <c r="BB175" s="60">
        <f>Tableau1[[#This Row],[VisDate_2024]]-Tableau1[[#This Row],[visite]]</f>
        <v>44937</v>
      </c>
      <c r="BC175" s="56" t="str">
        <f>IF(Tableau1[[#This Row],[visite]]&gt;0,Tableau1[[#This Row],[Colonne1]],"")</f>
        <v/>
      </c>
    </row>
    <row r="176" spans="1:55" ht="28.8" x14ac:dyDescent="0.3">
      <c r="A176" s="1" t="s">
        <v>488</v>
      </c>
      <c r="B176" s="1" t="s">
        <v>456</v>
      </c>
      <c r="C176" s="1" t="s">
        <v>489</v>
      </c>
      <c r="D176" s="1" t="s">
        <v>241</v>
      </c>
      <c r="E176" s="1" t="s">
        <v>317</v>
      </c>
      <c r="F176" s="4">
        <v>40963</v>
      </c>
      <c r="G176" s="1" t="s">
        <v>56</v>
      </c>
      <c r="H176" s="1" t="s">
        <v>490</v>
      </c>
      <c r="I176" s="3" t="b">
        <v>1</v>
      </c>
      <c r="J176" s="3">
        <v>44.6</v>
      </c>
      <c r="K176" s="3">
        <v>2.8</v>
      </c>
      <c r="L176" s="3" t="b">
        <v>0</v>
      </c>
      <c r="M176" s="1" t="s">
        <v>43</v>
      </c>
      <c r="N176" s="1" t="s">
        <v>456</v>
      </c>
      <c r="O176" s="3">
        <v>1</v>
      </c>
      <c r="P176" s="1" t="s">
        <v>460</v>
      </c>
      <c r="Q176" s="1" t="s">
        <v>461</v>
      </c>
      <c r="R176" s="1" t="s">
        <v>209</v>
      </c>
      <c r="S176" s="20" t="s">
        <v>210</v>
      </c>
      <c r="T176" s="1" t="s">
        <v>211</v>
      </c>
      <c r="U176" s="1" t="s">
        <v>462</v>
      </c>
      <c r="V176" s="1" t="s">
        <v>43</v>
      </c>
      <c r="W176" s="4">
        <v>43012</v>
      </c>
      <c r="X176" s="3">
        <v>0</v>
      </c>
      <c r="Y176" s="1" t="s">
        <v>491</v>
      </c>
      <c r="Z176" s="1" t="s">
        <v>488</v>
      </c>
      <c r="AA176" s="4">
        <v>44937</v>
      </c>
      <c r="AB176" s="1" t="s">
        <v>111</v>
      </c>
      <c r="AC176" s="2"/>
      <c r="AD176" s="3">
        <v>3</v>
      </c>
      <c r="AE176" s="4">
        <v>44959</v>
      </c>
      <c r="AF176" s="1" t="s">
        <v>491</v>
      </c>
      <c r="AG176" s="1" t="s">
        <v>91</v>
      </c>
      <c r="AH176" s="1" t="s">
        <v>68</v>
      </c>
      <c r="AI176" s="1" t="s">
        <v>398</v>
      </c>
      <c r="AJ176" s="1" t="s">
        <v>70</v>
      </c>
      <c r="AK176" s="1" t="s">
        <v>70</v>
      </c>
      <c r="AL176" s="1" t="s">
        <v>71</v>
      </c>
      <c r="AM176" s="5">
        <v>0</v>
      </c>
      <c r="AN176" s="1" t="s">
        <v>398</v>
      </c>
      <c r="AO176" s="1" t="s">
        <v>399</v>
      </c>
      <c r="AP176" s="5">
        <v>100</v>
      </c>
      <c r="AQ176" s="3">
        <v>3</v>
      </c>
      <c r="AR176" s="1" t="s">
        <v>82</v>
      </c>
      <c r="AS176" s="8">
        <f>(Tableau1[[#This Row],[MedPrix]]+Tableau1[[#This Row],[PrixTrai]])*(1-Tableau1[[#This Row],[CliRemise]])</f>
        <v>100</v>
      </c>
      <c r="AT176" s="33">
        <f>Tableau1[[#This Row],[CA]]*1.1</f>
        <v>110.00000000000001</v>
      </c>
      <c r="AU176" s="22" t="str">
        <f>IF( Tableau1[[#This Row],[DetailVisite.VisNum]]="", "Sans détail", "Avec détail")</f>
        <v>Avec détail</v>
      </c>
      <c r="AV176" s="22">
        <f ca="1">IF(Tableau1[[#This Row],[VisDatePaiement_2024]]="",0,(TODAY()-Tableau1[[#This Row],[VisDatePaiement_2024]]))</f>
        <v>710</v>
      </c>
      <c r="AW176" s="22">
        <f ca="1">ROUND(Tableau1[[#This Row],[nombre de jour d''impayés]]/30,1)</f>
        <v>23.7</v>
      </c>
      <c r="AX176" s="22" t="str">
        <f ca="1">IF(Tableau1[[#This Row],[nombre de mois]]&gt;1,"impayé","payé")</f>
        <v>impayé</v>
      </c>
      <c r="AY176" s="23" t="b">
        <f ca="1">AND(Tableau1[[#This Row],[VisDatesuivi_2024]]&gt;=TODAY()-30,Tableau1[[#This Row],[VisDatesuivi_2024]]&lt;=TODAY())</f>
        <v>0</v>
      </c>
      <c r="AZ176" s="23">
        <f>ROUNDDOWN(DAY(Tableau1[[#This Row],[VisDate_2024]])/7,0)</f>
        <v>1</v>
      </c>
      <c r="BA176" s="59">
        <f t="shared" si="2"/>
        <v>0</v>
      </c>
      <c r="BB176" s="60">
        <f>Tableau1[[#This Row],[VisDate_2024]]-Tableau1[[#This Row],[visite]]</f>
        <v>44937</v>
      </c>
      <c r="BC176" s="56" t="str">
        <f>IF(Tableau1[[#This Row],[visite]]&gt;0,Tableau1[[#This Row],[Colonne1]],"")</f>
        <v/>
      </c>
    </row>
    <row r="177" spans="1:55" ht="28.8" x14ac:dyDescent="0.3">
      <c r="A177" s="1" t="s">
        <v>488</v>
      </c>
      <c r="B177" s="1" t="s">
        <v>456</v>
      </c>
      <c r="C177" s="1" t="s">
        <v>489</v>
      </c>
      <c r="D177" s="1" t="s">
        <v>241</v>
      </c>
      <c r="E177" s="1" t="s">
        <v>317</v>
      </c>
      <c r="F177" s="4">
        <v>40963</v>
      </c>
      <c r="G177" s="1" t="s">
        <v>56</v>
      </c>
      <c r="H177" s="1" t="s">
        <v>490</v>
      </c>
      <c r="I177" s="3" t="b">
        <v>1</v>
      </c>
      <c r="J177" s="3">
        <v>44.6</v>
      </c>
      <c r="K177" s="3">
        <v>2.8</v>
      </c>
      <c r="L177" s="3" t="b">
        <v>0</v>
      </c>
      <c r="M177" s="1" t="s">
        <v>43</v>
      </c>
      <c r="N177" s="1" t="s">
        <v>456</v>
      </c>
      <c r="O177" s="3">
        <v>1</v>
      </c>
      <c r="P177" s="1" t="s">
        <v>460</v>
      </c>
      <c r="Q177" s="1" t="s">
        <v>461</v>
      </c>
      <c r="R177" s="1" t="s">
        <v>209</v>
      </c>
      <c r="S177" s="20" t="s">
        <v>210</v>
      </c>
      <c r="T177" s="1" t="s">
        <v>211</v>
      </c>
      <c r="U177" s="1" t="s">
        <v>462</v>
      </c>
      <c r="V177" s="1" t="s">
        <v>43</v>
      </c>
      <c r="W177" s="4">
        <v>43012</v>
      </c>
      <c r="X177" s="3">
        <v>0</v>
      </c>
      <c r="Y177" s="1" t="s">
        <v>491</v>
      </c>
      <c r="Z177" s="1" t="s">
        <v>488</v>
      </c>
      <c r="AA177" s="4">
        <v>44937</v>
      </c>
      <c r="AB177" s="1" t="s">
        <v>111</v>
      </c>
      <c r="AC177" s="2"/>
      <c r="AD177" s="3">
        <v>3</v>
      </c>
      <c r="AE177" s="4">
        <v>44959</v>
      </c>
      <c r="AF177" s="1" t="s">
        <v>491</v>
      </c>
      <c r="AG177" s="1" t="s">
        <v>78</v>
      </c>
      <c r="AH177" s="1" t="s">
        <v>68</v>
      </c>
      <c r="AI177" s="1" t="s">
        <v>492</v>
      </c>
      <c r="AJ177" s="1" t="s">
        <v>70</v>
      </c>
      <c r="AK177" s="1" t="s">
        <v>70</v>
      </c>
      <c r="AL177" s="1" t="s">
        <v>71</v>
      </c>
      <c r="AM177" s="5">
        <v>0</v>
      </c>
      <c r="AN177" s="1" t="s">
        <v>492</v>
      </c>
      <c r="AO177" s="1" t="s">
        <v>493</v>
      </c>
      <c r="AP177" s="5">
        <v>75</v>
      </c>
      <c r="AQ177" s="3">
        <v>3</v>
      </c>
      <c r="AR177" s="1" t="s">
        <v>82</v>
      </c>
      <c r="AS177" s="8">
        <f>(Tableau1[[#This Row],[MedPrix]]+Tableau1[[#This Row],[PrixTrai]])*(1-Tableau1[[#This Row],[CliRemise]])</f>
        <v>75</v>
      </c>
      <c r="AT177" s="33">
        <f>Tableau1[[#This Row],[CA]]*1.1</f>
        <v>82.5</v>
      </c>
      <c r="AU177" s="22" t="str">
        <f>IF( Tableau1[[#This Row],[DetailVisite.VisNum]]="", "Sans détail", "Avec détail")</f>
        <v>Avec détail</v>
      </c>
      <c r="AV177" s="22">
        <f ca="1">IF(Tableau1[[#This Row],[VisDatePaiement_2024]]="",0,(TODAY()-Tableau1[[#This Row],[VisDatePaiement_2024]]))</f>
        <v>710</v>
      </c>
      <c r="AW177" s="22">
        <f ca="1">ROUND(Tableau1[[#This Row],[nombre de jour d''impayés]]/30,1)</f>
        <v>23.7</v>
      </c>
      <c r="AX177" s="22" t="str">
        <f ca="1">IF(Tableau1[[#This Row],[nombre de mois]]&gt;1,"impayé","payé")</f>
        <v>impayé</v>
      </c>
      <c r="AY177" s="23" t="b">
        <f ca="1">AND(Tableau1[[#This Row],[VisDatesuivi_2024]]&gt;=TODAY()-30,Tableau1[[#This Row],[VisDatesuivi_2024]]&lt;=TODAY())</f>
        <v>0</v>
      </c>
      <c r="AZ177" s="23">
        <f>ROUNDDOWN(DAY(Tableau1[[#This Row],[VisDate_2024]])/7,0)</f>
        <v>1</v>
      </c>
      <c r="BA177" s="59">
        <f t="shared" si="2"/>
        <v>0</v>
      </c>
      <c r="BB177" s="60">
        <f>Tableau1[[#This Row],[VisDate_2024]]-Tableau1[[#This Row],[visite]]</f>
        <v>44937</v>
      </c>
      <c r="BC177" s="56" t="str">
        <f>IF(Tableau1[[#This Row],[visite]]&gt;0,Tableau1[[#This Row],[Colonne1]],"")</f>
        <v/>
      </c>
    </row>
    <row r="178" spans="1:55" ht="28.8" x14ac:dyDescent="0.3">
      <c r="A178" s="1" t="s">
        <v>488</v>
      </c>
      <c r="B178" s="1" t="s">
        <v>456</v>
      </c>
      <c r="C178" s="1" t="s">
        <v>489</v>
      </c>
      <c r="D178" s="1" t="s">
        <v>241</v>
      </c>
      <c r="E178" s="1" t="s">
        <v>317</v>
      </c>
      <c r="F178" s="4">
        <v>40963</v>
      </c>
      <c r="G178" s="1" t="s">
        <v>56</v>
      </c>
      <c r="H178" s="1" t="s">
        <v>490</v>
      </c>
      <c r="I178" s="3" t="b">
        <v>1</v>
      </c>
      <c r="J178" s="3">
        <v>44.6</v>
      </c>
      <c r="K178" s="3">
        <v>2.8</v>
      </c>
      <c r="L178" s="3" t="b">
        <v>0</v>
      </c>
      <c r="M178" s="1" t="s">
        <v>43</v>
      </c>
      <c r="N178" s="1" t="s">
        <v>456</v>
      </c>
      <c r="O178" s="3">
        <v>1</v>
      </c>
      <c r="P178" s="1" t="s">
        <v>460</v>
      </c>
      <c r="Q178" s="1" t="s">
        <v>461</v>
      </c>
      <c r="R178" s="1" t="s">
        <v>209</v>
      </c>
      <c r="S178" s="20" t="s">
        <v>210</v>
      </c>
      <c r="T178" s="1" t="s">
        <v>211</v>
      </c>
      <c r="U178" s="1" t="s">
        <v>462</v>
      </c>
      <c r="V178" s="1" t="s">
        <v>43</v>
      </c>
      <c r="W178" s="4">
        <v>43012</v>
      </c>
      <c r="X178" s="3">
        <v>0</v>
      </c>
      <c r="Y178" s="1" t="s">
        <v>494</v>
      </c>
      <c r="Z178" s="1" t="s">
        <v>488</v>
      </c>
      <c r="AA178" s="4">
        <v>45047</v>
      </c>
      <c r="AB178" s="1" t="s">
        <v>111</v>
      </c>
      <c r="AC178" s="2"/>
      <c r="AD178" s="3">
        <v>3</v>
      </c>
      <c r="AE178" s="4">
        <v>45065</v>
      </c>
      <c r="AF178" s="1" t="s">
        <v>494</v>
      </c>
      <c r="AG178" s="1" t="s">
        <v>67</v>
      </c>
      <c r="AH178" s="1" t="s">
        <v>68</v>
      </c>
      <c r="AI178" s="1" t="s">
        <v>69</v>
      </c>
      <c r="AJ178" s="1" t="s">
        <v>70</v>
      </c>
      <c r="AK178" s="1" t="s">
        <v>70</v>
      </c>
      <c r="AL178" s="1" t="s">
        <v>71</v>
      </c>
      <c r="AM178" s="5">
        <v>0</v>
      </c>
      <c r="AN178" s="1" t="s">
        <v>69</v>
      </c>
      <c r="AO178" s="1" t="s">
        <v>72</v>
      </c>
      <c r="AP178" s="5">
        <v>250</v>
      </c>
      <c r="AQ178" s="3">
        <v>3</v>
      </c>
      <c r="AR178" s="1" t="s">
        <v>82</v>
      </c>
      <c r="AS178" s="8">
        <f>(Tableau1[[#This Row],[MedPrix]]+Tableau1[[#This Row],[PrixTrai]])*(1-Tableau1[[#This Row],[CliRemise]])</f>
        <v>250</v>
      </c>
      <c r="AT178" s="33">
        <f>Tableau1[[#This Row],[CA]]*1.1</f>
        <v>275</v>
      </c>
      <c r="AU178" s="22" t="str">
        <f>IF( Tableau1[[#This Row],[DetailVisite.VisNum]]="", "Sans détail", "Avec détail")</f>
        <v>Avec détail</v>
      </c>
      <c r="AV178" s="22">
        <f ca="1">IF(Tableau1[[#This Row],[VisDatePaiement_2024]]="",0,(TODAY()-Tableau1[[#This Row],[VisDatePaiement_2024]]))</f>
        <v>604</v>
      </c>
      <c r="AW178" s="22">
        <f ca="1">ROUND(Tableau1[[#This Row],[nombre de jour d''impayés]]/30,1)</f>
        <v>20.100000000000001</v>
      </c>
      <c r="AX178" s="22" t="str">
        <f ca="1">IF(Tableau1[[#This Row],[nombre de mois]]&gt;1,"impayé","payé")</f>
        <v>impayé</v>
      </c>
      <c r="AY178" s="23" t="b">
        <f ca="1">AND(Tableau1[[#This Row],[VisDatesuivi_2024]]&gt;=TODAY()-30,Tableau1[[#This Row],[VisDatesuivi_2024]]&lt;=TODAY())</f>
        <v>0</v>
      </c>
      <c r="AZ178" s="23">
        <f>ROUNDDOWN(DAY(Tableau1[[#This Row],[VisDate_2024]])/7,0)</f>
        <v>0</v>
      </c>
      <c r="BA178" s="59">
        <f t="shared" si="2"/>
        <v>0</v>
      </c>
      <c r="BB178" s="60">
        <f>Tableau1[[#This Row],[VisDate_2024]]-Tableau1[[#This Row],[visite]]</f>
        <v>45047</v>
      </c>
      <c r="BC178" s="56" t="str">
        <f>IF(Tableau1[[#This Row],[visite]]&gt;0,Tableau1[[#This Row],[Colonne1]],"")</f>
        <v/>
      </c>
    </row>
    <row r="179" spans="1:55" ht="28.8" x14ac:dyDescent="0.3">
      <c r="A179" s="1" t="s">
        <v>488</v>
      </c>
      <c r="B179" s="1" t="s">
        <v>456</v>
      </c>
      <c r="C179" s="1" t="s">
        <v>489</v>
      </c>
      <c r="D179" s="1" t="s">
        <v>241</v>
      </c>
      <c r="E179" s="1" t="s">
        <v>317</v>
      </c>
      <c r="F179" s="4">
        <v>40963</v>
      </c>
      <c r="G179" s="1" t="s">
        <v>56</v>
      </c>
      <c r="H179" s="1" t="s">
        <v>490</v>
      </c>
      <c r="I179" s="3" t="b">
        <v>1</v>
      </c>
      <c r="J179" s="3">
        <v>44.6</v>
      </c>
      <c r="K179" s="3">
        <v>2.8</v>
      </c>
      <c r="L179" s="3" t="b">
        <v>0</v>
      </c>
      <c r="M179" s="1" t="s">
        <v>43</v>
      </c>
      <c r="N179" s="1" t="s">
        <v>456</v>
      </c>
      <c r="O179" s="3">
        <v>1</v>
      </c>
      <c r="P179" s="1" t="s">
        <v>460</v>
      </c>
      <c r="Q179" s="1" t="s">
        <v>461</v>
      </c>
      <c r="R179" s="1" t="s">
        <v>209</v>
      </c>
      <c r="S179" s="20" t="s">
        <v>210</v>
      </c>
      <c r="T179" s="1" t="s">
        <v>211</v>
      </c>
      <c r="U179" s="1" t="s">
        <v>462</v>
      </c>
      <c r="V179" s="1" t="s">
        <v>43</v>
      </c>
      <c r="W179" s="4">
        <v>43012</v>
      </c>
      <c r="X179" s="3">
        <v>0</v>
      </c>
      <c r="Y179" s="1" t="s">
        <v>495</v>
      </c>
      <c r="Z179" s="1" t="s">
        <v>488</v>
      </c>
      <c r="AA179" s="4">
        <v>45592</v>
      </c>
      <c r="AB179" s="1" t="s">
        <v>111</v>
      </c>
      <c r="AC179" s="2"/>
      <c r="AD179" s="3">
        <v>2</v>
      </c>
      <c r="AE179" s="4">
        <v>45605</v>
      </c>
      <c r="AF179" s="1" t="s">
        <v>43</v>
      </c>
      <c r="AG179" s="1" t="s">
        <v>43</v>
      </c>
      <c r="AH179" s="1" t="s">
        <v>43</v>
      </c>
      <c r="AI179" s="1" t="s">
        <v>43</v>
      </c>
      <c r="AJ179" s="1" t="s">
        <v>43</v>
      </c>
      <c r="AK179" s="1" t="s">
        <v>43</v>
      </c>
      <c r="AL179" s="1" t="s">
        <v>43</v>
      </c>
      <c r="AM179" s="2"/>
      <c r="AN179" s="1" t="s">
        <v>43</v>
      </c>
      <c r="AO179" s="1" t="s">
        <v>43</v>
      </c>
      <c r="AP179" s="2"/>
      <c r="AQ179" s="3">
        <v>2</v>
      </c>
      <c r="AR179" s="1" t="s">
        <v>73</v>
      </c>
      <c r="AS179" s="8">
        <f>(Tableau1[[#This Row],[MedPrix]]+Tableau1[[#This Row],[PrixTrai]])*(1-Tableau1[[#This Row],[CliRemise]])</f>
        <v>0</v>
      </c>
      <c r="AT179" s="33">
        <f>Tableau1[[#This Row],[CA]]*1.1</f>
        <v>0</v>
      </c>
      <c r="AU179" s="22" t="str">
        <f>IF( Tableau1[[#This Row],[DetailVisite.VisNum]]="", "Sans détail", "Avec détail")</f>
        <v>Sans détail</v>
      </c>
      <c r="AV179" s="22">
        <f ca="1">IF(Tableau1[[#This Row],[VisDatePaiement_2024]]="",0,(TODAY()-Tableau1[[#This Row],[VisDatePaiement_2024]]))</f>
        <v>64</v>
      </c>
      <c r="AW179" s="22">
        <f ca="1">ROUND(Tableau1[[#This Row],[nombre de jour d''impayés]]/30,1)</f>
        <v>2.1</v>
      </c>
      <c r="AX179" s="22" t="str">
        <f ca="1">IF(Tableau1[[#This Row],[nombre de mois]]&gt;1,"impayé","payé")</f>
        <v>impayé</v>
      </c>
      <c r="AY179" s="23" t="b">
        <f ca="1">AND(Tableau1[[#This Row],[VisDatesuivi_2024]]&gt;=TODAY()-30,Tableau1[[#This Row],[VisDatesuivi_2024]]&lt;=TODAY())</f>
        <v>0</v>
      </c>
      <c r="AZ179" s="23">
        <f>ROUNDDOWN(DAY(Tableau1[[#This Row],[VisDate_2024]])/7,0)</f>
        <v>3</v>
      </c>
      <c r="BA179" s="59">
        <f t="shared" si="2"/>
        <v>0</v>
      </c>
      <c r="BB179" s="60">
        <f>Tableau1[[#This Row],[VisDate_2024]]-Tableau1[[#This Row],[visite]]</f>
        <v>45592</v>
      </c>
      <c r="BC179" s="56" t="str">
        <f>IF(Tableau1[[#This Row],[visite]]&gt;0,Tableau1[[#This Row],[Colonne1]],"")</f>
        <v/>
      </c>
    </row>
    <row r="180" spans="1:55" ht="28.8" x14ac:dyDescent="0.3">
      <c r="A180" s="1" t="s">
        <v>488</v>
      </c>
      <c r="B180" s="1" t="s">
        <v>456</v>
      </c>
      <c r="C180" s="1" t="s">
        <v>489</v>
      </c>
      <c r="D180" s="1" t="s">
        <v>241</v>
      </c>
      <c r="E180" s="1" t="s">
        <v>317</v>
      </c>
      <c r="F180" s="4">
        <v>40963</v>
      </c>
      <c r="G180" s="1" t="s">
        <v>56</v>
      </c>
      <c r="H180" s="1" t="s">
        <v>490</v>
      </c>
      <c r="I180" s="3" t="b">
        <v>1</v>
      </c>
      <c r="J180" s="3">
        <v>44.6</v>
      </c>
      <c r="K180" s="3">
        <v>2.8</v>
      </c>
      <c r="L180" s="3" t="b">
        <v>0</v>
      </c>
      <c r="M180" s="1" t="s">
        <v>43</v>
      </c>
      <c r="N180" s="1" t="s">
        <v>456</v>
      </c>
      <c r="O180" s="3">
        <v>1</v>
      </c>
      <c r="P180" s="1" t="s">
        <v>460</v>
      </c>
      <c r="Q180" s="1" t="s">
        <v>461</v>
      </c>
      <c r="R180" s="1" t="s">
        <v>209</v>
      </c>
      <c r="S180" s="20" t="s">
        <v>210</v>
      </c>
      <c r="T180" s="1" t="s">
        <v>211</v>
      </c>
      <c r="U180" s="1" t="s">
        <v>462</v>
      </c>
      <c r="V180" s="1" t="s">
        <v>43</v>
      </c>
      <c r="W180" s="4">
        <v>43012</v>
      </c>
      <c r="X180" s="3">
        <v>0</v>
      </c>
      <c r="Y180" s="1" t="s">
        <v>496</v>
      </c>
      <c r="Z180" s="1" t="s">
        <v>488</v>
      </c>
      <c r="AA180" s="4">
        <v>45332</v>
      </c>
      <c r="AB180" s="1" t="s">
        <v>111</v>
      </c>
      <c r="AC180" s="2"/>
      <c r="AD180" s="3">
        <v>3</v>
      </c>
      <c r="AE180" s="4">
        <v>45353</v>
      </c>
      <c r="AF180" s="1" t="s">
        <v>496</v>
      </c>
      <c r="AG180" s="1" t="s">
        <v>67</v>
      </c>
      <c r="AH180" s="1" t="s">
        <v>68</v>
      </c>
      <c r="AI180" s="1" t="s">
        <v>178</v>
      </c>
      <c r="AJ180" s="1" t="s">
        <v>70</v>
      </c>
      <c r="AK180" s="1" t="s">
        <v>70</v>
      </c>
      <c r="AL180" s="1" t="s">
        <v>71</v>
      </c>
      <c r="AM180" s="5">
        <v>0</v>
      </c>
      <c r="AN180" s="1" t="s">
        <v>178</v>
      </c>
      <c r="AO180" s="1" t="s">
        <v>440</v>
      </c>
      <c r="AP180" s="5">
        <v>50</v>
      </c>
      <c r="AQ180" s="3">
        <v>3</v>
      </c>
      <c r="AR180" s="1" t="s">
        <v>82</v>
      </c>
      <c r="AS180" s="8">
        <f>(Tableau1[[#This Row],[MedPrix]]+Tableau1[[#This Row],[PrixTrai]])*(1-Tableau1[[#This Row],[CliRemise]])</f>
        <v>50</v>
      </c>
      <c r="AT180" s="33">
        <f>Tableau1[[#This Row],[CA]]*1.1</f>
        <v>55.000000000000007</v>
      </c>
      <c r="AU180" s="22" t="str">
        <f>IF( Tableau1[[#This Row],[DetailVisite.VisNum]]="", "Sans détail", "Avec détail")</f>
        <v>Avec détail</v>
      </c>
      <c r="AV180" s="22">
        <f ca="1">IF(Tableau1[[#This Row],[VisDatePaiement_2024]]="",0,(TODAY()-Tableau1[[#This Row],[VisDatePaiement_2024]]))</f>
        <v>316</v>
      </c>
      <c r="AW180" s="22">
        <f ca="1">ROUND(Tableau1[[#This Row],[nombre de jour d''impayés]]/30,1)</f>
        <v>10.5</v>
      </c>
      <c r="AX180" s="22" t="str">
        <f ca="1">IF(Tableau1[[#This Row],[nombre de mois]]&gt;1,"impayé","payé")</f>
        <v>impayé</v>
      </c>
      <c r="AY180" s="23" t="b">
        <f ca="1">AND(Tableau1[[#This Row],[VisDatesuivi_2024]]&gt;=TODAY()-30,Tableau1[[#This Row],[VisDatesuivi_2024]]&lt;=TODAY())</f>
        <v>0</v>
      </c>
      <c r="AZ180" s="23">
        <f>ROUNDDOWN(DAY(Tableau1[[#This Row],[VisDate_2024]])/7,0)</f>
        <v>1</v>
      </c>
      <c r="BA180" s="59">
        <f t="shared" si="2"/>
        <v>0</v>
      </c>
      <c r="BB180" s="60">
        <f>Tableau1[[#This Row],[VisDate_2024]]-Tableau1[[#This Row],[visite]]</f>
        <v>45332</v>
      </c>
      <c r="BC180" s="56" t="str">
        <f>IF(Tableau1[[#This Row],[visite]]&gt;0,Tableau1[[#This Row],[Colonne1]],"")</f>
        <v/>
      </c>
    </row>
    <row r="181" spans="1:55" ht="28.8" x14ac:dyDescent="0.3">
      <c r="A181" s="1" t="s">
        <v>488</v>
      </c>
      <c r="B181" s="1" t="s">
        <v>456</v>
      </c>
      <c r="C181" s="1" t="s">
        <v>489</v>
      </c>
      <c r="D181" s="1" t="s">
        <v>241</v>
      </c>
      <c r="E181" s="1" t="s">
        <v>317</v>
      </c>
      <c r="F181" s="4">
        <v>40963</v>
      </c>
      <c r="G181" s="1" t="s">
        <v>56</v>
      </c>
      <c r="H181" s="1" t="s">
        <v>490</v>
      </c>
      <c r="I181" s="3" t="b">
        <v>1</v>
      </c>
      <c r="J181" s="3">
        <v>44.6</v>
      </c>
      <c r="K181" s="3">
        <v>2.8</v>
      </c>
      <c r="L181" s="3" t="b">
        <v>0</v>
      </c>
      <c r="M181" s="1" t="s">
        <v>43</v>
      </c>
      <c r="N181" s="1" t="s">
        <v>456</v>
      </c>
      <c r="O181" s="3">
        <v>1</v>
      </c>
      <c r="P181" s="1" t="s">
        <v>460</v>
      </c>
      <c r="Q181" s="1" t="s">
        <v>461</v>
      </c>
      <c r="R181" s="1" t="s">
        <v>209</v>
      </c>
      <c r="S181" s="20" t="s">
        <v>210</v>
      </c>
      <c r="T181" s="1" t="s">
        <v>211</v>
      </c>
      <c r="U181" s="1" t="s">
        <v>462</v>
      </c>
      <c r="V181" s="1" t="s">
        <v>43</v>
      </c>
      <c r="W181" s="4">
        <v>43012</v>
      </c>
      <c r="X181" s="3">
        <v>0</v>
      </c>
      <c r="Y181" s="1" t="s">
        <v>496</v>
      </c>
      <c r="Z181" s="1" t="s">
        <v>488</v>
      </c>
      <c r="AA181" s="4">
        <v>45332</v>
      </c>
      <c r="AB181" s="1" t="s">
        <v>111</v>
      </c>
      <c r="AC181" s="2"/>
      <c r="AD181" s="3">
        <v>3</v>
      </c>
      <c r="AE181" s="4">
        <v>45353</v>
      </c>
      <c r="AF181" s="1" t="s">
        <v>496</v>
      </c>
      <c r="AG181" s="1" t="s">
        <v>91</v>
      </c>
      <c r="AH181" s="1" t="s">
        <v>68</v>
      </c>
      <c r="AI181" s="1" t="s">
        <v>398</v>
      </c>
      <c r="AJ181" s="1" t="s">
        <v>70</v>
      </c>
      <c r="AK181" s="1" t="s">
        <v>70</v>
      </c>
      <c r="AL181" s="1" t="s">
        <v>71</v>
      </c>
      <c r="AM181" s="5">
        <v>0</v>
      </c>
      <c r="AN181" s="1" t="s">
        <v>398</v>
      </c>
      <c r="AO181" s="1" t="s">
        <v>399</v>
      </c>
      <c r="AP181" s="5">
        <v>100</v>
      </c>
      <c r="AQ181" s="3">
        <v>3</v>
      </c>
      <c r="AR181" s="1" t="s">
        <v>82</v>
      </c>
      <c r="AS181" s="8">
        <f>(Tableau1[[#This Row],[MedPrix]]+Tableau1[[#This Row],[PrixTrai]])*(1-Tableau1[[#This Row],[CliRemise]])</f>
        <v>100</v>
      </c>
      <c r="AT181" s="33">
        <f>Tableau1[[#This Row],[CA]]*1.1</f>
        <v>110.00000000000001</v>
      </c>
      <c r="AU181" s="22" t="str">
        <f>IF( Tableau1[[#This Row],[DetailVisite.VisNum]]="", "Sans détail", "Avec détail")</f>
        <v>Avec détail</v>
      </c>
      <c r="AV181" s="22">
        <f ca="1">IF(Tableau1[[#This Row],[VisDatePaiement_2024]]="",0,(TODAY()-Tableau1[[#This Row],[VisDatePaiement_2024]]))</f>
        <v>316</v>
      </c>
      <c r="AW181" s="22">
        <f ca="1">ROUND(Tableau1[[#This Row],[nombre de jour d''impayés]]/30,1)</f>
        <v>10.5</v>
      </c>
      <c r="AX181" s="22" t="str">
        <f ca="1">IF(Tableau1[[#This Row],[nombre de mois]]&gt;1,"impayé","payé")</f>
        <v>impayé</v>
      </c>
      <c r="AY181" s="23" t="b">
        <f ca="1">AND(Tableau1[[#This Row],[VisDatesuivi_2024]]&gt;=TODAY()-30,Tableau1[[#This Row],[VisDatesuivi_2024]]&lt;=TODAY())</f>
        <v>0</v>
      </c>
      <c r="AZ181" s="23">
        <f>ROUNDDOWN(DAY(Tableau1[[#This Row],[VisDate_2024]])/7,0)</f>
        <v>1</v>
      </c>
      <c r="BA181" s="59">
        <f t="shared" si="2"/>
        <v>0</v>
      </c>
      <c r="BB181" s="60">
        <f>Tableau1[[#This Row],[VisDate_2024]]-Tableau1[[#This Row],[visite]]</f>
        <v>45332</v>
      </c>
      <c r="BC181" s="56" t="str">
        <f>IF(Tableau1[[#This Row],[visite]]&gt;0,Tableau1[[#This Row],[Colonne1]],"")</f>
        <v/>
      </c>
    </row>
    <row r="182" spans="1:55" ht="28.8" x14ac:dyDescent="0.3">
      <c r="A182" s="1" t="s">
        <v>488</v>
      </c>
      <c r="B182" s="1" t="s">
        <v>456</v>
      </c>
      <c r="C182" s="1" t="s">
        <v>489</v>
      </c>
      <c r="D182" s="1" t="s">
        <v>241</v>
      </c>
      <c r="E182" s="1" t="s">
        <v>317</v>
      </c>
      <c r="F182" s="4">
        <v>40963</v>
      </c>
      <c r="G182" s="1" t="s">
        <v>56</v>
      </c>
      <c r="H182" s="1" t="s">
        <v>490</v>
      </c>
      <c r="I182" s="3" t="b">
        <v>1</v>
      </c>
      <c r="J182" s="3">
        <v>44.6</v>
      </c>
      <c r="K182" s="3">
        <v>2.8</v>
      </c>
      <c r="L182" s="3" t="b">
        <v>0</v>
      </c>
      <c r="M182" s="1" t="s">
        <v>43</v>
      </c>
      <c r="N182" s="1" t="s">
        <v>456</v>
      </c>
      <c r="O182" s="3">
        <v>1</v>
      </c>
      <c r="P182" s="1" t="s">
        <v>460</v>
      </c>
      <c r="Q182" s="1" t="s">
        <v>461</v>
      </c>
      <c r="R182" s="1" t="s">
        <v>209</v>
      </c>
      <c r="S182" s="20" t="s">
        <v>210</v>
      </c>
      <c r="T182" s="1" t="s">
        <v>211</v>
      </c>
      <c r="U182" s="1" t="s">
        <v>462</v>
      </c>
      <c r="V182" s="1" t="s">
        <v>43</v>
      </c>
      <c r="W182" s="4">
        <v>43012</v>
      </c>
      <c r="X182" s="3">
        <v>0</v>
      </c>
      <c r="Y182" s="1" t="s">
        <v>496</v>
      </c>
      <c r="Z182" s="1" t="s">
        <v>488</v>
      </c>
      <c r="AA182" s="4">
        <v>45332</v>
      </c>
      <c r="AB182" s="1" t="s">
        <v>111</v>
      </c>
      <c r="AC182" s="2"/>
      <c r="AD182" s="3">
        <v>3</v>
      </c>
      <c r="AE182" s="4">
        <v>45353</v>
      </c>
      <c r="AF182" s="1" t="s">
        <v>496</v>
      </c>
      <c r="AG182" s="1" t="s">
        <v>78</v>
      </c>
      <c r="AH182" s="1" t="s">
        <v>68</v>
      </c>
      <c r="AI182" s="1" t="s">
        <v>492</v>
      </c>
      <c r="AJ182" s="1" t="s">
        <v>70</v>
      </c>
      <c r="AK182" s="1" t="s">
        <v>70</v>
      </c>
      <c r="AL182" s="1" t="s">
        <v>71</v>
      </c>
      <c r="AM182" s="5">
        <v>0</v>
      </c>
      <c r="AN182" s="1" t="s">
        <v>492</v>
      </c>
      <c r="AO182" s="1" t="s">
        <v>493</v>
      </c>
      <c r="AP182" s="5">
        <v>75</v>
      </c>
      <c r="AQ182" s="3">
        <v>3</v>
      </c>
      <c r="AR182" s="1" t="s">
        <v>82</v>
      </c>
      <c r="AS182" s="8">
        <f>(Tableau1[[#This Row],[MedPrix]]+Tableau1[[#This Row],[PrixTrai]])*(1-Tableau1[[#This Row],[CliRemise]])</f>
        <v>75</v>
      </c>
      <c r="AT182" s="33">
        <f>Tableau1[[#This Row],[CA]]*1.1</f>
        <v>82.5</v>
      </c>
      <c r="AU182" s="22" t="str">
        <f>IF( Tableau1[[#This Row],[DetailVisite.VisNum]]="", "Sans détail", "Avec détail")</f>
        <v>Avec détail</v>
      </c>
      <c r="AV182" s="22">
        <f ca="1">IF(Tableau1[[#This Row],[VisDatePaiement_2024]]="",0,(TODAY()-Tableau1[[#This Row],[VisDatePaiement_2024]]))</f>
        <v>316</v>
      </c>
      <c r="AW182" s="22">
        <f ca="1">ROUND(Tableau1[[#This Row],[nombre de jour d''impayés]]/30,1)</f>
        <v>10.5</v>
      </c>
      <c r="AX182" s="22" t="str">
        <f ca="1">IF(Tableau1[[#This Row],[nombre de mois]]&gt;1,"impayé","payé")</f>
        <v>impayé</v>
      </c>
      <c r="AY182" s="23" t="b">
        <f ca="1">AND(Tableau1[[#This Row],[VisDatesuivi_2024]]&gt;=TODAY()-30,Tableau1[[#This Row],[VisDatesuivi_2024]]&lt;=TODAY())</f>
        <v>0</v>
      </c>
      <c r="AZ182" s="23">
        <f>ROUNDDOWN(DAY(Tableau1[[#This Row],[VisDate_2024]])/7,0)</f>
        <v>1</v>
      </c>
      <c r="BA182" s="59">
        <f t="shared" si="2"/>
        <v>0</v>
      </c>
      <c r="BB182" s="60">
        <f>Tableau1[[#This Row],[VisDate_2024]]-Tableau1[[#This Row],[visite]]</f>
        <v>45332</v>
      </c>
      <c r="BC182" s="56" t="str">
        <f>IF(Tableau1[[#This Row],[visite]]&gt;0,Tableau1[[#This Row],[Colonne1]],"")</f>
        <v/>
      </c>
    </row>
    <row r="183" spans="1:55" ht="28.8" x14ac:dyDescent="0.3">
      <c r="A183" s="1" t="s">
        <v>488</v>
      </c>
      <c r="B183" s="1" t="s">
        <v>456</v>
      </c>
      <c r="C183" s="1" t="s">
        <v>489</v>
      </c>
      <c r="D183" s="1" t="s">
        <v>241</v>
      </c>
      <c r="E183" s="1" t="s">
        <v>317</v>
      </c>
      <c r="F183" s="4">
        <v>40963</v>
      </c>
      <c r="G183" s="1" t="s">
        <v>56</v>
      </c>
      <c r="H183" s="1" t="s">
        <v>490</v>
      </c>
      <c r="I183" s="3" t="b">
        <v>1</v>
      </c>
      <c r="J183" s="3">
        <v>44.6</v>
      </c>
      <c r="K183" s="3">
        <v>2.8</v>
      </c>
      <c r="L183" s="3" t="b">
        <v>0</v>
      </c>
      <c r="M183" s="1" t="s">
        <v>43</v>
      </c>
      <c r="N183" s="1" t="s">
        <v>456</v>
      </c>
      <c r="O183" s="3">
        <v>1</v>
      </c>
      <c r="P183" s="1" t="s">
        <v>460</v>
      </c>
      <c r="Q183" s="1" t="s">
        <v>461</v>
      </c>
      <c r="R183" s="1" t="s">
        <v>209</v>
      </c>
      <c r="S183" s="20" t="s">
        <v>210</v>
      </c>
      <c r="T183" s="1" t="s">
        <v>211</v>
      </c>
      <c r="U183" s="1" t="s">
        <v>462</v>
      </c>
      <c r="V183" s="1" t="s">
        <v>43</v>
      </c>
      <c r="W183" s="4">
        <v>43012</v>
      </c>
      <c r="X183" s="3">
        <v>0</v>
      </c>
      <c r="Y183" s="1" t="s">
        <v>497</v>
      </c>
      <c r="Z183" s="1" t="s">
        <v>488</v>
      </c>
      <c r="AA183" s="4">
        <v>45442</v>
      </c>
      <c r="AB183" s="1" t="s">
        <v>111</v>
      </c>
      <c r="AC183" s="2"/>
      <c r="AD183" s="3">
        <v>2</v>
      </c>
      <c r="AE183" s="4">
        <v>45456</v>
      </c>
      <c r="AF183" s="1" t="s">
        <v>497</v>
      </c>
      <c r="AG183" s="1" t="s">
        <v>67</v>
      </c>
      <c r="AH183" s="1" t="s">
        <v>68</v>
      </c>
      <c r="AI183" s="1" t="s">
        <v>69</v>
      </c>
      <c r="AJ183" s="1" t="s">
        <v>70</v>
      </c>
      <c r="AK183" s="1" t="s">
        <v>70</v>
      </c>
      <c r="AL183" s="1" t="s">
        <v>71</v>
      </c>
      <c r="AM183" s="5">
        <v>0</v>
      </c>
      <c r="AN183" s="1" t="s">
        <v>69</v>
      </c>
      <c r="AO183" s="1" t="s">
        <v>72</v>
      </c>
      <c r="AP183" s="5">
        <v>250</v>
      </c>
      <c r="AQ183" s="3">
        <v>2</v>
      </c>
      <c r="AR183" s="1" t="s">
        <v>73</v>
      </c>
      <c r="AS183" s="8">
        <f>(Tableau1[[#This Row],[MedPrix]]+Tableau1[[#This Row],[PrixTrai]])*(1-Tableau1[[#This Row],[CliRemise]])</f>
        <v>250</v>
      </c>
      <c r="AT183" s="33">
        <f>Tableau1[[#This Row],[CA]]*1.1</f>
        <v>275</v>
      </c>
      <c r="AU183" s="22" t="str">
        <f>IF( Tableau1[[#This Row],[DetailVisite.VisNum]]="", "Sans détail", "Avec détail")</f>
        <v>Avec détail</v>
      </c>
      <c r="AV183" s="22">
        <f ca="1">IF(Tableau1[[#This Row],[VisDatePaiement_2024]]="",0,(TODAY()-Tableau1[[#This Row],[VisDatePaiement_2024]]))</f>
        <v>213</v>
      </c>
      <c r="AW183" s="22">
        <f ca="1">ROUND(Tableau1[[#This Row],[nombre de jour d''impayés]]/30,1)</f>
        <v>7.1</v>
      </c>
      <c r="AX183" s="22" t="str">
        <f ca="1">IF(Tableau1[[#This Row],[nombre de mois]]&gt;1,"impayé","payé")</f>
        <v>impayé</v>
      </c>
      <c r="AY183" s="23" t="b">
        <f ca="1">AND(Tableau1[[#This Row],[VisDatesuivi_2024]]&gt;=TODAY()-30,Tableau1[[#This Row],[VisDatesuivi_2024]]&lt;=TODAY())</f>
        <v>0</v>
      </c>
      <c r="AZ183" s="23">
        <f>ROUNDDOWN(DAY(Tableau1[[#This Row],[VisDate_2024]])/7,0)</f>
        <v>4</v>
      </c>
      <c r="BA183" s="59">
        <f t="shared" si="2"/>
        <v>0</v>
      </c>
      <c r="BB183" s="60">
        <f>Tableau1[[#This Row],[VisDate_2024]]-Tableau1[[#This Row],[visite]]</f>
        <v>45442</v>
      </c>
      <c r="BC183" s="56" t="str">
        <f>IF(Tableau1[[#This Row],[visite]]&gt;0,Tableau1[[#This Row],[Colonne1]],"")</f>
        <v/>
      </c>
    </row>
    <row r="184" spans="1:55" ht="28.8" x14ac:dyDescent="0.3">
      <c r="A184" s="1" t="s">
        <v>498</v>
      </c>
      <c r="B184" s="1" t="s">
        <v>456</v>
      </c>
      <c r="C184" s="1" t="s">
        <v>499</v>
      </c>
      <c r="D184" s="1" t="s">
        <v>241</v>
      </c>
      <c r="E184" s="1" t="s">
        <v>242</v>
      </c>
      <c r="F184" s="4">
        <v>41908</v>
      </c>
      <c r="G184" s="1" t="s">
        <v>107</v>
      </c>
      <c r="H184" s="1" t="s">
        <v>500</v>
      </c>
      <c r="I184" s="3" t="b">
        <v>1</v>
      </c>
      <c r="J184" s="3">
        <v>45.2</v>
      </c>
      <c r="K184" s="3">
        <v>6.1</v>
      </c>
      <c r="L184" s="3" t="b">
        <v>1</v>
      </c>
      <c r="M184" s="1" t="s">
        <v>43</v>
      </c>
      <c r="N184" s="1" t="s">
        <v>456</v>
      </c>
      <c r="O184" s="3">
        <v>1</v>
      </c>
      <c r="P184" s="1" t="s">
        <v>460</v>
      </c>
      <c r="Q184" s="1" t="s">
        <v>461</v>
      </c>
      <c r="R184" s="1" t="s">
        <v>209</v>
      </c>
      <c r="S184" s="20" t="s">
        <v>210</v>
      </c>
      <c r="T184" s="1" t="s">
        <v>211</v>
      </c>
      <c r="U184" s="1" t="s">
        <v>462</v>
      </c>
      <c r="V184" s="1" t="s">
        <v>43</v>
      </c>
      <c r="W184" s="4">
        <v>43012</v>
      </c>
      <c r="X184" s="3">
        <v>0</v>
      </c>
      <c r="Y184" s="1" t="s">
        <v>501</v>
      </c>
      <c r="Z184" s="1" t="s">
        <v>498</v>
      </c>
      <c r="AA184" s="4">
        <v>44937</v>
      </c>
      <c r="AB184" s="1" t="s">
        <v>111</v>
      </c>
      <c r="AC184" s="2"/>
      <c r="AD184" s="3">
        <v>3</v>
      </c>
      <c r="AE184" s="4">
        <v>44946</v>
      </c>
      <c r="AF184" s="1" t="s">
        <v>501</v>
      </c>
      <c r="AG184" s="1" t="s">
        <v>67</v>
      </c>
      <c r="AH184" s="1" t="s">
        <v>68</v>
      </c>
      <c r="AI184" s="1" t="s">
        <v>178</v>
      </c>
      <c r="AJ184" s="1" t="s">
        <v>70</v>
      </c>
      <c r="AK184" s="1" t="s">
        <v>70</v>
      </c>
      <c r="AL184" s="1" t="s">
        <v>71</v>
      </c>
      <c r="AM184" s="5">
        <v>0</v>
      </c>
      <c r="AN184" s="1" t="s">
        <v>178</v>
      </c>
      <c r="AO184" s="1" t="s">
        <v>440</v>
      </c>
      <c r="AP184" s="5">
        <v>50</v>
      </c>
      <c r="AQ184" s="3">
        <v>3</v>
      </c>
      <c r="AR184" s="1" t="s">
        <v>82</v>
      </c>
      <c r="AS184" s="8">
        <f>(Tableau1[[#This Row],[MedPrix]]+Tableau1[[#This Row],[PrixTrai]])*(1-Tableau1[[#This Row],[CliRemise]])</f>
        <v>50</v>
      </c>
      <c r="AT184" s="33">
        <f>Tableau1[[#This Row],[CA]]*1.1</f>
        <v>55.000000000000007</v>
      </c>
      <c r="AU184" s="22" t="str">
        <f>IF( Tableau1[[#This Row],[DetailVisite.VisNum]]="", "Sans détail", "Avec détail")</f>
        <v>Avec détail</v>
      </c>
      <c r="AV184" s="22">
        <f ca="1">IF(Tableau1[[#This Row],[VisDatePaiement_2024]]="",0,(TODAY()-Tableau1[[#This Row],[VisDatePaiement_2024]]))</f>
        <v>723</v>
      </c>
      <c r="AW184" s="22">
        <f ca="1">ROUND(Tableau1[[#This Row],[nombre de jour d''impayés]]/30,1)</f>
        <v>24.1</v>
      </c>
      <c r="AX184" s="22" t="str">
        <f ca="1">IF(Tableau1[[#This Row],[nombre de mois]]&gt;1,"impayé","payé")</f>
        <v>impayé</v>
      </c>
      <c r="AY184" s="23" t="b">
        <f ca="1">AND(Tableau1[[#This Row],[VisDatesuivi_2024]]&gt;=TODAY()-30,Tableau1[[#This Row],[VisDatesuivi_2024]]&lt;=TODAY())</f>
        <v>0</v>
      </c>
      <c r="AZ184" s="23">
        <f>ROUNDDOWN(DAY(Tableau1[[#This Row],[VisDate_2024]])/7,0)</f>
        <v>1</v>
      </c>
      <c r="BA184" s="59">
        <f t="shared" si="2"/>
        <v>0</v>
      </c>
      <c r="BB184" s="60">
        <f>Tableau1[[#This Row],[VisDate_2024]]-Tableau1[[#This Row],[visite]]</f>
        <v>44937</v>
      </c>
      <c r="BC184" s="56" t="str">
        <f>IF(Tableau1[[#This Row],[visite]]&gt;0,Tableau1[[#This Row],[Colonne1]],"")</f>
        <v/>
      </c>
    </row>
    <row r="185" spans="1:55" ht="28.8" x14ac:dyDescent="0.3">
      <c r="A185" s="1" t="s">
        <v>498</v>
      </c>
      <c r="B185" s="1" t="s">
        <v>456</v>
      </c>
      <c r="C185" s="1" t="s">
        <v>499</v>
      </c>
      <c r="D185" s="1" t="s">
        <v>241</v>
      </c>
      <c r="E185" s="1" t="s">
        <v>242</v>
      </c>
      <c r="F185" s="4">
        <v>41908</v>
      </c>
      <c r="G185" s="1" t="s">
        <v>107</v>
      </c>
      <c r="H185" s="1" t="s">
        <v>500</v>
      </c>
      <c r="I185" s="3" t="b">
        <v>1</v>
      </c>
      <c r="J185" s="3">
        <v>45.2</v>
      </c>
      <c r="K185" s="3">
        <v>6.1</v>
      </c>
      <c r="L185" s="3" t="b">
        <v>1</v>
      </c>
      <c r="M185" s="1" t="s">
        <v>43</v>
      </c>
      <c r="N185" s="1" t="s">
        <v>456</v>
      </c>
      <c r="O185" s="3">
        <v>1</v>
      </c>
      <c r="P185" s="1" t="s">
        <v>460</v>
      </c>
      <c r="Q185" s="1" t="s">
        <v>461</v>
      </c>
      <c r="R185" s="1" t="s">
        <v>209</v>
      </c>
      <c r="S185" s="20" t="s">
        <v>210</v>
      </c>
      <c r="T185" s="1" t="s">
        <v>211</v>
      </c>
      <c r="U185" s="1" t="s">
        <v>462</v>
      </c>
      <c r="V185" s="1" t="s">
        <v>43</v>
      </c>
      <c r="W185" s="4">
        <v>43012</v>
      </c>
      <c r="X185" s="3">
        <v>0</v>
      </c>
      <c r="Y185" s="1" t="s">
        <v>501</v>
      </c>
      <c r="Z185" s="1" t="s">
        <v>498</v>
      </c>
      <c r="AA185" s="4">
        <v>44937</v>
      </c>
      <c r="AB185" s="1" t="s">
        <v>111</v>
      </c>
      <c r="AC185" s="2"/>
      <c r="AD185" s="3">
        <v>3</v>
      </c>
      <c r="AE185" s="4">
        <v>44946</v>
      </c>
      <c r="AF185" s="1" t="s">
        <v>501</v>
      </c>
      <c r="AG185" s="1" t="s">
        <v>91</v>
      </c>
      <c r="AH185" s="1" t="s">
        <v>68</v>
      </c>
      <c r="AI185" s="1" t="s">
        <v>398</v>
      </c>
      <c r="AJ185" s="1" t="s">
        <v>70</v>
      </c>
      <c r="AK185" s="1" t="s">
        <v>70</v>
      </c>
      <c r="AL185" s="1" t="s">
        <v>71</v>
      </c>
      <c r="AM185" s="5">
        <v>0</v>
      </c>
      <c r="AN185" s="1" t="s">
        <v>398</v>
      </c>
      <c r="AO185" s="1" t="s">
        <v>399</v>
      </c>
      <c r="AP185" s="5">
        <v>100</v>
      </c>
      <c r="AQ185" s="3">
        <v>3</v>
      </c>
      <c r="AR185" s="1" t="s">
        <v>82</v>
      </c>
      <c r="AS185" s="8">
        <f>(Tableau1[[#This Row],[MedPrix]]+Tableau1[[#This Row],[PrixTrai]])*(1-Tableau1[[#This Row],[CliRemise]])</f>
        <v>100</v>
      </c>
      <c r="AT185" s="33">
        <f>Tableau1[[#This Row],[CA]]*1.1</f>
        <v>110.00000000000001</v>
      </c>
      <c r="AU185" s="22" t="str">
        <f>IF( Tableau1[[#This Row],[DetailVisite.VisNum]]="", "Sans détail", "Avec détail")</f>
        <v>Avec détail</v>
      </c>
      <c r="AV185" s="22">
        <f ca="1">IF(Tableau1[[#This Row],[VisDatePaiement_2024]]="",0,(TODAY()-Tableau1[[#This Row],[VisDatePaiement_2024]]))</f>
        <v>723</v>
      </c>
      <c r="AW185" s="22">
        <f ca="1">ROUND(Tableau1[[#This Row],[nombre de jour d''impayés]]/30,1)</f>
        <v>24.1</v>
      </c>
      <c r="AX185" s="22" t="str">
        <f ca="1">IF(Tableau1[[#This Row],[nombre de mois]]&gt;1,"impayé","payé")</f>
        <v>impayé</v>
      </c>
      <c r="AY185" s="23" t="b">
        <f ca="1">AND(Tableau1[[#This Row],[VisDatesuivi_2024]]&gt;=TODAY()-30,Tableau1[[#This Row],[VisDatesuivi_2024]]&lt;=TODAY())</f>
        <v>0</v>
      </c>
      <c r="AZ185" s="23">
        <f>ROUNDDOWN(DAY(Tableau1[[#This Row],[VisDate_2024]])/7,0)</f>
        <v>1</v>
      </c>
      <c r="BA185" s="59">
        <f t="shared" si="2"/>
        <v>0</v>
      </c>
      <c r="BB185" s="60">
        <f>Tableau1[[#This Row],[VisDate_2024]]-Tableau1[[#This Row],[visite]]</f>
        <v>44937</v>
      </c>
      <c r="BC185" s="56" t="str">
        <f>IF(Tableau1[[#This Row],[visite]]&gt;0,Tableau1[[#This Row],[Colonne1]],"")</f>
        <v/>
      </c>
    </row>
    <row r="186" spans="1:55" ht="28.8" x14ac:dyDescent="0.3">
      <c r="A186" s="1" t="s">
        <v>498</v>
      </c>
      <c r="B186" s="1" t="s">
        <v>456</v>
      </c>
      <c r="C186" s="1" t="s">
        <v>499</v>
      </c>
      <c r="D186" s="1" t="s">
        <v>241</v>
      </c>
      <c r="E186" s="1" t="s">
        <v>242</v>
      </c>
      <c r="F186" s="4">
        <v>41908</v>
      </c>
      <c r="G186" s="1" t="s">
        <v>107</v>
      </c>
      <c r="H186" s="1" t="s">
        <v>500</v>
      </c>
      <c r="I186" s="3" t="b">
        <v>1</v>
      </c>
      <c r="J186" s="3">
        <v>45.2</v>
      </c>
      <c r="K186" s="3">
        <v>6.1</v>
      </c>
      <c r="L186" s="3" t="b">
        <v>1</v>
      </c>
      <c r="M186" s="1" t="s">
        <v>43</v>
      </c>
      <c r="N186" s="1" t="s">
        <v>456</v>
      </c>
      <c r="O186" s="3">
        <v>1</v>
      </c>
      <c r="P186" s="1" t="s">
        <v>460</v>
      </c>
      <c r="Q186" s="1" t="s">
        <v>461</v>
      </c>
      <c r="R186" s="1" t="s">
        <v>209</v>
      </c>
      <c r="S186" s="20" t="s">
        <v>210</v>
      </c>
      <c r="T186" s="1" t="s">
        <v>211</v>
      </c>
      <c r="U186" s="1" t="s">
        <v>462</v>
      </c>
      <c r="V186" s="1" t="s">
        <v>43</v>
      </c>
      <c r="W186" s="4">
        <v>43012</v>
      </c>
      <c r="X186" s="3">
        <v>0</v>
      </c>
      <c r="Y186" s="1" t="s">
        <v>501</v>
      </c>
      <c r="Z186" s="1" t="s">
        <v>498</v>
      </c>
      <c r="AA186" s="4">
        <v>44937</v>
      </c>
      <c r="AB186" s="1" t="s">
        <v>111</v>
      </c>
      <c r="AC186" s="2"/>
      <c r="AD186" s="3">
        <v>3</v>
      </c>
      <c r="AE186" s="4">
        <v>44946</v>
      </c>
      <c r="AF186" s="1" t="s">
        <v>501</v>
      </c>
      <c r="AG186" s="1" t="s">
        <v>78</v>
      </c>
      <c r="AH186" s="1" t="s">
        <v>68</v>
      </c>
      <c r="AI186" s="1" t="s">
        <v>194</v>
      </c>
      <c r="AJ186" s="1" t="s">
        <v>70</v>
      </c>
      <c r="AK186" s="1" t="s">
        <v>70</v>
      </c>
      <c r="AL186" s="1" t="s">
        <v>71</v>
      </c>
      <c r="AM186" s="5">
        <v>0</v>
      </c>
      <c r="AN186" s="1" t="s">
        <v>194</v>
      </c>
      <c r="AO186" s="1" t="s">
        <v>195</v>
      </c>
      <c r="AP186" s="5">
        <v>100</v>
      </c>
      <c r="AQ186" s="3">
        <v>3</v>
      </c>
      <c r="AR186" s="1" t="s">
        <v>82</v>
      </c>
      <c r="AS186" s="8">
        <f>(Tableau1[[#This Row],[MedPrix]]+Tableau1[[#This Row],[PrixTrai]])*(1-Tableau1[[#This Row],[CliRemise]])</f>
        <v>100</v>
      </c>
      <c r="AT186" s="33">
        <f>Tableau1[[#This Row],[CA]]*1.1</f>
        <v>110.00000000000001</v>
      </c>
      <c r="AU186" s="22" t="str">
        <f>IF( Tableau1[[#This Row],[DetailVisite.VisNum]]="", "Sans détail", "Avec détail")</f>
        <v>Avec détail</v>
      </c>
      <c r="AV186" s="22">
        <f ca="1">IF(Tableau1[[#This Row],[VisDatePaiement_2024]]="",0,(TODAY()-Tableau1[[#This Row],[VisDatePaiement_2024]]))</f>
        <v>723</v>
      </c>
      <c r="AW186" s="22">
        <f ca="1">ROUND(Tableau1[[#This Row],[nombre de jour d''impayés]]/30,1)</f>
        <v>24.1</v>
      </c>
      <c r="AX186" s="22" t="str">
        <f ca="1">IF(Tableau1[[#This Row],[nombre de mois]]&gt;1,"impayé","payé")</f>
        <v>impayé</v>
      </c>
      <c r="AY186" s="23" t="b">
        <f ca="1">AND(Tableau1[[#This Row],[VisDatesuivi_2024]]&gt;=TODAY()-30,Tableau1[[#This Row],[VisDatesuivi_2024]]&lt;=TODAY())</f>
        <v>0</v>
      </c>
      <c r="AZ186" s="23">
        <f>ROUNDDOWN(DAY(Tableau1[[#This Row],[VisDate_2024]])/7,0)</f>
        <v>1</v>
      </c>
      <c r="BA186" s="59">
        <f t="shared" si="2"/>
        <v>0</v>
      </c>
      <c r="BB186" s="60">
        <f>Tableau1[[#This Row],[VisDate_2024]]-Tableau1[[#This Row],[visite]]</f>
        <v>44937</v>
      </c>
      <c r="BC186" s="56" t="str">
        <f>IF(Tableau1[[#This Row],[visite]]&gt;0,Tableau1[[#This Row],[Colonne1]],"")</f>
        <v/>
      </c>
    </row>
    <row r="187" spans="1:55" ht="28.8" x14ac:dyDescent="0.3">
      <c r="A187" s="1" t="s">
        <v>498</v>
      </c>
      <c r="B187" s="1" t="s">
        <v>456</v>
      </c>
      <c r="C187" s="1" t="s">
        <v>499</v>
      </c>
      <c r="D187" s="1" t="s">
        <v>241</v>
      </c>
      <c r="E187" s="1" t="s">
        <v>242</v>
      </c>
      <c r="F187" s="4">
        <v>41908</v>
      </c>
      <c r="G187" s="1" t="s">
        <v>107</v>
      </c>
      <c r="H187" s="1" t="s">
        <v>500</v>
      </c>
      <c r="I187" s="3" t="b">
        <v>1</v>
      </c>
      <c r="J187" s="3">
        <v>45.2</v>
      </c>
      <c r="K187" s="3">
        <v>6.1</v>
      </c>
      <c r="L187" s="3" t="b">
        <v>1</v>
      </c>
      <c r="M187" s="1" t="s">
        <v>43</v>
      </c>
      <c r="N187" s="1" t="s">
        <v>456</v>
      </c>
      <c r="O187" s="3">
        <v>1</v>
      </c>
      <c r="P187" s="1" t="s">
        <v>460</v>
      </c>
      <c r="Q187" s="1" t="s">
        <v>461</v>
      </c>
      <c r="R187" s="1" t="s">
        <v>209</v>
      </c>
      <c r="S187" s="20" t="s">
        <v>210</v>
      </c>
      <c r="T187" s="1" t="s">
        <v>211</v>
      </c>
      <c r="U187" s="1" t="s">
        <v>462</v>
      </c>
      <c r="V187" s="1" t="s">
        <v>43</v>
      </c>
      <c r="W187" s="4">
        <v>43012</v>
      </c>
      <c r="X187" s="3">
        <v>0</v>
      </c>
      <c r="Y187" s="1" t="s">
        <v>502</v>
      </c>
      <c r="Z187" s="1" t="s">
        <v>498</v>
      </c>
      <c r="AA187" s="4">
        <v>45047</v>
      </c>
      <c r="AB187" s="1" t="s">
        <v>111</v>
      </c>
      <c r="AC187" s="2"/>
      <c r="AD187" s="3">
        <v>3</v>
      </c>
      <c r="AE187" s="4">
        <v>45059</v>
      </c>
      <c r="AF187" s="1" t="s">
        <v>502</v>
      </c>
      <c r="AG187" s="1" t="s">
        <v>67</v>
      </c>
      <c r="AH187" s="1" t="s">
        <v>68</v>
      </c>
      <c r="AI187" s="1" t="s">
        <v>178</v>
      </c>
      <c r="AJ187" s="1" t="s">
        <v>70</v>
      </c>
      <c r="AK187" s="1" t="s">
        <v>70</v>
      </c>
      <c r="AL187" s="1" t="s">
        <v>71</v>
      </c>
      <c r="AM187" s="5">
        <v>0</v>
      </c>
      <c r="AN187" s="1" t="s">
        <v>178</v>
      </c>
      <c r="AO187" s="1" t="s">
        <v>440</v>
      </c>
      <c r="AP187" s="5">
        <v>50</v>
      </c>
      <c r="AQ187" s="3">
        <v>3</v>
      </c>
      <c r="AR187" s="1" t="s">
        <v>82</v>
      </c>
      <c r="AS187" s="8">
        <f>(Tableau1[[#This Row],[MedPrix]]+Tableau1[[#This Row],[PrixTrai]])*(1-Tableau1[[#This Row],[CliRemise]])</f>
        <v>50</v>
      </c>
      <c r="AT187" s="33">
        <f>Tableau1[[#This Row],[CA]]*1.1</f>
        <v>55.000000000000007</v>
      </c>
      <c r="AU187" s="22" t="str">
        <f>IF( Tableau1[[#This Row],[DetailVisite.VisNum]]="", "Sans détail", "Avec détail")</f>
        <v>Avec détail</v>
      </c>
      <c r="AV187" s="22">
        <f ca="1">IF(Tableau1[[#This Row],[VisDatePaiement_2024]]="",0,(TODAY()-Tableau1[[#This Row],[VisDatePaiement_2024]]))</f>
        <v>610</v>
      </c>
      <c r="AW187" s="22">
        <f ca="1">ROUND(Tableau1[[#This Row],[nombre de jour d''impayés]]/30,1)</f>
        <v>20.3</v>
      </c>
      <c r="AX187" s="22" t="str">
        <f ca="1">IF(Tableau1[[#This Row],[nombre de mois]]&gt;1,"impayé","payé")</f>
        <v>impayé</v>
      </c>
      <c r="AY187" s="23" t="b">
        <f ca="1">AND(Tableau1[[#This Row],[VisDatesuivi_2024]]&gt;=TODAY()-30,Tableau1[[#This Row],[VisDatesuivi_2024]]&lt;=TODAY())</f>
        <v>0</v>
      </c>
      <c r="AZ187" s="23">
        <f>ROUNDDOWN(DAY(Tableau1[[#This Row],[VisDate_2024]])/7,0)</f>
        <v>0</v>
      </c>
      <c r="BA187" s="59">
        <f t="shared" si="2"/>
        <v>0</v>
      </c>
      <c r="BB187" s="60">
        <f>Tableau1[[#This Row],[VisDate_2024]]-Tableau1[[#This Row],[visite]]</f>
        <v>45047</v>
      </c>
      <c r="BC187" s="56" t="str">
        <f>IF(Tableau1[[#This Row],[visite]]&gt;0,Tableau1[[#This Row],[Colonne1]],"")</f>
        <v/>
      </c>
    </row>
    <row r="188" spans="1:55" ht="28.8" x14ac:dyDescent="0.3">
      <c r="A188" s="1" t="s">
        <v>498</v>
      </c>
      <c r="B188" s="1" t="s">
        <v>456</v>
      </c>
      <c r="C188" s="1" t="s">
        <v>499</v>
      </c>
      <c r="D188" s="1" t="s">
        <v>241</v>
      </c>
      <c r="E188" s="1" t="s">
        <v>242</v>
      </c>
      <c r="F188" s="4">
        <v>41908</v>
      </c>
      <c r="G188" s="1" t="s">
        <v>107</v>
      </c>
      <c r="H188" s="1" t="s">
        <v>500</v>
      </c>
      <c r="I188" s="3" t="b">
        <v>1</v>
      </c>
      <c r="J188" s="3">
        <v>45.2</v>
      </c>
      <c r="K188" s="3">
        <v>6.1</v>
      </c>
      <c r="L188" s="3" t="b">
        <v>1</v>
      </c>
      <c r="M188" s="1" t="s">
        <v>43</v>
      </c>
      <c r="N188" s="1" t="s">
        <v>456</v>
      </c>
      <c r="O188" s="3">
        <v>1</v>
      </c>
      <c r="P188" s="1" t="s">
        <v>460</v>
      </c>
      <c r="Q188" s="1" t="s">
        <v>461</v>
      </c>
      <c r="R188" s="1" t="s">
        <v>209</v>
      </c>
      <c r="S188" s="20" t="s">
        <v>210</v>
      </c>
      <c r="T188" s="1" t="s">
        <v>211</v>
      </c>
      <c r="U188" s="1" t="s">
        <v>462</v>
      </c>
      <c r="V188" s="1" t="s">
        <v>43</v>
      </c>
      <c r="W188" s="4">
        <v>43012</v>
      </c>
      <c r="X188" s="3">
        <v>0</v>
      </c>
      <c r="Y188" s="1" t="s">
        <v>503</v>
      </c>
      <c r="Z188" s="1" t="s">
        <v>498</v>
      </c>
      <c r="AA188" s="4">
        <v>45592</v>
      </c>
      <c r="AB188" s="1" t="s">
        <v>111</v>
      </c>
      <c r="AC188" s="2"/>
      <c r="AD188" s="3">
        <v>2</v>
      </c>
      <c r="AE188" s="4">
        <v>45601</v>
      </c>
      <c r="AF188" s="1" t="s">
        <v>43</v>
      </c>
      <c r="AG188" s="1" t="s">
        <v>43</v>
      </c>
      <c r="AH188" s="1" t="s">
        <v>43</v>
      </c>
      <c r="AI188" s="1" t="s">
        <v>43</v>
      </c>
      <c r="AJ188" s="1" t="s">
        <v>43</v>
      </c>
      <c r="AK188" s="1" t="s">
        <v>43</v>
      </c>
      <c r="AL188" s="1" t="s">
        <v>43</v>
      </c>
      <c r="AM188" s="2"/>
      <c r="AN188" s="1" t="s">
        <v>43</v>
      </c>
      <c r="AO188" s="1" t="s">
        <v>43</v>
      </c>
      <c r="AP188" s="2"/>
      <c r="AQ188" s="3">
        <v>2</v>
      </c>
      <c r="AR188" s="1" t="s">
        <v>73</v>
      </c>
      <c r="AS188" s="8">
        <f>(Tableau1[[#This Row],[MedPrix]]+Tableau1[[#This Row],[PrixTrai]])*(1-Tableau1[[#This Row],[CliRemise]])</f>
        <v>0</v>
      </c>
      <c r="AT188" s="33">
        <f>Tableau1[[#This Row],[CA]]*1.1</f>
        <v>0</v>
      </c>
      <c r="AU188" s="22" t="str">
        <f>IF( Tableau1[[#This Row],[DetailVisite.VisNum]]="", "Sans détail", "Avec détail")</f>
        <v>Sans détail</v>
      </c>
      <c r="AV188" s="22">
        <f ca="1">IF(Tableau1[[#This Row],[VisDatePaiement_2024]]="",0,(TODAY()-Tableau1[[#This Row],[VisDatePaiement_2024]]))</f>
        <v>68</v>
      </c>
      <c r="AW188" s="22">
        <f ca="1">ROUND(Tableau1[[#This Row],[nombre de jour d''impayés]]/30,1)</f>
        <v>2.2999999999999998</v>
      </c>
      <c r="AX188" s="22" t="str">
        <f ca="1">IF(Tableau1[[#This Row],[nombre de mois]]&gt;1,"impayé","payé")</f>
        <v>impayé</v>
      </c>
      <c r="AY188" s="23" t="b">
        <f ca="1">AND(Tableau1[[#This Row],[VisDatesuivi_2024]]&gt;=TODAY()-30,Tableau1[[#This Row],[VisDatesuivi_2024]]&lt;=TODAY())</f>
        <v>0</v>
      </c>
      <c r="AZ188" s="23">
        <f>ROUNDDOWN(DAY(Tableau1[[#This Row],[VisDate_2024]])/7,0)</f>
        <v>3</v>
      </c>
      <c r="BA188" s="59">
        <f t="shared" si="2"/>
        <v>0</v>
      </c>
      <c r="BB188" s="60">
        <f>Tableau1[[#This Row],[VisDate_2024]]-Tableau1[[#This Row],[visite]]</f>
        <v>45592</v>
      </c>
      <c r="BC188" s="56" t="str">
        <f>IF(Tableau1[[#This Row],[visite]]&gt;0,Tableau1[[#This Row],[Colonne1]],"")</f>
        <v/>
      </c>
    </row>
    <row r="189" spans="1:55" ht="28.8" x14ac:dyDescent="0.3">
      <c r="A189" s="1" t="s">
        <v>498</v>
      </c>
      <c r="B189" s="1" t="s">
        <v>456</v>
      </c>
      <c r="C189" s="1" t="s">
        <v>499</v>
      </c>
      <c r="D189" s="1" t="s">
        <v>241</v>
      </c>
      <c r="E189" s="1" t="s">
        <v>242</v>
      </c>
      <c r="F189" s="4">
        <v>41908</v>
      </c>
      <c r="G189" s="1" t="s">
        <v>107</v>
      </c>
      <c r="H189" s="1" t="s">
        <v>500</v>
      </c>
      <c r="I189" s="3" t="b">
        <v>1</v>
      </c>
      <c r="J189" s="3">
        <v>45.2</v>
      </c>
      <c r="K189" s="3">
        <v>6.1</v>
      </c>
      <c r="L189" s="3" t="b">
        <v>1</v>
      </c>
      <c r="M189" s="1" t="s">
        <v>43</v>
      </c>
      <c r="N189" s="1" t="s">
        <v>456</v>
      </c>
      <c r="O189" s="3">
        <v>1</v>
      </c>
      <c r="P189" s="1" t="s">
        <v>460</v>
      </c>
      <c r="Q189" s="1" t="s">
        <v>461</v>
      </c>
      <c r="R189" s="1" t="s">
        <v>209</v>
      </c>
      <c r="S189" s="20" t="s">
        <v>210</v>
      </c>
      <c r="T189" s="1" t="s">
        <v>211</v>
      </c>
      <c r="U189" s="1" t="s">
        <v>462</v>
      </c>
      <c r="V189" s="1" t="s">
        <v>43</v>
      </c>
      <c r="W189" s="4">
        <v>43012</v>
      </c>
      <c r="X189" s="3">
        <v>0</v>
      </c>
      <c r="Y189" s="1" t="s">
        <v>504</v>
      </c>
      <c r="Z189" s="1" t="s">
        <v>498</v>
      </c>
      <c r="AA189" s="4">
        <v>45332</v>
      </c>
      <c r="AB189" s="1" t="s">
        <v>111</v>
      </c>
      <c r="AC189" s="2"/>
      <c r="AD189" s="3">
        <v>2</v>
      </c>
      <c r="AE189" s="4">
        <v>45347</v>
      </c>
      <c r="AF189" s="1" t="s">
        <v>504</v>
      </c>
      <c r="AG189" s="1" t="s">
        <v>67</v>
      </c>
      <c r="AH189" s="1" t="s">
        <v>68</v>
      </c>
      <c r="AI189" s="1" t="s">
        <v>178</v>
      </c>
      <c r="AJ189" s="1" t="s">
        <v>70</v>
      </c>
      <c r="AK189" s="1" t="s">
        <v>70</v>
      </c>
      <c r="AL189" s="1" t="s">
        <v>71</v>
      </c>
      <c r="AM189" s="5">
        <v>0</v>
      </c>
      <c r="AN189" s="1" t="s">
        <v>178</v>
      </c>
      <c r="AO189" s="1" t="s">
        <v>440</v>
      </c>
      <c r="AP189" s="5">
        <v>50</v>
      </c>
      <c r="AQ189" s="3">
        <v>2</v>
      </c>
      <c r="AR189" s="1" t="s">
        <v>73</v>
      </c>
      <c r="AS189" s="8">
        <f>(Tableau1[[#This Row],[MedPrix]]+Tableau1[[#This Row],[PrixTrai]])*(1-Tableau1[[#This Row],[CliRemise]])</f>
        <v>50</v>
      </c>
      <c r="AT189" s="33">
        <f>Tableau1[[#This Row],[CA]]*1.1</f>
        <v>55.000000000000007</v>
      </c>
      <c r="AU189" s="22" t="str">
        <f>IF( Tableau1[[#This Row],[DetailVisite.VisNum]]="", "Sans détail", "Avec détail")</f>
        <v>Avec détail</v>
      </c>
      <c r="AV189" s="22">
        <f ca="1">IF(Tableau1[[#This Row],[VisDatePaiement_2024]]="",0,(TODAY()-Tableau1[[#This Row],[VisDatePaiement_2024]]))</f>
        <v>322</v>
      </c>
      <c r="AW189" s="22">
        <f ca="1">ROUND(Tableau1[[#This Row],[nombre de jour d''impayés]]/30,1)</f>
        <v>10.7</v>
      </c>
      <c r="AX189" s="22" t="str">
        <f ca="1">IF(Tableau1[[#This Row],[nombre de mois]]&gt;1,"impayé","payé")</f>
        <v>impayé</v>
      </c>
      <c r="AY189" s="23" t="b">
        <f ca="1">AND(Tableau1[[#This Row],[VisDatesuivi_2024]]&gt;=TODAY()-30,Tableau1[[#This Row],[VisDatesuivi_2024]]&lt;=TODAY())</f>
        <v>0</v>
      </c>
      <c r="AZ189" s="23">
        <f>ROUNDDOWN(DAY(Tableau1[[#This Row],[VisDate_2024]])/7,0)</f>
        <v>1</v>
      </c>
      <c r="BA189" s="59">
        <f t="shared" si="2"/>
        <v>0</v>
      </c>
      <c r="BB189" s="60">
        <f>Tableau1[[#This Row],[VisDate_2024]]-Tableau1[[#This Row],[visite]]</f>
        <v>45332</v>
      </c>
      <c r="BC189" s="56" t="str">
        <f>IF(Tableau1[[#This Row],[visite]]&gt;0,Tableau1[[#This Row],[Colonne1]],"")</f>
        <v/>
      </c>
    </row>
    <row r="190" spans="1:55" ht="28.8" x14ac:dyDescent="0.3">
      <c r="A190" s="1" t="s">
        <v>498</v>
      </c>
      <c r="B190" s="1" t="s">
        <v>456</v>
      </c>
      <c r="C190" s="1" t="s">
        <v>499</v>
      </c>
      <c r="D190" s="1" t="s">
        <v>241</v>
      </c>
      <c r="E190" s="1" t="s">
        <v>242</v>
      </c>
      <c r="F190" s="4">
        <v>41908</v>
      </c>
      <c r="G190" s="1" t="s">
        <v>107</v>
      </c>
      <c r="H190" s="1" t="s">
        <v>500</v>
      </c>
      <c r="I190" s="3" t="b">
        <v>1</v>
      </c>
      <c r="J190" s="3">
        <v>45.2</v>
      </c>
      <c r="K190" s="3">
        <v>6.1</v>
      </c>
      <c r="L190" s="3" t="b">
        <v>1</v>
      </c>
      <c r="M190" s="1" t="s">
        <v>43</v>
      </c>
      <c r="N190" s="1" t="s">
        <v>456</v>
      </c>
      <c r="O190" s="3">
        <v>1</v>
      </c>
      <c r="P190" s="1" t="s">
        <v>460</v>
      </c>
      <c r="Q190" s="1" t="s">
        <v>461</v>
      </c>
      <c r="R190" s="1" t="s">
        <v>209</v>
      </c>
      <c r="S190" s="20" t="s">
        <v>210</v>
      </c>
      <c r="T190" s="1" t="s">
        <v>211</v>
      </c>
      <c r="U190" s="1" t="s">
        <v>462</v>
      </c>
      <c r="V190" s="1" t="s">
        <v>43</v>
      </c>
      <c r="W190" s="4">
        <v>43012</v>
      </c>
      <c r="X190" s="3">
        <v>0</v>
      </c>
      <c r="Y190" s="1" t="s">
        <v>504</v>
      </c>
      <c r="Z190" s="1" t="s">
        <v>498</v>
      </c>
      <c r="AA190" s="4">
        <v>45332</v>
      </c>
      <c r="AB190" s="1" t="s">
        <v>111</v>
      </c>
      <c r="AC190" s="2"/>
      <c r="AD190" s="3">
        <v>2</v>
      </c>
      <c r="AE190" s="4">
        <v>45347</v>
      </c>
      <c r="AF190" s="1" t="s">
        <v>504</v>
      </c>
      <c r="AG190" s="1" t="s">
        <v>91</v>
      </c>
      <c r="AH190" s="1" t="s">
        <v>68</v>
      </c>
      <c r="AI190" s="1" t="s">
        <v>398</v>
      </c>
      <c r="AJ190" s="1" t="s">
        <v>70</v>
      </c>
      <c r="AK190" s="1" t="s">
        <v>70</v>
      </c>
      <c r="AL190" s="1" t="s">
        <v>71</v>
      </c>
      <c r="AM190" s="5">
        <v>0</v>
      </c>
      <c r="AN190" s="1" t="s">
        <v>398</v>
      </c>
      <c r="AO190" s="1" t="s">
        <v>399</v>
      </c>
      <c r="AP190" s="5">
        <v>100</v>
      </c>
      <c r="AQ190" s="3">
        <v>2</v>
      </c>
      <c r="AR190" s="1" t="s">
        <v>73</v>
      </c>
      <c r="AS190" s="8">
        <f>(Tableau1[[#This Row],[MedPrix]]+Tableau1[[#This Row],[PrixTrai]])*(1-Tableau1[[#This Row],[CliRemise]])</f>
        <v>100</v>
      </c>
      <c r="AT190" s="33">
        <f>Tableau1[[#This Row],[CA]]*1.1</f>
        <v>110.00000000000001</v>
      </c>
      <c r="AU190" s="22" t="str">
        <f>IF( Tableau1[[#This Row],[DetailVisite.VisNum]]="", "Sans détail", "Avec détail")</f>
        <v>Avec détail</v>
      </c>
      <c r="AV190" s="22">
        <f ca="1">IF(Tableau1[[#This Row],[VisDatePaiement_2024]]="",0,(TODAY()-Tableau1[[#This Row],[VisDatePaiement_2024]]))</f>
        <v>322</v>
      </c>
      <c r="AW190" s="22">
        <f ca="1">ROUND(Tableau1[[#This Row],[nombre de jour d''impayés]]/30,1)</f>
        <v>10.7</v>
      </c>
      <c r="AX190" s="22" t="str">
        <f ca="1">IF(Tableau1[[#This Row],[nombre de mois]]&gt;1,"impayé","payé")</f>
        <v>impayé</v>
      </c>
      <c r="AY190" s="23" t="b">
        <f ca="1">AND(Tableau1[[#This Row],[VisDatesuivi_2024]]&gt;=TODAY()-30,Tableau1[[#This Row],[VisDatesuivi_2024]]&lt;=TODAY())</f>
        <v>0</v>
      </c>
      <c r="AZ190" s="23">
        <f>ROUNDDOWN(DAY(Tableau1[[#This Row],[VisDate_2024]])/7,0)</f>
        <v>1</v>
      </c>
      <c r="BA190" s="59">
        <f t="shared" si="2"/>
        <v>0</v>
      </c>
      <c r="BB190" s="60">
        <f>Tableau1[[#This Row],[VisDate_2024]]-Tableau1[[#This Row],[visite]]</f>
        <v>45332</v>
      </c>
      <c r="BC190" s="56" t="str">
        <f>IF(Tableau1[[#This Row],[visite]]&gt;0,Tableau1[[#This Row],[Colonne1]],"")</f>
        <v/>
      </c>
    </row>
    <row r="191" spans="1:55" ht="28.8" x14ac:dyDescent="0.3">
      <c r="A191" s="1" t="s">
        <v>498</v>
      </c>
      <c r="B191" s="1" t="s">
        <v>456</v>
      </c>
      <c r="C191" s="1" t="s">
        <v>499</v>
      </c>
      <c r="D191" s="1" t="s">
        <v>241</v>
      </c>
      <c r="E191" s="1" t="s">
        <v>242</v>
      </c>
      <c r="F191" s="4">
        <v>41908</v>
      </c>
      <c r="G191" s="1" t="s">
        <v>107</v>
      </c>
      <c r="H191" s="1" t="s">
        <v>500</v>
      </c>
      <c r="I191" s="3" t="b">
        <v>1</v>
      </c>
      <c r="J191" s="3">
        <v>45.2</v>
      </c>
      <c r="K191" s="3">
        <v>6.1</v>
      </c>
      <c r="L191" s="3" t="b">
        <v>1</v>
      </c>
      <c r="M191" s="1" t="s">
        <v>43</v>
      </c>
      <c r="N191" s="1" t="s">
        <v>456</v>
      </c>
      <c r="O191" s="3">
        <v>1</v>
      </c>
      <c r="P191" s="1" t="s">
        <v>460</v>
      </c>
      <c r="Q191" s="1" t="s">
        <v>461</v>
      </c>
      <c r="R191" s="1" t="s">
        <v>209</v>
      </c>
      <c r="S191" s="20" t="s">
        <v>210</v>
      </c>
      <c r="T191" s="1" t="s">
        <v>211</v>
      </c>
      <c r="U191" s="1" t="s">
        <v>462</v>
      </c>
      <c r="V191" s="1" t="s">
        <v>43</v>
      </c>
      <c r="W191" s="4">
        <v>43012</v>
      </c>
      <c r="X191" s="3">
        <v>0</v>
      </c>
      <c r="Y191" s="1" t="s">
        <v>504</v>
      </c>
      <c r="Z191" s="1" t="s">
        <v>498</v>
      </c>
      <c r="AA191" s="4">
        <v>45332</v>
      </c>
      <c r="AB191" s="1" t="s">
        <v>111</v>
      </c>
      <c r="AC191" s="2"/>
      <c r="AD191" s="3">
        <v>2</v>
      </c>
      <c r="AE191" s="4">
        <v>45347</v>
      </c>
      <c r="AF191" s="1" t="s">
        <v>504</v>
      </c>
      <c r="AG191" s="1" t="s">
        <v>78</v>
      </c>
      <c r="AH191" s="1" t="s">
        <v>68</v>
      </c>
      <c r="AI191" s="1" t="s">
        <v>194</v>
      </c>
      <c r="AJ191" s="1" t="s">
        <v>70</v>
      </c>
      <c r="AK191" s="1" t="s">
        <v>70</v>
      </c>
      <c r="AL191" s="1" t="s">
        <v>71</v>
      </c>
      <c r="AM191" s="5">
        <v>0</v>
      </c>
      <c r="AN191" s="1" t="s">
        <v>194</v>
      </c>
      <c r="AO191" s="1" t="s">
        <v>195</v>
      </c>
      <c r="AP191" s="5">
        <v>100</v>
      </c>
      <c r="AQ191" s="3">
        <v>2</v>
      </c>
      <c r="AR191" s="1" t="s">
        <v>73</v>
      </c>
      <c r="AS191" s="8">
        <f>(Tableau1[[#This Row],[MedPrix]]+Tableau1[[#This Row],[PrixTrai]])*(1-Tableau1[[#This Row],[CliRemise]])</f>
        <v>100</v>
      </c>
      <c r="AT191" s="33">
        <f>Tableau1[[#This Row],[CA]]*1.1</f>
        <v>110.00000000000001</v>
      </c>
      <c r="AU191" s="22" t="str">
        <f>IF( Tableau1[[#This Row],[DetailVisite.VisNum]]="", "Sans détail", "Avec détail")</f>
        <v>Avec détail</v>
      </c>
      <c r="AV191" s="22">
        <f ca="1">IF(Tableau1[[#This Row],[VisDatePaiement_2024]]="",0,(TODAY()-Tableau1[[#This Row],[VisDatePaiement_2024]]))</f>
        <v>322</v>
      </c>
      <c r="AW191" s="22">
        <f ca="1">ROUND(Tableau1[[#This Row],[nombre de jour d''impayés]]/30,1)</f>
        <v>10.7</v>
      </c>
      <c r="AX191" s="22" t="str">
        <f ca="1">IF(Tableau1[[#This Row],[nombre de mois]]&gt;1,"impayé","payé")</f>
        <v>impayé</v>
      </c>
      <c r="AY191" s="23" t="b">
        <f ca="1">AND(Tableau1[[#This Row],[VisDatesuivi_2024]]&gt;=TODAY()-30,Tableau1[[#This Row],[VisDatesuivi_2024]]&lt;=TODAY())</f>
        <v>0</v>
      </c>
      <c r="AZ191" s="23">
        <f>ROUNDDOWN(DAY(Tableau1[[#This Row],[VisDate_2024]])/7,0)</f>
        <v>1</v>
      </c>
      <c r="BA191" s="59">
        <f t="shared" si="2"/>
        <v>0</v>
      </c>
      <c r="BB191" s="60">
        <f>Tableau1[[#This Row],[VisDate_2024]]-Tableau1[[#This Row],[visite]]</f>
        <v>45332</v>
      </c>
      <c r="BC191" s="56" t="str">
        <f>IF(Tableau1[[#This Row],[visite]]&gt;0,Tableau1[[#This Row],[Colonne1]],"")</f>
        <v/>
      </c>
    </row>
    <row r="192" spans="1:55" ht="28.8" x14ac:dyDescent="0.3">
      <c r="A192" s="1" t="s">
        <v>498</v>
      </c>
      <c r="B192" s="1" t="s">
        <v>456</v>
      </c>
      <c r="C192" s="1" t="s">
        <v>499</v>
      </c>
      <c r="D192" s="1" t="s">
        <v>241</v>
      </c>
      <c r="E192" s="1" t="s">
        <v>242</v>
      </c>
      <c r="F192" s="4">
        <v>41908</v>
      </c>
      <c r="G192" s="1" t="s">
        <v>107</v>
      </c>
      <c r="H192" s="1" t="s">
        <v>500</v>
      </c>
      <c r="I192" s="3" t="b">
        <v>1</v>
      </c>
      <c r="J192" s="3">
        <v>45.2</v>
      </c>
      <c r="K192" s="3">
        <v>6.1</v>
      </c>
      <c r="L192" s="3" t="b">
        <v>1</v>
      </c>
      <c r="M192" s="1" t="s">
        <v>43</v>
      </c>
      <c r="N192" s="1" t="s">
        <v>456</v>
      </c>
      <c r="O192" s="3">
        <v>1</v>
      </c>
      <c r="P192" s="1" t="s">
        <v>460</v>
      </c>
      <c r="Q192" s="1" t="s">
        <v>461</v>
      </c>
      <c r="R192" s="1" t="s">
        <v>209</v>
      </c>
      <c r="S192" s="20" t="s">
        <v>210</v>
      </c>
      <c r="T192" s="1" t="s">
        <v>211</v>
      </c>
      <c r="U192" s="1" t="s">
        <v>462</v>
      </c>
      <c r="V192" s="1" t="s">
        <v>43</v>
      </c>
      <c r="W192" s="4">
        <v>43012</v>
      </c>
      <c r="X192" s="3">
        <v>0</v>
      </c>
      <c r="Y192" s="1" t="s">
        <v>505</v>
      </c>
      <c r="Z192" s="1" t="s">
        <v>498</v>
      </c>
      <c r="AA192" s="4">
        <v>45442</v>
      </c>
      <c r="AB192" s="1" t="s">
        <v>111</v>
      </c>
      <c r="AC192" s="2"/>
      <c r="AD192" s="3">
        <v>1</v>
      </c>
      <c r="AE192" s="4">
        <v>45444</v>
      </c>
      <c r="AF192" s="1" t="s">
        <v>505</v>
      </c>
      <c r="AG192" s="1" t="s">
        <v>67</v>
      </c>
      <c r="AH192" s="1" t="s">
        <v>68</v>
      </c>
      <c r="AI192" s="1" t="s">
        <v>178</v>
      </c>
      <c r="AJ192" s="1" t="s">
        <v>70</v>
      </c>
      <c r="AK192" s="1" t="s">
        <v>70</v>
      </c>
      <c r="AL192" s="1" t="s">
        <v>71</v>
      </c>
      <c r="AM192" s="5">
        <v>0</v>
      </c>
      <c r="AN192" s="1" t="s">
        <v>178</v>
      </c>
      <c r="AO192" s="1" t="s">
        <v>440</v>
      </c>
      <c r="AP192" s="5">
        <v>50</v>
      </c>
      <c r="AQ192" s="3">
        <v>1</v>
      </c>
      <c r="AR192" s="1" t="s">
        <v>112</v>
      </c>
      <c r="AS192" s="8">
        <f>(Tableau1[[#This Row],[MedPrix]]+Tableau1[[#This Row],[PrixTrai]])*(1-Tableau1[[#This Row],[CliRemise]])</f>
        <v>50</v>
      </c>
      <c r="AT192" s="33">
        <f>Tableau1[[#This Row],[CA]]*1.1</f>
        <v>55.000000000000007</v>
      </c>
      <c r="AU192" s="22" t="str">
        <f>IF( Tableau1[[#This Row],[DetailVisite.VisNum]]="", "Sans détail", "Avec détail")</f>
        <v>Avec détail</v>
      </c>
      <c r="AV192" s="22">
        <f ca="1">IF(Tableau1[[#This Row],[VisDatePaiement_2024]]="",0,(TODAY()-Tableau1[[#This Row],[VisDatePaiement_2024]]))</f>
        <v>225</v>
      </c>
      <c r="AW192" s="22">
        <f ca="1">ROUND(Tableau1[[#This Row],[nombre de jour d''impayés]]/30,1)</f>
        <v>7.5</v>
      </c>
      <c r="AX192" s="22" t="str">
        <f ca="1">IF(Tableau1[[#This Row],[nombre de mois]]&gt;1,"impayé","payé")</f>
        <v>impayé</v>
      </c>
      <c r="AY192" s="23" t="b">
        <f ca="1">AND(Tableau1[[#This Row],[VisDatesuivi_2024]]&gt;=TODAY()-30,Tableau1[[#This Row],[VisDatesuivi_2024]]&lt;=TODAY())</f>
        <v>0</v>
      </c>
      <c r="AZ192" s="23">
        <f>ROUNDDOWN(DAY(Tableau1[[#This Row],[VisDate_2024]])/7,0)</f>
        <v>4</v>
      </c>
      <c r="BA192" s="59">
        <f t="shared" si="2"/>
        <v>0</v>
      </c>
      <c r="BB192" s="60">
        <f>Tableau1[[#This Row],[VisDate_2024]]-Tableau1[[#This Row],[visite]]</f>
        <v>45442</v>
      </c>
      <c r="BC192" s="56" t="str">
        <f>IF(Tableau1[[#This Row],[visite]]&gt;0,Tableau1[[#This Row],[Colonne1]],"")</f>
        <v/>
      </c>
    </row>
    <row r="193" spans="1:55" ht="28.8" x14ac:dyDescent="0.3">
      <c r="A193" s="1" t="s">
        <v>506</v>
      </c>
      <c r="B193" s="1" t="s">
        <v>456</v>
      </c>
      <c r="C193" s="1" t="s">
        <v>507</v>
      </c>
      <c r="D193" s="1" t="s">
        <v>241</v>
      </c>
      <c r="E193" s="1" t="s">
        <v>242</v>
      </c>
      <c r="F193" s="4">
        <v>41908</v>
      </c>
      <c r="G193" s="1" t="s">
        <v>56</v>
      </c>
      <c r="H193" s="1" t="s">
        <v>220</v>
      </c>
      <c r="I193" s="3" t="b">
        <v>1</v>
      </c>
      <c r="J193" s="3">
        <v>55.8</v>
      </c>
      <c r="K193" s="3">
        <v>4.2</v>
      </c>
      <c r="L193" s="3" t="b">
        <v>0</v>
      </c>
      <c r="M193" s="1" t="s">
        <v>43</v>
      </c>
      <c r="N193" s="1" t="s">
        <v>456</v>
      </c>
      <c r="O193" s="3">
        <v>1</v>
      </c>
      <c r="P193" s="1" t="s">
        <v>460</v>
      </c>
      <c r="Q193" s="1" t="s">
        <v>461</v>
      </c>
      <c r="R193" s="1" t="s">
        <v>209</v>
      </c>
      <c r="S193" s="20" t="s">
        <v>210</v>
      </c>
      <c r="T193" s="1" t="s">
        <v>211</v>
      </c>
      <c r="U193" s="1" t="s">
        <v>462</v>
      </c>
      <c r="V193" s="1" t="s">
        <v>43</v>
      </c>
      <c r="W193" s="4">
        <v>43012</v>
      </c>
      <c r="X193" s="3">
        <v>0</v>
      </c>
      <c r="Y193" s="1" t="s">
        <v>508</v>
      </c>
      <c r="Z193" s="1" t="s">
        <v>506</v>
      </c>
      <c r="AA193" s="4">
        <v>44937</v>
      </c>
      <c r="AB193" s="1" t="s">
        <v>111</v>
      </c>
      <c r="AC193" s="2"/>
      <c r="AD193" s="3">
        <v>1</v>
      </c>
      <c r="AE193" s="4">
        <v>44951</v>
      </c>
      <c r="AF193" s="1" t="s">
        <v>508</v>
      </c>
      <c r="AG193" s="1" t="s">
        <v>67</v>
      </c>
      <c r="AH193" s="1" t="s">
        <v>68</v>
      </c>
      <c r="AI193" s="1" t="s">
        <v>178</v>
      </c>
      <c r="AJ193" s="1" t="s">
        <v>70</v>
      </c>
      <c r="AK193" s="1" t="s">
        <v>70</v>
      </c>
      <c r="AL193" s="1" t="s">
        <v>71</v>
      </c>
      <c r="AM193" s="5">
        <v>0</v>
      </c>
      <c r="AN193" s="1" t="s">
        <v>178</v>
      </c>
      <c r="AO193" s="1" t="s">
        <v>440</v>
      </c>
      <c r="AP193" s="5">
        <v>50</v>
      </c>
      <c r="AQ193" s="3">
        <v>1</v>
      </c>
      <c r="AR193" s="1" t="s">
        <v>112</v>
      </c>
      <c r="AS193" s="8">
        <f>(Tableau1[[#This Row],[MedPrix]]+Tableau1[[#This Row],[PrixTrai]])*(1-Tableau1[[#This Row],[CliRemise]])</f>
        <v>50</v>
      </c>
      <c r="AT193" s="33">
        <f>Tableau1[[#This Row],[CA]]*1.1</f>
        <v>55.000000000000007</v>
      </c>
      <c r="AU193" s="22" t="str">
        <f>IF( Tableau1[[#This Row],[DetailVisite.VisNum]]="", "Sans détail", "Avec détail")</f>
        <v>Avec détail</v>
      </c>
      <c r="AV193" s="22">
        <f ca="1">IF(Tableau1[[#This Row],[VisDatePaiement_2024]]="",0,(TODAY()-Tableau1[[#This Row],[VisDatePaiement_2024]]))</f>
        <v>718</v>
      </c>
      <c r="AW193" s="22">
        <f ca="1">ROUND(Tableau1[[#This Row],[nombre de jour d''impayés]]/30,1)</f>
        <v>23.9</v>
      </c>
      <c r="AX193" s="22" t="str">
        <f ca="1">IF(Tableau1[[#This Row],[nombre de mois]]&gt;1,"impayé","payé")</f>
        <v>impayé</v>
      </c>
      <c r="AY193" s="23" t="b">
        <f ca="1">AND(Tableau1[[#This Row],[VisDatesuivi_2024]]&gt;=TODAY()-30,Tableau1[[#This Row],[VisDatesuivi_2024]]&lt;=TODAY())</f>
        <v>0</v>
      </c>
      <c r="AZ193" s="23">
        <f>ROUNDDOWN(DAY(Tableau1[[#This Row],[VisDate_2024]])/7,0)</f>
        <v>1</v>
      </c>
      <c r="BA193" s="59">
        <f t="shared" si="2"/>
        <v>0</v>
      </c>
      <c r="BB193" s="60">
        <f>Tableau1[[#This Row],[VisDate_2024]]-Tableau1[[#This Row],[visite]]</f>
        <v>44937</v>
      </c>
      <c r="BC193" s="56" t="str">
        <f>IF(Tableau1[[#This Row],[visite]]&gt;0,Tableau1[[#This Row],[Colonne1]],"")</f>
        <v/>
      </c>
    </row>
    <row r="194" spans="1:55" ht="28.8" x14ac:dyDescent="0.3">
      <c r="A194" s="1" t="s">
        <v>506</v>
      </c>
      <c r="B194" s="1" t="s">
        <v>456</v>
      </c>
      <c r="C194" s="1" t="s">
        <v>507</v>
      </c>
      <c r="D194" s="1" t="s">
        <v>241</v>
      </c>
      <c r="E194" s="1" t="s">
        <v>242</v>
      </c>
      <c r="F194" s="4">
        <v>41908</v>
      </c>
      <c r="G194" s="1" t="s">
        <v>56</v>
      </c>
      <c r="H194" s="1" t="s">
        <v>220</v>
      </c>
      <c r="I194" s="3" t="b">
        <v>1</v>
      </c>
      <c r="J194" s="3">
        <v>55.8</v>
      </c>
      <c r="K194" s="3">
        <v>4.2</v>
      </c>
      <c r="L194" s="3" t="b">
        <v>0</v>
      </c>
      <c r="M194" s="1" t="s">
        <v>43</v>
      </c>
      <c r="N194" s="1" t="s">
        <v>456</v>
      </c>
      <c r="O194" s="3">
        <v>1</v>
      </c>
      <c r="P194" s="1" t="s">
        <v>460</v>
      </c>
      <c r="Q194" s="1" t="s">
        <v>461</v>
      </c>
      <c r="R194" s="1" t="s">
        <v>209</v>
      </c>
      <c r="S194" s="20" t="s">
        <v>210</v>
      </c>
      <c r="T194" s="1" t="s">
        <v>211</v>
      </c>
      <c r="U194" s="1" t="s">
        <v>462</v>
      </c>
      <c r="V194" s="1" t="s">
        <v>43</v>
      </c>
      <c r="W194" s="4">
        <v>43012</v>
      </c>
      <c r="X194" s="3">
        <v>0</v>
      </c>
      <c r="Y194" s="1" t="s">
        <v>509</v>
      </c>
      <c r="Z194" s="1" t="s">
        <v>506</v>
      </c>
      <c r="AA194" s="4">
        <v>45047</v>
      </c>
      <c r="AB194" s="1" t="s">
        <v>66</v>
      </c>
      <c r="AC194" s="4">
        <v>45062</v>
      </c>
      <c r="AD194" s="3">
        <v>3</v>
      </c>
      <c r="AE194" s="4">
        <v>45061</v>
      </c>
      <c r="AF194" s="1" t="s">
        <v>509</v>
      </c>
      <c r="AG194" s="1" t="s">
        <v>67</v>
      </c>
      <c r="AH194" s="1" t="s">
        <v>68</v>
      </c>
      <c r="AI194" s="1" t="s">
        <v>69</v>
      </c>
      <c r="AJ194" s="1" t="s">
        <v>70</v>
      </c>
      <c r="AK194" s="1" t="s">
        <v>70</v>
      </c>
      <c r="AL194" s="1" t="s">
        <v>71</v>
      </c>
      <c r="AM194" s="5">
        <v>0</v>
      </c>
      <c r="AN194" s="1" t="s">
        <v>69</v>
      </c>
      <c r="AO194" s="1" t="s">
        <v>72</v>
      </c>
      <c r="AP194" s="5">
        <v>250</v>
      </c>
      <c r="AQ194" s="3">
        <v>3</v>
      </c>
      <c r="AR194" s="1" t="s">
        <v>82</v>
      </c>
      <c r="AS194" s="8">
        <f>(Tableau1[[#This Row],[MedPrix]]+Tableau1[[#This Row],[PrixTrai]])*(1-Tableau1[[#This Row],[CliRemise]])</f>
        <v>250</v>
      </c>
      <c r="AT194" s="33">
        <f>Tableau1[[#This Row],[CA]]*1.1</f>
        <v>275</v>
      </c>
      <c r="AU194" s="22" t="str">
        <f>IF( Tableau1[[#This Row],[DetailVisite.VisNum]]="", "Sans détail", "Avec détail")</f>
        <v>Avec détail</v>
      </c>
      <c r="AV194" s="22">
        <f ca="1">IF(Tableau1[[#This Row],[VisDatePaiement_2024]]="",0,(TODAY()-Tableau1[[#This Row],[VisDatePaiement_2024]]))</f>
        <v>608</v>
      </c>
      <c r="AW194" s="22">
        <f ca="1">ROUND(Tableau1[[#This Row],[nombre de jour d''impayés]]/30,1)</f>
        <v>20.3</v>
      </c>
      <c r="AX194" s="22" t="str">
        <f ca="1">IF(Tableau1[[#This Row],[nombre de mois]]&gt;1,"impayé","payé")</f>
        <v>impayé</v>
      </c>
      <c r="AY194" s="23" t="b">
        <f ca="1">AND(Tableau1[[#This Row],[VisDatesuivi_2024]]&gt;=TODAY()-30,Tableau1[[#This Row],[VisDatesuivi_2024]]&lt;=TODAY())</f>
        <v>0</v>
      </c>
      <c r="AZ194" s="23">
        <f>ROUNDDOWN(DAY(Tableau1[[#This Row],[VisDate_2024]])/7,0)</f>
        <v>0</v>
      </c>
      <c r="BA194" s="59">
        <f t="shared" ref="BA194:BA257" si="3">_xlfn.MAXIFS(AA:AA,AH:AH, "TOILETTAGE",AA:AA, "&lt;"&amp;AA194,A:A,A194)</f>
        <v>0</v>
      </c>
      <c r="BB194" s="60">
        <f>Tableau1[[#This Row],[VisDate_2024]]-Tableau1[[#This Row],[visite]]</f>
        <v>45047</v>
      </c>
      <c r="BC194" s="56" t="str">
        <f>IF(Tableau1[[#This Row],[visite]]&gt;0,Tableau1[[#This Row],[Colonne1]],"")</f>
        <v/>
      </c>
    </row>
    <row r="195" spans="1:55" ht="28.8" x14ac:dyDescent="0.3">
      <c r="A195" s="1" t="s">
        <v>506</v>
      </c>
      <c r="B195" s="1" t="s">
        <v>456</v>
      </c>
      <c r="C195" s="1" t="s">
        <v>507</v>
      </c>
      <c r="D195" s="1" t="s">
        <v>241</v>
      </c>
      <c r="E195" s="1" t="s">
        <v>242</v>
      </c>
      <c r="F195" s="4">
        <v>41908</v>
      </c>
      <c r="G195" s="1" t="s">
        <v>56</v>
      </c>
      <c r="H195" s="1" t="s">
        <v>220</v>
      </c>
      <c r="I195" s="3" t="b">
        <v>1</v>
      </c>
      <c r="J195" s="3">
        <v>55.8</v>
      </c>
      <c r="K195" s="3">
        <v>4.2</v>
      </c>
      <c r="L195" s="3" t="b">
        <v>0</v>
      </c>
      <c r="M195" s="1" t="s">
        <v>43</v>
      </c>
      <c r="N195" s="1" t="s">
        <v>456</v>
      </c>
      <c r="O195" s="3">
        <v>1</v>
      </c>
      <c r="P195" s="1" t="s">
        <v>460</v>
      </c>
      <c r="Q195" s="1" t="s">
        <v>461</v>
      </c>
      <c r="R195" s="1" t="s">
        <v>209</v>
      </c>
      <c r="S195" s="20" t="s">
        <v>210</v>
      </c>
      <c r="T195" s="1" t="s">
        <v>211</v>
      </c>
      <c r="U195" s="1" t="s">
        <v>462</v>
      </c>
      <c r="V195" s="1" t="s">
        <v>43</v>
      </c>
      <c r="W195" s="4">
        <v>43012</v>
      </c>
      <c r="X195" s="3">
        <v>0</v>
      </c>
      <c r="Y195" s="1" t="s">
        <v>510</v>
      </c>
      <c r="Z195" s="1" t="s">
        <v>506</v>
      </c>
      <c r="AA195" s="4">
        <v>45592</v>
      </c>
      <c r="AB195" s="1" t="s">
        <v>66</v>
      </c>
      <c r="AC195" s="2"/>
      <c r="AD195" s="3">
        <v>3</v>
      </c>
      <c r="AE195" s="4">
        <v>45597</v>
      </c>
      <c r="AF195" s="1" t="s">
        <v>43</v>
      </c>
      <c r="AG195" s="1" t="s">
        <v>43</v>
      </c>
      <c r="AH195" s="1" t="s">
        <v>43</v>
      </c>
      <c r="AI195" s="1" t="s">
        <v>43</v>
      </c>
      <c r="AJ195" s="1" t="s">
        <v>43</v>
      </c>
      <c r="AK195" s="1" t="s">
        <v>43</v>
      </c>
      <c r="AL195" s="1" t="s">
        <v>43</v>
      </c>
      <c r="AM195" s="2"/>
      <c r="AN195" s="1" t="s">
        <v>43</v>
      </c>
      <c r="AO195" s="1" t="s">
        <v>43</v>
      </c>
      <c r="AP195" s="2"/>
      <c r="AQ195" s="3">
        <v>3</v>
      </c>
      <c r="AR195" s="1" t="s">
        <v>82</v>
      </c>
      <c r="AS195" s="8">
        <f>(Tableau1[[#This Row],[MedPrix]]+Tableau1[[#This Row],[PrixTrai]])*(1-Tableau1[[#This Row],[CliRemise]])</f>
        <v>0</v>
      </c>
      <c r="AT195" s="33">
        <f>Tableau1[[#This Row],[CA]]*1.1</f>
        <v>0</v>
      </c>
      <c r="AU195" s="22" t="str">
        <f>IF( Tableau1[[#This Row],[DetailVisite.VisNum]]="", "Sans détail", "Avec détail")</f>
        <v>Sans détail</v>
      </c>
      <c r="AV195" s="22">
        <f ca="1">IF(Tableau1[[#This Row],[VisDatePaiement_2024]]="",0,(TODAY()-Tableau1[[#This Row],[VisDatePaiement_2024]]))</f>
        <v>72</v>
      </c>
      <c r="AW195" s="22">
        <f ca="1">ROUND(Tableau1[[#This Row],[nombre de jour d''impayés]]/30,1)</f>
        <v>2.4</v>
      </c>
      <c r="AX195" s="22" t="str">
        <f ca="1">IF(Tableau1[[#This Row],[nombre de mois]]&gt;1,"impayé","payé")</f>
        <v>impayé</v>
      </c>
      <c r="AY195" s="23" t="b">
        <f ca="1">AND(Tableau1[[#This Row],[VisDatesuivi_2024]]&gt;=TODAY()-30,Tableau1[[#This Row],[VisDatesuivi_2024]]&lt;=TODAY())</f>
        <v>0</v>
      </c>
      <c r="AZ195" s="23">
        <f>ROUNDDOWN(DAY(Tableau1[[#This Row],[VisDate_2024]])/7,0)</f>
        <v>3</v>
      </c>
      <c r="BA195" s="59">
        <f t="shared" si="3"/>
        <v>0</v>
      </c>
      <c r="BB195" s="60">
        <f>Tableau1[[#This Row],[VisDate_2024]]-Tableau1[[#This Row],[visite]]</f>
        <v>45592</v>
      </c>
      <c r="BC195" s="56" t="str">
        <f>IF(Tableau1[[#This Row],[visite]]&gt;0,Tableau1[[#This Row],[Colonne1]],"")</f>
        <v/>
      </c>
    </row>
    <row r="196" spans="1:55" ht="28.8" x14ac:dyDescent="0.3">
      <c r="A196" s="1" t="s">
        <v>506</v>
      </c>
      <c r="B196" s="1" t="s">
        <v>456</v>
      </c>
      <c r="C196" s="1" t="s">
        <v>507</v>
      </c>
      <c r="D196" s="1" t="s">
        <v>241</v>
      </c>
      <c r="E196" s="1" t="s">
        <v>242</v>
      </c>
      <c r="F196" s="4">
        <v>41908</v>
      </c>
      <c r="G196" s="1" t="s">
        <v>56</v>
      </c>
      <c r="H196" s="1" t="s">
        <v>220</v>
      </c>
      <c r="I196" s="3" t="b">
        <v>1</v>
      </c>
      <c r="J196" s="3">
        <v>55.8</v>
      </c>
      <c r="K196" s="3">
        <v>4.2</v>
      </c>
      <c r="L196" s="3" t="b">
        <v>0</v>
      </c>
      <c r="M196" s="1" t="s">
        <v>43</v>
      </c>
      <c r="N196" s="1" t="s">
        <v>456</v>
      </c>
      <c r="O196" s="3">
        <v>1</v>
      </c>
      <c r="P196" s="1" t="s">
        <v>460</v>
      </c>
      <c r="Q196" s="1" t="s">
        <v>461</v>
      </c>
      <c r="R196" s="1" t="s">
        <v>209</v>
      </c>
      <c r="S196" s="20" t="s">
        <v>210</v>
      </c>
      <c r="T196" s="1" t="s">
        <v>211</v>
      </c>
      <c r="U196" s="1" t="s">
        <v>462</v>
      </c>
      <c r="V196" s="1" t="s">
        <v>43</v>
      </c>
      <c r="W196" s="4">
        <v>43012</v>
      </c>
      <c r="X196" s="3">
        <v>0</v>
      </c>
      <c r="Y196" s="1" t="s">
        <v>511</v>
      </c>
      <c r="Z196" s="1" t="s">
        <v>506</v>
      </c>
      <c r="AA196" s="4">
        <v>45332</v>
      </c>
      <c r="AB196" s="1" t="s">
        <v>111</v>
      </c>
      <c r="AC196" s="2"/>
      <c r="AD196" s="3">
        <v>2</v>
      </c>
      <c r="AE196" s="4">
        <v>45334</v>
      </c>
      <c r="AF196" s="1" t="s">
        <v>511</v>
      </c>
      <c r="AG196" s="1" t="s">
        <v>67</v>
      </c>
      <c r="AH196" s="1" t="s">
        <v>68</v>
      </c>
      <c r="AI196" s="1" t="s">
        <v>178</v>
      </c>
      <c r="AJ196" s="1" t="s">
        <v>70</v>
      </c>
      <c r="AK196" s="1" t="s">
        <v>70</v>
      </c>
      <c r="AL196" s="1" t="s">
        <v>71</v>
      </c>
      <c r="AM196" s="5">
        <v>0</v>
      </c>
      <c r="AN196" s="1" t="s">
        <v>178</v>
      </c>
      <c r="AO196" s="1" t="s">
        <v>440</v>
      </c>
      <c r="AP196" s="5">
        <v>50</v>
      </c>
      <c r="AQ196" s="3">
        <v>2</v>
      </c>
      <c r="AR196" s="1" t="s">
        <v>73</v>
      </c>
      <c r="AS196" s="8">
        <f>(Tableau1[[#This Row],[MedPrix]]+Tableau1[[#This Row],[PrixTrai]])*(1-Tableau1[[#This Row],[CliRemise]])</f>
        <v>50</v>
      </c>
      <c r="AT196" s="33">
        <f>Tableau1[[#This Row],[CA]]*1.1</f>
        <v>55.000000000000007</v>
      </c>
      <c r="AU196" s="22" t="str">
        <f>IF( Tableau1[[#This Row],[DetailVisite.VisNum]]="", "Sans détail", "Avec détail")</f>
        <v>Avec détail</v>
      </c>
      <c r="AV196" s="22">
        <f ca="1">IF(Tableau1[[#This Row],[VisDatePaiement_2024]]="",0,(TODAY()-Tableau1[[#This Row],[VisDatePaiement_2024]]))</f>
        <v>335</v>
      </c>
      <c r="AW196" s="22">
        <f ca="1">ROUND(Tableau1[[#This Row],[nombre de jour d''impayés]]/30,1)</f>
        <v>11.2</v>
      </c>
      <c r="AX196" s="22" t="str">
        <f ca="1">IF(Tableau1[[#This Row],[nombre de mois]]&gt;1,"impayé","payé")</f>
        <v>impayé</v>
      </c>
      <c r="AY196" s="23" t="b">
        <f ca="1">AND(Tableau1[[#This Row],[VisDatesuivi_2024]]&gt;=TODAY()-30,Tableau1[[#This Row],[VisDatesuivi_2024]]&lt;=TODAY())</f>
        <v>0</v>
      </c>
      <c r="AZ196" s="23">
        <f>ROUNDDOWN(DAY(Tableau1[[#This Row],[VisDate_2024]])/7,0)</f>
        <v>1</v>
      </c>
      <c r="BA196" s="59">
        <f t="shared" si="3"/>
        <v>0</v>
      </c>
      <c r="BB196" s="60">
        <f>Tableau1[[#This Row],[VisDate_2024]]-Tableau1[[#This Row],[visite]]</f>
        <v>45332</v>
      </c>
      <c r="BC196" s="56" t="str">
        <f>IF(Tableau1[[#This Row],[visite]]&gt;0,Tableau1[[#This Row],[Colonne1]],"")</f>
        <v/>
      </c>
    </row>
    <row r="197" spans="1:55" ht="28.8" x14ac:dyDescent="0.3">
      <c r="A197" s="1" t="s">
        <v>506</v>
      </c>
      <c r="B197" s="1" t="s">
        <v>456</v>
      </c>
      <c r="C197" s="1" t="s">
        <v>507</v>
      </c>
      <c r="D197" s="1" t="s">
        <v>241</v>
      </c>
      <c r="E197" s="1" t="s">
        <v>242</v>
      </c>
      <c r="F197" s="4">
        <v>41908</v>
      </c>
      <c r="G197" s="1" t="s">
        <v>56</v>
      </c>
      <c r="H197" s="1" t="s">
        <v>220</v>
      </c>
      <c r="I197" s="3" t="b">
        <v>1</v>
      </c>
      <c r="J197" s="3">
        <v>55.8</v>
      </c>
      <c r="K197" s="3">
        <v>4.2</v>
      </c>
      <c r="L197" s="3" t="b">
        <v>0</v>
      </c>
      <c r="M197" s="1" t="s">
        <v>43</v>
      </c>
      <c r="N197" s="1" t="s">
        <v>456</v>
      </c>
      <c r="O197" s="3">
        <v>1</v>
      </c>
      <c r="P197" s="1" t="s">
        <v>460</v>
      </c>
      <c r="Q197" s="1" t="s">
        <v>461</v>
      </c>
      <c r="R197" s="1" t="s">
        <v>209</v>
      </c>
      <c r="S197" s="20" t="s">
        <v>210</v>
      </c>
      <c r="T197" s="1" t="s">
        <v>211</v>
      </c>
      <c r="U197" s="1" t="s">
        <v>462</v>
      </c>
      <c r="V197" s="1" t="s">
        <v>43</v>
      </c>
      <c r="W197" s="4">
        <v>43012</v>
      </c>
      <c r="X197" s="3">
        <v>0</v>
      </c>
      <c r="Y197" s="1" t="s">
        <v>512</v>
      </c>
      <c r="Z197" s="1" t="s">
        <v>506</v>
      </c>
      <c r="AA197" s="4">
        <v>45442</v>
      </c>
      <c r="AB197" s="1" t="s">
        <v>66</v>
      </c>
      <c r="AC197" s="4">
        <v>45457</v>
      </c>
      <c r="AD197" s="3">
        <v>2</v>
      </c>
      <c r="AE197" s="4">
        <v>45463</v>
      </c>
      <c r="AF197" s="1" t="s">
        <v>512</v>
      </c>
      <c r="AG197" s="1" t="s">
        <v>67</v>
      </c>
      <c r="AH197" s="1" t="s">
        <v>68</v>
      </c>
      <c r="AI197" s="1" t="s">
        <v>69</v>
      </c>
      <c r="AJ197" s="1" t="s">
        <v>70</v>
      </c>
      <c r="AK197" s="1" t="s">
        <v>70</v>
      </c>
      <c r="AL197" s="1" t="s">
        <v>71</v>
      </c>
      <c r="AM197" s="5">
        <v>0</v>
      </c>
      <c r="AN197" s="1" t="s">
        <v>69</v>
      </c>
      <c r="AO197" s="1" t="s">
        <v>72</v>
      </c>
      <c r="AP197" s="5">
        <v>250</v>
      </c>
      <c r="AQ197" s="3">
        <v>2</v>
      </c>
      <c r="AR197" s="1" t="s">
        <v>73</v>
      </c>
      <c r="AS197" s="8">
        <f>(Tableau1[[#This Row],[MedPrix]]+Tableau1[[#This Row],[PrixTrai]])*(1-Tableau1[[#This Row],[CliRemise]])</f>
        <v>250</v>
      </c>
      <c r="AT197" s="33">
        <f>Tableau1[[#This Row],[CA]]*1.1</f>
        <v>275</v>
      </c>
      <c r="AU197" s="22" t="str">
        <f>IF( Tableau1[[#This Row],[DetailVisite.VisNum]]="", "Sans détail", "Avec détail")</f>
        <v>Avec détail</v>
      </c>
      <c r="AV197" s="22">
        <f ca="1">IF(Tableau1[[#This Row],[VisDatePaiement_2024]]="",0,(TODAY()-Tableau1[[#This Row],[VisDatePaiement_2024]]))</f>
        <v>206</v>
      </c>
      <c r="AW197" s="22">
        <f ca="1">ROUND(Tableau1[[#This Row],[nombre de jour d''impayés]]/30,1)</f>
        <v>6.9</v>
      </c>
      <c r="AX197" s="22" t="str">
        <f ca="1">IF(Tableau1[[#This Row],[nombre de mois]]&gt;1,"impayé","payé")</f>
        <v>impayé</v>
      </c>
      <c r="AY197" s="23" t="b">
        <f ca="1">AND(Tableau1[[#This Row],[VisDatesuivi_2024]]&gt;=TODAY()-30,Tableau1[[#This Row],[VisDatesuivi_2024]]&lt;=TODAY())</f>
        <v>0</v>
      </c>
      <c r="AZ197" s="23">
        <f>ROUNDDOWN(DAY(Tableau1[[#This Row],[VisDate_2024]])/7,0)</f>
        <v>4</v>
      </c>
      <c r="BA197" s="59">
        <f t="shared" si="3"/>
        <v>0</v>
      </c>
      <c r="BB197" s="60">
        <f>Tableau1[[#This Row],[VisDate_2024]]-Tableau1[[#This Row],[visite]]</f>
        <v>45442</v>
      </c>
      <c r="BC197" s="56" t="str">
        <f>IF(Tableau1[[#This Row],[visite]]&gt;0,Tableau1[[#This Row],[Colonne1]],"")</f>
        <v/>
      </c>
    </row>
    <row r="198" spans="1:55" ht="28.8" x14ac:dyDescent="0.3">
      <c r="A198" s="1" t="s">
        <v>513</v>
      </c>
      <c r="B198" s="1" t="s">
        <v>456</v>
      </c>
      <c r="C198" s="1" t="s">
        <v>514</v>
      </c>
      <c r="D198" s="1" t="s">
        <v>241</v>
      </c>
      <c r="E198" s="1" t="s">
        <v>324</v>
      </c>
      <c r="F198" s="4">
        <v>41908</v>
      </c>
      <c r="G198" s="1" t="s">
        <v>107</v>
      </c>
      <c r="H198" s="1" t="s">
        <v>500</v>
      </c>
      <c r="I198" s="3" t="b">
        <v>1</v>
      </c>
      <c r="J198" s="3">
        <v>40.200000000000003</v>
      </c>
      <c r="K198" s="3">
        <v>3.8</v>
      </c>
      <c r="L198" s="3" t="b">
        <v>0</v>
      </c>
      <c r="M198" s="1" t="s">
        <v>43</v>
      </c>
      <c r="N198" s="1" t="s">
        <v>456</v>
      </c>
      <c r="O198" s="3">
        <v>1</v>
      </c>
      <c r="P198" s="1" t="s">
        <v>460</v>
      </c>
      <c r="Q198" s="1" t="s">
        <v>461</v>
      </c>
      <c r="R198" s="1" t="s">
        <v>209</v>
      </c>
      <c r="S198" s="20" t="s">
        <v>210</v>
      </c>
      <c r="T198" s="1" t="s">
        <v>211</v>
      </c>
      <c r="U198" s="1" t="s">
        <v>462</v>
      </c>
      <c r="V198" s="1" t="s">
        <v>43</v>
      </c>
      <c r="W198" s="4">
        <v>43012</v>
      </c>
      <c r="X198" s="3">
        <v>0</v>
      </c>
      <c r="Y198" s="1" t="s">
        <v>515</v>
      </c>
      <c r="Z198" s="1" t="s">
        <v>513</v>
      </c>
      <c r="AA198" s="4">
        <v>44937</v>
      </c>
      <c r="AB198" s="1" t="s">
        <v>111</v>
      </c>
      <c r="AC198" s="2"/>
      <c r="AD198" s="3">
        <v>2</v>
      </c>
      <c r="AE198" s="4">
        <v>44962</v>
      </c>
      <c r="AF198" s="1" t="s">
        <v>515</v>
      </c>
      <c r="AG198" s="1" t="s">
        <v>67</v>
      </c>
      <c r="AH198" s="1" t="s">
        <v>68</v>
      </c>
      <c r="AI198" s="1" t="s">
        <v>398</v>
      </c>
      <c r="AJ198" s="1" t="s">
        <v>70</v>
      </c>
      <c r="AK198" s="1" t="s">
        <v>70</v>
      </c>
      <c r="AL198" s="1" t="s">
        <v>71</v>
      </c>
      <c r="AM198" s="5">
        <v>0</v>
      </c>
      <c r="AN198" s="1" t="s">
        <v>398</v>
      </c>
      <c r="AO198" s="1" t="s">
        <v>399</v>
      </c>
      <c r="AP198" s="5">
        <v>100</v>
      </c>
      <c r="AQ198" s="3">
        <v>2</v>
      </c>
      <c r="AR198" s="1" t="s">
        <v>73</v>
      </c>
      <c r="AS198" s="8">
        <f>(Tableau1[[#This Row],[MedPrix]]+Tableau1[[#This Row],[PrixTrai]])*(1-Tableau1[[#This Row],[CliRemise]])</f>
        <v>100</v>
      </c>
      <c r="AT198" s="33">
        <f>Tableau1[[#This Row],[CA]]*1.1</f>
        <v>110.00000000000001</v>
      </c>
      <c r="AU198" s="22" t="str">
        <f>IF( Tableau1[[#This Row],[DetailVisite.VisNum]]="", "Sans détail", "Avec détail")</f>
        <v>Avec détail</v>
      </c>
      <c r="AV198" s="22">
        <f ca="1">IF(Tableau1[[#This Row],[VisDatePaiement_2024]]="",0,(TODAY()-Tableau1[[#This Row],[VisDatePaiement_2024]]))</f>
        <v>707</v>
      </c>
      <c r="AW198" s="22">
        <f ca="1">ROUND(Tableau1[[#This Row],[nombre de jour d''impayés]]/30,1)</f>
        <v>23.6</v>
      </c>
      <c r="AX198" s="22" t="str">
        <f ca="1">IF(Tableau1[[#This Row],[nombre de mois]]&gt;1,"impayé","payé")</f>
        <v>impayé</v>
      </c>
      <c r="AY198" s="23" t="b">
        <f ca="1">AND(Tableau1[[#This Row],[VisDatesuivi_2024]]&gt;=TODAY()-30,Tableau1[[#This Row],[VisDatesuivi_2024]]&lt;=TODAY())</f>
        <v>0</v>
      </c>
      <c r="AZ198" s="23">
        <f>ROUNDDOWN(DAY(Tableau1[[#This Row],[VisDate_2024]])/7,0)</f>
        <v>1</v>
      </c>
      <c r="BA198" s="59">
        <f t="shared" si="3"/>
        <v>0</v>
      </c>
      <c r="BB198" s="60">
        <f>Tableau1[[#This Row],[VisDate_2024]]-Tableau1[[#This Row],[visite]]</f>
        <v>44937</v>
      </c>
      <c r="BC198" s="56" t="str">
        <f>IF(Tableau1[[#This Row],[visite]]&gt;0,Tableau1[[#This Row],[Colonne1]],"")</f>
        <v/>
      </c>
    </row>
    <row r="199" spans="1:55" ht="28.8" x14ac:dyDescent="0.3">
      <c r="A199" s="1" t="s">
        <v>513</v>
      </c>
      <c r="B199" s="1" t="s">
        <v>456</v>
      </c>
      <c r="C199" s="1" t="s">
        <v>514</v>
      </c>
      <c r="D199" s="1" t="s">
        <v>241</v>
      </c>
      <c r="E199" s="1" t="s">
        <v>324</v>
      </c>
      <c r="F199" s="4">
        <v>41908</v>
      </c>
      <c r="G199" s="1" t="s">
        <v>107</v>
      </c>
      <c r="H199" s="1" t="s">
        <v>500</v>
      </c>
      <c r="I199" s="3" t="b">
        <v>1</v>
      </c>
      <c r="J199" s="3">
        <v>40.200000000000003</v>
      </c>
      <c r="K199" s="3">
        <v>3.8</v>
      </c>
      <c r="L199" s="3" t="b">
        <v>0</v>
      </c>
      <c r="M199" s="1" t="s">
        <v>43</v>
      </c>
      <c r="N199" s="1" t="s">
        <v>456</v>
      </c>
      <c r="O199" s="3">
        <v>1</v>
      </c>
      <c r="P199" s="1" t="s">
        <v>460</v>
      </c>
      <c r="Q199" s="1" t="s">
        <v>461</v>
      </c>
      <c r="R199" s="1" t="s">
        <v>209</v>
      </c>
      <c r="S199" s="20" t="s">
        <v>210</v>
      </c>
      <c r="T199" s="1" t="s">
        <v>211</v>
      </c>
      <c r="U199" s="1" t="s">
        <v>462</v>
      </c>
      <c r="V199" s="1" t="s">
        <v>43</v>
      </c>
      <c r="W199" s="4">
        <v>43012</v>
      </c>
      <c r="X199" s="3">
        <v>0</v>
      </c>
      <c r="Y199" s="1" t="s">
        <v>516</v>
      </c>
      <c r="Z199" s="1" t="s">
        <v>513</v>
      </c>
      <c r="AA199" s="4">
        <v>44952</v>
      </c>
      <c r="AB199" s="1" t="s">
        <v>66</v>
      </c>
      <c r="AC199" s="4">
        <v>44959</v>
      </c>
      <c r="AD199" s="3">
        <v>1</v>
      </c>
      <c r="AE199" s="4">
        <v>44955</v>
      </c>
      <c r="AF199" s="1" t="s">
        <v>516</v>
      </c>
      <c r="AG199" s="1" t="s">
        <v>67</v>
      </c>
      <c r="AH199" s="1" t="s">
        <v>68</v>
      </c>
      <c r="AI199" s="1" t="s">
        <v>69</v>
      </c>
      <c r="AJ199" s="1" t="s">
        <v>70</v>
      </c>
      <c r="AK199" s="1" t="s">
        <v>70</v>
      </c>
      <c r="AL199" s="1" t="s">
        <v>71</v>
      </c>
      <c r="AM199" s="5">
        <v>0</v>
      </c>
      <c r="AN199" s="1" t="s">
        <v>69</v>
      </c>
      <c r="AO199" s="1" t="s">
        <v>72</v>
      </c>
      <c r="AP199" s="5">
        <v>250</v>
      </c>
      <c r="AQ199" s="3">
        <v>1</v>
      </c>
      <c r="AR199" s="1" t="s">
        <v>112</v>
      </c>
      <c r="AS199" s="8">
        <f>(Tableau1[[#This Row],[MedPrix]]+Tableau1[[#This Row],[PrixTrai]])*(1-Tableau1[[#This Row],[CliRemise]])</f>
        <v>250</v>
      </c>
      <c r="AT199" s="33">
        <f>Tableau1[[#This Row],[CA]]*1.1</f>
        <v>275</v>
      </c>
      <c r="AU199" s="22" t="str">
        <f>IF( Tableau1[[#This Row],[DetailVisite.VisNum]]="", "Sans détail", "Avec détail")</f>
        <v>Avec détail</v>
      </c>
      <c r="AV199" s="22">
        <f ca="1">IF(Tableau1[[#This Row],[VisDatePaiement_2024]]="",0,(TODAY()-Tableau1[[#This Row],[VisDatePaiement_2024]]))</f>
        <v>714</v>
      </c>
      <c r="AW199" s="22">
        <f ca="1">ROUND(Tableau1[[#This Row],[nombre de jour d''impayés]]/30,1)</f>
        <v>23.8</v>
      </c>
      <c r="AX199" s="22" t="str">
        <f ca="1">IF(Tableau1[[#This Row],[nombre de mois]]&gt;1,"impayé","payé")</f>
        <v>impayé</v>
      </c>
      <c r="AY199" s="23" t="b">
        <f ca="1">AND(Tableau1[[#This Row],[VisDatesuivi_2024]]&gt;=TODAY()-30,Tableau1[[#This Row],[VisDatesuivi_2024]]&lt;=TODAY())</f>
        <v>0</v>
      </c>
      <c r="AZ199" s="23">
        <f>ROUNDDOWN(DAY(Tableau1[[#This Row],[VisDate_2024]])/7,0)</f>
        <v>3</v>
      </c>
      <c r="BA199" s="59">
        <f t="shared" si="3"/>
        <v>0</v>
      </c>
      <c r="BB199" s="60">
        <f>Tableau1[[#This Row],[VisDate_2024]]-Tableau1[[#This Row],[visite]]</f>
        <v>44952</v>
      </c>
      <c r="BC199" s="56" t="str">
        <f>IF(Tableau1[[#This Row],[visite]]&gt;0,Tableau1[[#This Row],[Colonne1]],"")</f>
        <v/>
      </c>
    </row>
    <row r="200" spans="1:55" ht="28.8" x14ac:dyDescent="0.3">
      <c r="A200" s="1" t="s">
        <v>513</v>
      </c>
      <c r="B200" s="1" t="s">
        <v>456</v>
      </c>
      <c r="C200" s="1" t="s">
        <v>514</v>
      </c>
      <c r="D200" s="1" t="s">
        <v>241</v>
      </c>
      <c r="E200" s="1" t="s">
        <v>324</v>
      </c>
      <c r="F200" s="4">
        <v>41908</v>
      </c>
      <c r="G200" s="1" t="s">
        <v>107</v>
      </c>
      <c r="H200" s="1" t="s">
        <v>500</v>
      </c>
      <c r="I200" s="3" t="b">
        <v>1</v>
      </c>
      <c r="J200" s="3">
        <v>40.200000000000003</v>
      </c>
      <c r="K200" s="3">
        <v>3.8</v>
      </c>
      <c r="L200" s="3" t="b">
        <v>0</v>
      </c>
      <c r="M200" s="1" t="s">
        <v>43</v>
      </c>
      <c r="N200" s="1" t="s">
        <v>456</v>
      </c>
      <c r="O200" s="3">
        <v>1</v>
      </c>
      <c r="P200" s="1" t="s">
        <v>460</v>
      </c>
      <c r="Q200" s="1" t="s">
        <v>461</v>
      </c>
      <c r="R200" s="1" t="s">
        <v>209</v>
      </c>
      <c r="S200" s="20" t="s">
        <v>210</v>
      </c>
      <c r="T200" s="1" t="s">
        <v>211</v>
      </c>
      <c r="U200" s="1" t="s">
        <v>462</v>
      </c>
      <c r="V200" s="1" t="s">
        <v>43</v>
      </c>
      <c r="W200" s="4">
        <v>43012</v>
      </c>
      <c r="X200" s="3">
        <v>0</v>
      </c>
      <c r="Y200" s="1" t="s">
        <v>517</v>
      </c>
      <c r="Z200" s="1" t="s">
        <v>513</v>
      </c>
      <c r="AA200" s="4">
        <v>45048</v>
      </c>
      <c r="AB200" s="1" t="s">
        <v>111</v>
      </c>
      <c r="AC200" s="2"/>
      <c r="AD200" s="2"/>
      <c r="AE200" s="2"/>
      <c r="AF200" s="1" t="s">
        <v>517</v>
      </c>
      <c r="AG200" s="1" t="s">
        <v>67</v>
      </c>
      <c r="AH200" s="1" t="s">
        <v>68</v>
      </c>
      <c r="AI200" s="1" t="s">
        <v>69</v>
      </c>
      <c r="AJ200" s="1" t="s">
        <v>70</v>
      </c>
      <c r="AK200" s="1" t="s">
        <v>70</v>
      </c>
      <c r="AL200" s="1" t="s">
        <v>71</v>
      </c>
      <c r="AM200" s="5">
        <v>0</v>
      </c>
      <c r="AN200" s="1" t="s">
        <v>69</v>
      </c>
      <c r="AO200" s="1" t="s">
        <v>72</v>
      </c>
      <c r="AP200" s="5">
        <v>250</v>
      </c>
      <c r="AQ200" s="2"/>
      <c r="AR200" s="1" t="s">
        <v>43</v>
      </c>
      <c r="AS200" s="8">
        <f>(Tableau1[[#This Row],[MedPrix]]+Tableau1[[#This Row],[PrixTrai]])*(1-Tableau1[[#This Row],[CliRemise]])</f>
        <v>250</v>
      </c>
      <c r="AT200" s="33">
        <f>Tableau1[[#This Row],[CA]]*1.1</f>
        <v>275</v>
      </c>
      <c r="AU200" s="22" t="str">
        <f>IF( Tableau1[[#This Row],[DetailVisite.VisNum]]="", "Sans détail", "Avec détail")</f>
        <v>Avec détail</v>
      </c>
      <c r="AV200" s="22">
        <f ca="1">IF(Tableau1[[#This Row],[VisDatePaiement_2024]]="",0,(TODAY()-Tableau1[[#This Row],[VisDatePaiement_2024]]))</f>
        <v>0</v>
      </c>
      <c r="AW200" s="22">
        <f ca="1">ROUND(Tableau1[[#This Row],[nombre de jour d''impayés]]/30,1)</f>
        <v>0</v>
      </c>
      <c r="AX200" s="22" t="str">
        <f ca="1">IF(Tableau1[[#This Row],[nombre de mois]]&gt;1,"impayé","payé")</f>
        <v>payé</v>
      </c>
      <c r="AY200" s="23" t="b">
        <f ca="1">AND(Tableau1[[#This Row],[VisDatesuivi_2024]]&gt;=TODAY()-30,Tableau1[[#This Row],[VisDatesuivi_2024]]&lt;=TODAY())</f>
        <v>0</v>
      </c>
      <c r="AZ200" s="23">
        <f>ROUNDDOWN(DAY(Tableau1[[#This Row],[VisDate_2024]])/7,0)</f>
        <v>0</v>
      </c>
      <c r="BA200" s="59">
        <f t="shared" si="3"/>
        <v>0</v>
      </c>
      <c r="BB200" s="60">
        <f>Tableau1[[#This Row],[VisDate_2024]]-Tableau1[[#This Row],[visite]]</f>
        <v>45048</v>
      </c>
      <c r="BC200" s="56" t="str">
        <f>IF(Tableau1[[#This Row],[visite]]&gt;0,Tableau1[[#This Row],[Colonne1]],"")</f>
        <v/>
      </c>
    </row>
    <row r="201" spans="1:55" ht="28.8" x14ac:dyDescent="0.3">
      <c r="A201" s="1" t="s">
        <v>513</v>
      </c>
      <c r="B201" s="1" t="s">
        <v>456</v>
      </c>
      <c r="C201" s="1" t="s">
        <v>514</v>
      </c>
      <c r="D201" s="1" t="s">
        <v>241</v>
      </c>
      <c r="E201" s="1" t="s">
        <v>324</v>
      </c>
      <c r="F201" s="4">
        <v>41908</v>
      </c>
      <c r="G201" s="1" t="s">
        <v>107</v>
      </c>
      <c r="H201" s="1" t="s">
        <v>500</v>
      </c>
      <c r="I201" s="3" t="b">
        <v>1</v>
      </c>
      <c r="J201" s="3">
        <v>40.200000000000003</v>
      </c>
      <c r="K201" s="3">
        <v>3.8</v>
      </c>
      <c r="L201" s="3" t="b">
        <v>0</v>
      </c>
      <c r="M201" s="1" t="s">
        <v>43</v>
      </c>
      <c r="N201" s="1" t="s">
        <v>456</v>
      </c>
      <c r="O201" s="3">
        <v>1</v>
      </c>
      <c r="P201" s="1" t="s">
        <v>460</v>
      </c>
      <c r="Q201" s="1" t="s">
        <v>461</v>
      </c>
      <c r="R201" s="1" t="s">
        <v>209</v>
      </c>
      <c r="S201" s="20" t="s">
        <v>210</v>
      </c>
      <c r="T201" s="1" t="s">
        <v>211</v>
      </c>
      <c r="U201" s="1" t="s">
        <v>462</v>
      </c>
      <c r="V201" s="1" t="s">
        <v>43</v>
      </c>
      <c r="W201" s="4">
        <v>43012</v>
      </c>
      <c r="X201" s="3">
        <v>0</v>
      </c>
      <c r="Y201" s="1" t="s">
        <v>518</v>
      </c>
      <c r="Z201" s="1" t="s">
        <v>513</v>
      </c>
      <c r="AA201" s="4">
        <v>45593</v>
      </c>
      <c r="AB201" s="1" t="s">
        <v>111</v>
      </c>
      <c r="AC201" s="2"/>
      <c r="AD201" s="3">
        <v>2</v>
      </c>
      <c r="AE201" s="4">
        <v>45598</v>
      </c>
      <c r="AF201" s="1" t="s">
        <v>43</v>
      </c>
      <c r="AG201" s="1" t="s">
        <v>43</v>
      </c>
      <c r="AH201" s="1" t="s">
        <v>43</v>
      </c>
      <c r="AI201" s="1" t="s">
        <v>43</v>
      </c>
      <c r="AJ201" s="1" t="s">
        <v>43</v>
      </c>
      <c r="AK201" s="1" t="s">
        <v>43</v>
      </c>
      <c r="AL201" s="1" t="s">
        <v>43</v>
      </c>
      <c r="AM201" s="2"/>
      <c r="AN201" s="1" t="s">
        <v>43</v>
      </c>
      <c r="AO201" s="1" t="s">
        <v>43</v>
      </c>
      <c r="AP201" s="2"/>
      <c r="AQ201" s="3">
        <v>2</v>
      </c>
      <c r="AR201" s="1" t="s">
        <v>73</v>
      </c>
      <c r="AS201" s="8">
        <f>(Tableau1[[#This Row],[MedPrix]]+Tableau1[[#This Row],[PrixTrai]])*(1-Tableau1[[#This Row],[CliRemise]])</f>
        <v>0</v>
      </c>
      <c r="AT201" s="33">
        <f>Tableau1[[#This Row],[CA]]*1.1</f>
        <v>0</v>
      </c>
      <c r="AU201" s="22" t="str">
        <f>IF( Tableau1[[#This Row],[DetailVisite.VisNum]]="", "Sans détail", "Avec détail")</f>
        <v>Sans détail</v>
      </c>
      <c r="AV201" s="22">
        <f ca="1">IF(Tableau1[[#This Row],[VisDatePaiement_2024]]="",0,(TODAY()-Tableau1[[#This Row],[VisDatePaiement_2024]]))</f>
        <v>71</v>
      </c>
      <c r="AW201" s="22">
        <f ca="1">ROUND(Tableau1[[#This Row],[nombre de jour d''impayés]]/30,1)</f>
        <v>2.4</v>
      </c>
      <c r="AX201" s="22" t="str">
        <f ca="1">IF(Tableau1[[#This Row],[nombre de mois]]&gt;1,"impayé","payé")</f>
        <v>impayé</v>
      </c>
      <c r="AY201" s="23" t="b">
        <f ca="1">AND(Tableau1[[#This Row],[VisDatesuivi_2024]]&gt;=TODAY()-30,Tableau1[[#This Row],[VisDatesuivi_2024]]&lt;=TODAY())</f>
        <v>0</v>
      </c>
      <c r="AZ201" s="23">
        <f>ROUNDDOWN(DAY(Tableau1[[#This Row],[VisDate_2024]])/7,0)</f>
        <v>4</v>
      </c>
      <c r="BA201" s="59">
        <f t="shared" si="3"/>
        <v>0</v>
      </c>
      <c r="BB201" s="60">
        <f>Tableau1[[#This Row],[VisDate_2024]]-Tableau1[[#This Row],[visite]]</f>
        <v>45593</v>
      </c>
      <c r="BC201" s="56" t="str">
        <f>IF(Tableau1[[#This Row],[visite]]&gt;0,Tableau1[[#This Row],[Colonne1]],"")</f>
        <v/>
      </c>
    </row>
    <row r="202" spans="1:55" ht="28.8" x14ac:dyDescent="0.3">
      <c r="A202" s="1" t="s">
        <v>513</v>
      </c>
      <c r="B202" s="1" t="s">
        <v>456</v>
      </c>
      <c r="C202" s="1" t="s">
        <v>514</v>
      </c>
      <c r="D202" s="1" t="s">
        <v>241</v>
      </c>
      <c r="E202" s="1" t="s">
        <v>324</v>
      </c>
      <c r="F202" s="4">
        <v>41908</v>
      </c>
      <c r="G202" s="1" t="s">
        <v>107</v>
      </c>
      <c r="H202" s="1" t="s">
        <v>500</v>
      </c>
      <c r="I202" s="3" t="b">
        <v>1</v>
      </c>
      <c r="J202" s="3">
        <v>40.200000000000003</v>
      </c>
      <c r="K202" s="3">
        <v>3.8</v>
      </c>
      <c r="L202" s="3" t="b">
        <v>0</v>
      </c>
      <c r="M202" s="1" t="s">
        <v>43</v>
      </c>
      <c r="N202" s="1" t="s">
        <v>456</v>
      </c>
      <c r="O202" s="3">
        <v>1</v>
      </c>
      <c r="P202" s="1" t="s">
        <v>460</v>
      </c>
      <c r="Q202" s="1" t="s">
        <v>461</v>
      </c>
      <c r="R202" s="1" t="s">
        <v>209</v>
      </c>
      <c r="S202" s="20" t="s">
        <v>210</v>
      </c>
      <c r="T202" s="1" t="s">
        <v>211</v>
      </c>
      <c r="U202" s="1" t="s">
        <v>462</v>
      </c>
      <c r="V202" s="1" t="s">
        <v>43</v>
      </c>
      <c r="W202" s="4">
        <v>43012</v>
      </c>
      <c r="X202" s="3">
        <v>0</v>
      </c>
      <c r="Y202" s="1" t="s">
        <v>519</v>
      </c>
      <c r="Z202" s="1" t="s">
        <v>513</v>
      </c>
      <c r="AA202" s="4">
        <v>45332</v>
      </c>
      <c r="AB202" s="1" t="s">
        <v>111</v>
      </c>
      <c r="AC202" s="2"/>
      <c r="AD202" s="3">
        <v>2</v>
      </c>
      <c r="AE202" s="4">
        <v>45354</v>
      </c>
      <c r="AF202" s="1" t="s">
        <v>519</v>
      </c>
      <c r="AG202" s="1" t="s">
        <v>67</v>
      </c>
      <c r="AH202" s="1" t="s">
        <v>68</v>
      </c>
      <c r="AI202" s="1" t="s">
        <v>398</v>
      </c>
      <c r="AJ202" s="1" t="s">
        <v>70</v>
      </c>
      <c r="AK202" s="1" t="s">
        <v>70</v>
      </c>
      <c r="AL202" s="1" t="s">
        <v>71</v>
      </c>
      <c r="AM202" s="5">
        <v>0</v>
      </c>
      <c r="AN202" s="1" t="s">
        <v>398</v>
      </c>
      <c r="AO202" s="1" t="s">
        <v>399</v>
      </c>
      <c r="AP202" s="5">
        <v>100</v>
      </c>
      <c r="AQ202" s="3">
        <v>2</v>
      </c>
      <c r="AR202" s="1" t="s">
        <v>73</v>
      </c>
      <c r="AS202" s="8">
        <f>(Tableau1[[#This Row],[MedPrix]]+Tableau1[[#This Row],[PrixTrai]])*(1-Tableau1[[#This Row],[CliRemise]])</f>
        <v>100</v>
      </c>
      <c r="AT202" s="33">
        <f>Tableau1[[#This Row],[CA]]*1.1</f>
        <v>110.00000000000001</v>
      </c>
      <c r="AU202" s="22" t="str">
        <f>IF( Tableau1[[#This Row],[DetailVisite.VisNum]]="", "Sans détail", "Avec détail")</f>
        <v>Avec détail</v>
      </c>
      <c r="AV202" s="22">
        <f ca="1">IF(Tableau1[[#This Row],[VisDatePaiement_2024]]="",0,(TODAY()-Tableau1[[#This Row],[VisDatePaiement_2024]]))</f>
        <v>315</v>
      </c>
      <c r="AW202" s="22">
        <f ca="1">ROUND(Tableau1[[#This Row],[nombre de jour d''impayés]]/30,1)</f>
        <v>10.5</v>
      </c>
      <c r="AX202" s="22" t="str">
        <f ca="1">IF(Tableau1[[#This Row],[nombre de mois]]&gt;1,"impayé","payé")</f>
        <v>impayé</v>
      </c>
      <c r="AY202" s="23" t="b">
        <f ca="1">AND(Tableau1[[#This Row],[VisDatesuivi_2024]]&gt;=TODAY()-30,Tableau1[[#This Row],[VisDatesuivi_2024]]&lt;=TODAY())</f>
        <v>0</v>
      </c>
      <c r="AZ202" s="23">
        <f>ROUNDDOWN(DAY(Tableau1[[#This Row],[VisDate_2024]])/7,0)</f>
        <v>1</v>
      </c>
      <c r="BA202" s="59">
        <f t="shared" si="3"/>
        <v>0</v>
      </c>
      <c r="BB202" s="60">
        <f>Tableau1[[#This Row],[VisDate_2024]]-Tableau1[[#This Row],[visite]]</f>
        <v>45332</v>
      </c>
      <c r="BC202" s="56" t="str">
        <f>IF(Tableau1[[#This Row],[visite]]&gt;0,Tableau1[[#This Row],[Colonne1]],"")</f>
        <v/>
      </c>
    </row>
    <row r="203" spans="1:55" ht="28.8" x14ac:dyDescent="0.3">
      <c r="A203" s="1" t="s">
        <v>513</v>
      </c>
      <c r="B203" s="1" t="s">
        <v>456</v>
      </c>
      <c r="C203" s="1" t="s">
        <v>514</v>
      </c>
      <c r="D203" s="1" t="s">
        <v>241</v>
      </c>
      <c r="E203" s="1" t="s">
        <v>324</v>
      </c>
      <c r="F203" s="4">
        <v>41908</v>
      </c>
      <c r="G203" s="1" t="s">
        <v>107</v>
      </c>
      <c r="H203" s="1" t="s">
        <v>500</v>
      </c>
      <c r="I203" s="3" t="b">
        <v>1</v>
      </c>
      <c r="J203" s="3">
        <v>40.200000000000003</v>
      </c>
      <c r="K203" s="3">
        <v>3.8</v>
      </c>
      <c r="L203" s="3" t="b">
        <v>0</v>
      </c>
      <c r="M203" s="1" t="s">
        <v>43</v>
      </c>
      <c r="N203" s="1" t="s">
        <v>456</v>
      </c>
      <c r="O203" s="3">
        <v>1</v>
      </c>
      <c r="P203" s="1" t="s">
        <v>460</v>
      </c>
      <c r="Q203" s="1" t="s">
        <v>461</v>
      </c>
      <c r="R203" s="1" t="s">
        <v>209</v>
      </c>
      <c r="S203" s="20" t="s">
        <v>210</v>
      </c>
      <c r="T203" s="1" t="s">
        <v>211</v>
      </c>
      <c r="U203" s="1" t="s">
        <v>462</v>
      </c>
      <c r="V203" s="1" t="s">
        <v>43</v>
      </c>
      <c r="W203" s="4">
        <v>43012</v>
      </c>
      <c r="X203" s="3">
        <v>0</v>
      </c>
      <c r="Y203" s="1" t="s">
        <v>520</v>
      </c>
      <c r="Z203" s="1" t="s">
        <v>513</v>
      </c>
      <c r="AA203" s="4">
        <v>45347</v>
      </c>
      <c r="AB203" s="1" t="s">
        <v>66</v>
      </c>
      <c r="AC203" s="4">
        <v>45354</v>
      </c>
      <c r="AD203" s="2"/>
      <c r="AE203" s="2"/>
      <c r="AF203" s="1" t="s">
        <v>520</v>
      </c>
      <c r="AG203" s="1" t="s">
        <v>67</v>
      </c>
      <c r="AH203" s="1" t="s">
        <v>68</v>
      </c>
      <c r="AI203" s="1" t="s">
        <v>69</v>
      </c>
      <c r="AJ203" s="1" t="s">
        <v>70</v>
      </c>
      <c r="AK203" s="1" t="s">
        <v>70</v>
      </c>
      <c r="AL203" s="1" t="s">
        <v>71</v>
      </c>
      <c r="AM203" s="5">
        <v>0</v>
      </c>
      <c r="AN203" s="1" t="s">
        <v>69</v>
      </c>
      <c r="AO203" s="1" t="s">
        <v>72</v>
      </c>
      <c r="AP203" s="5">
        <v>250</v>
      </c>
      <c r="AQ203" s="2"/>
      <c r="AR203" s="1" t="s">
        <v>43</v>
      </c>
      <c r="AS203" s="8">
        <f>(Tableau1[[#This Row],[MedPrix]]+Tableau1[[#This Row],[PrixTrai]])*(1-Tableau1[[#This Row],[CliRemise]])</f>
        <v>250</v>
      </c>
      <c r="AT203" s="33">
        <f>Tableau1[[#This Row],[CA]]*1.1</f>
        <v>275</v>
      </c>
      <c r="AU203" s="22" t="str">
        <f>IF( Tableau1[[#This Row],[DetailVisite.VisNum]]="", "Sans détail", "Avec détail")</f>
        <v>Avec détail</v>
      </c>
      <c r="AV203" s="22">
        <f ca="1">IF(Tableau1[[#This Row],[VisDatePaiement_2024]]="",0,(TODAY()-Tableau1[[#This Row],[VisDatePaiement_2024]]))</f>
        <v>0</v>
      </c>
      <c r="AW203" s="22">
        <f ca="1">ROUND(Tableau1[[#This Row],[nombre de jour d''impayés]]/30,1)</f>
        <v>0</v>
      </c>
      <c r="AX203" s="22" t="str">
        <f ca="1">IF(Tableau1[[#This Row],[nombre de mois]]&gt;1,"impayé","payé")</f>
        <v>payé</v>
      </c>
      <c r="AY203" s="23" t="b">
        <f ca="1">AND(Tableau1[[#This Row],[VisDatesuivi_2024]]&gt;=TODAY()-30,Tableau1[[#This Row],[VisDatesuivi_2024]]&lt;=TODAY())</f>
        <v>0</v>
      </c>
      <c r="AZ203" s="23">
        <f>ROUNDDOWN(DAY(Tableau1[[#This Row],[VisDate_2024]])/7,0)</f>
        <v>3</v>
      </c>
      <c r="BA203" s="59">
        <f t="shared" si="3"/>
        <v>0</v>
      </c>
      <c r="BB203" s="60">
        <f>Tableau1[[#This Row],[VisDate_2024]]-Tableau1[[#This Row],[visite]]</f>
        <v>45347</v>
      </c>
      <c r="BC203" s="56" t="str">
        <f>IF(Tableau1[[#This Row],[visite]]&gt;0,Tableau1[[#This Row],[Colonne1]],"")</f>
        <v/>
      </c>
    </row>
    <row r="204" spans="1:55" ht="28.8" x14ac:dyDescent="0.3">
      <c r="A204" s="1" t="s">
        <v>513</v>
      </c>
      <c r="B204" s="1" t="s">
        <v>456</v>
      </c>
      <c r="C204" s="1" t="s">
        <v>514</v>
      </c>
      <c r="D204" s="1" t="s">
        <v>241</v>
      </c>
      <c r="E204" s="1" t="s">
        <v>324</v>
      </c>
      <c r="F204" s="4">
        <v>41908</v>
      </c>
      <c r="G204" s="1" t="s">
        <v>107</v>
      </c>
      <c r="H204" s="1" t="s">
        <v>500</v>
      </c>
      <c r="I204" s="3" t="b">
        <v>1</v>
      </c>
      <c r="J204" s="3">
        <v>40.200000000000003</v>
      </c>
      <c r="K204" s="3">
        <v>3.8</v>
      </c>
      <c r="L204" s="3" t="b">
        <v>0</v>
      </c>
      <c r="M204" s="1" t="s">
        <v>43</v>
      </c>
      <c r="N204" s="1" t="s">
        <v>456</v>
      </c>
      <c r="O204" s="3">
        <v>1</v>
      </c>
      <c r="P204" s="1" t="s">
        <v>460</v>
      </c>
      <c r="Q204" s="1" t="s">
        <v>461</v>
      </c>
      <c r="R204" s="1" t="s">
        <v>209</v>
      </c>
      <c r="S204" s="20" t="s">
        <v>210</v>
      </c>
      <c r="T204" s="1" t="s">
        <v>211</v>
      </c>
      <c r="U204" s="1" t="s">
        <v>462</v>
      </c>
      <c r="V204" s="1" t="s">
        <v>43</v>
      </c>
      <c r="W204" s="4">
        <v>43012</v>
      </c>
      <c r="X204" s="3">
        <v>0</v>
      </c>
      <c r="Y204" s="1" t="s">
        <v>521</v>
      </c>
      <c r="Z204" s="1" t="s">
        <v>513</v>
      </c>
      <c r="AA204" s="4">
        <v>45443</v>
      </c>
      <c r="AB204" s="1" t="s">
        <v>111</v>
      </c>
      <c r="AC204" s="2"/>
      <c r="AD204" s="3">
        <v>2</v>
      </c>
      <c r="AE204" s="4">
        <v>45451</v>
      </c>
      <c r="AF204" s="1" t="s">
        <v>521</v>
      </c>
      <c r="AG204" s="1" t="s">
        <v>67</v>
      </c>
      <c r="AH204" s="1" t="s">
        <v>68</v>
      </c>
      <c r="AI204" s="1" t="s">
        <v>69</v>
      </c>
      <c r="AJ204" s="1" t="s">
        <v>70</v>
      </c>
      <c r="AK204" s="1" t="s">
        <v>70</v>
      </c>
      <c r="AL204" s="1" t="s">
        <v>71</v>
      </c>
      <c r="AM204" s="5">
        <v>0</v>
      </c>
      <c r="AN204" s="1" t="s">
        <v>69</v>
      </c>
      <c r="AO204" s="1" t="s">
        <v>72</v>
      </c>
      <c r="AP204" s="5">
        <v>250</v>
      </c>
      <c r="AQ204" s="3">
        <v>2</v>
      </c>
      <c r="AR204" s="1" t="s">
        <v>73</v>
      </c>
      <c r="AS204" s="8">
        <f>(Tableau1[[#This Row],[MedPrix]]+Tableau1[[#This Row],[PrixTrai]])*(1-Tableau1[[#This Row],[CliRemise]])</f>
        <v>250</v>
      </c>
      <c r="AT204" s="33">
        <f>Tableau1[[#This Row],[CA]]*1.1</f>
        <v>275</v>
      </c>
      <c r="AU204" s="22" t="str">
        <f>IF( Tableau1[[#This Row],[DetailVisite.VisNum]]="", "Sans détail", "Avec détail")</f>
        <v>Avec détail</v>
      </c>
      <c r="AV204" s="22">
        <f ca="1">IF(Tableau1[[#This Row],[VisDatePaiement_2024]]="",0,(TODAY()-Tableau1[[#This Row],[VisDatePaiement_2024]]))</f>
        <v>218</v>
      </c>
      <c r="AW204" s="22">
        <f ca="1">ROUND(Tableau1[[#This Row],[nombre de jour d''impayés]]/30,1)</f>
        <v>7.3</v>
      </c>
      <c r="AX204" s="22" t="str">
        <f ca="1">IF(Tableau1[[#This Row],[nombre de mois]]&gt;1,"impayé","payé")</f>
        <v>impayé</v>
      </c>
      <c r="AY204" s="23" t="b">
        <f ca="1">AND(Tableau1[[#This Row],[VisDatesuivi_2024]]&gt;=TODAY()-30,Tableau1[[#This Row],[VisDatesuivi_2024]]&lt;=TODAY())</f>
        <v>0</v>
      </c>
      <c r="AZ204" s="23">
        <f>ROUNDDOWN(DAY(Tableau1[[#This Row],[VisDate_2024]])/7,0)</f>
        <v>4</v>
      </c>
      <c r="BA204" s="59">
        <f t="shared" si="3"/>
        <v>0</v>
      </c>
      <c r="BB204" s="60">
        <f>Tableau1[[#This Row],[VisDate_2024]]-Tableau1[[#This Row],[visite]]</f>
        <v>45443</v>
      </c>
      <c r="BC204" s="56" t="str">
        <f>IF(Tableau1[[#This Row],[visite]]&gt;0,Tableau1[[#This Row],[Colonne1]],"")</f>
        <v/>
      </c>
    </row>
    <row r="205" spans="1:55" ht="28.8" x14ac:dyDescent="0.3">
      <c r="A205" s="1" t="s">
        <v>522</v>
      </c>
      <c r="B205" s="1" t="s">
        <v>456</v>
      </c>
      <c r="C205" s="1" t="s">
        <v>523</v>
      </c>
      <c r="D205" s="1" t="s">
        <v>241</v>
      </c>
      <c r="E205" s="1" t="s">
        <v>324</v>
      </c>
      <c r="F205" s="4">
        <v>41300</v>
      </c>
      <c r="G205" s="1" t="s">
        <v>56</v>
      </c>
      <c r="H205" s="1" t="s">
        <v>524</v>
      </c>
      <c r="I205" s="3" t="b">
        <v>1</v>
      </c>
      <c r="J205" s="3">
        <v>54.3</v>
      </c>
      <c r="K205" s="3">
        <v>2.5</v>
      </c>
      <c r="L205" s="3" t="b">
        <v>1</v>
      </c>
      <c r="M205" s="1" t="s">
        <v>43</v>
      </c>
      <c r="N205" s="1" t="s">
        <v>456</v>
      </c>
      <c r="O205" s="3">
        <v>1</v>
      </c>
      <c r="P205" s="1" t="s">
        <v>460</v>
      </c>
      <c r="Q205" s="1" t="s">
        <v>461</v>
      </c>
      <c r="R205" s="1" t="s">
        <v>209</v>
      </c>
      <c r="S205" s="20" t="s">
        <v>210</v>
      </c>
      <c r="T205" s="1" t="s">
        <v>211</v>
      </c>
      <c r="U205" s="1" t="s">
        <v>462</v>
      </c>
      <c r="V205" s="1" t="s">
        <v>43</v>
      </c>
      <c r="W205" s="4">
        <v>43012</v>
      </c>
      <c r="X205" s="3">
        <v>0</v>
      </c>
      <c r="Y205" s="1" t="s">
        <v>525</v>
      </c>
      <c r="Z205" s="1" t="s">
        <v>522</v>
      </c>
      <c r="AA205" s="4">
        <v>44937</v>
      </c>
      <c r="AB205" s="1" t="s">
        <v>111</v>
      </c>
      <c r="AC205" s="2"/>
      <c r="AD205" s="3">
        <v>2</v>
      </c>
      <c r="AE205" s="4">
        <v>44965</v>
      </c>
      <c r="AF205" s="1" t="s">
        <v>525</v>
      </c>
      <c r="AG205" s="1" t="s">
        <v>67</v>
      </c>
      <c r="AH205" s="1" t="s">
        <v>68</v>
      </c>
      <c r="AI205" s="1" t="s">
        <v>69</v>
      </c>
      <c r="AJ205" s="1" t="s">
        <v>70</v>
      </c>
      <c r="AK205" s="1" t="s">
        <v>70</v>
      </c>
      <c r="AL205" s="1" t="s">
        <v>71</v>
      </c>
      <c r="AM205" s="5">
        <v>0</v>
      </c>
      <c r="AN205" s="1" t="s">
        <v>69</v>
      </c>
      <c r="AO205" s="1" t="s">
        <v>72</v>
      </c>
      <c r="AP205" s="5">
        <v>250</v>
      </c>
      <c r="AQ205" s="3">
        <v>2</v>
      </c>
      <c r="AR205" s="1" t="s">
        <v>73</v>
      </c>
      <c r="AS205" s="8">
        <f>(Tableau1[[#This Row],[MedPrix]]+Tableau1[[#This Row],[PrixTrai]])*(1-Tableau1[[#This Row],[CliRemise]])</f>
        <v>250</v>
      </c>
      <c r="AT205" s="33">
        <f>Tableau1[[#This Row],[CA]]*1.1</f>
        <v>275</v>
      </c>
      <c r="AU205" s="22" t="str">
        <f>IF( Tableau1[[#This Row],[DetailVisite.VisNum]]="", "Sans détail", "Avec détail")</f>
        <v>Avec détail</v>
      </c>
      <c r="AV205" s="22">
        <f ca="1">IF(Tableau1[[#This Row],[VisDatePaiement_2024]]="",0,(TODAY()-Tableau1[[#This Row],[VisDatePaiement_2024]]))</f>
        <v>704</v>
      </c>
      <c r="AW205" s="22">
        <f ca="1">ROUND(Tableau1[[#This Row],[nombre de jour d''impayés]]/30,1)</f>
        <v>23.5</v>
      </c>
      <c r="AX205" s="22" t="str">
        <f ca="1">IF(Tableau1[[#This Row],[nombre de mois]]&gt;1,"impayé","payé")</f>
        <v>impayé</v>
      </c>
      <c r="AY205" s="23" t="b">
        <f ca="1">AND(Tableau1[[#This Row],[VisDatesuivi_2024]]&gt;=TODAY()-30,Tableau1[[#This Row],[VisDatesuivi_2024]]&lt;=TODAY())</f>
        <v>0</v>
      </c>
      <c r="AZ205" s="23">
        <f>ROUNDDOWN(DAY(Tableau1[[#This Row],[VisDate_2024]])/7,0)</f>
        <v>1</v>
      </c>
      <c r="BA205" s="59">
        <f t="shared" si="3"/>
        <v>0</v>
      </c>
      <c r="BB205" s="60">
        <f>Tableau1[[#This Row],[VisDate_2024]]-Tableau1[[#This Row],[visite]]</f>
        <v>44937</v>
      </c>
      <c r="BC205" s="56" t="str">
        <f>IF(Tableau1[[#This Row],[visite]]&gt;0,Tableau1[[#This Row],[Colonne1]],"")</f>
        <v/>
      </c>
    </row>
    <row r="206" spans="1:55" ht="28.8" x14ac:dyDescent="0.3">
      <c r="A206" s="1" t="s">
        <v>522</v>
      </c>
      <c r="B206" s="1" t="s">
        <v>456</v>
      </c>
      <c r="C206" s="1" t="s">
        <v>523</v>
      </c>
      <c r="D206" s="1" t="s">
        <v>241</v>
      </c>
      <c r="E206" s="1" t="s">
        <v>324</v>
      </c>
      <c r="F206" s="4">
        <v>41300</v>
      </c>
      <c r="G206" s="1" t="s">
        <v>56</v>
      </c>
      <c r="H206" s="1" t="s">
        <v>524</v>
      </c>
      <c r="I206" s="3" t="b">
        <v>1</v>
      </c>
      <c r="J206" s="3">
        <v>54.3</v>
      </c>
      <c r="K206" s="3">
        <v>2.5</v>
      </c>
      <c r="L206" s="3" t="b">
        <v>1</v>
      </c>
      <c r="M206" s="1" t="s">
        <v>43</v>
      </c>
      <c r="N206" s="1" t="s">
        <v>456</v>
      </c>
      <c r="O206" s="3">
        <v>1</v>
      </c>
      <c r="P206" s="1" t="s">
        <v>460</v>
      </c>
      <c r="Q206" s="1" t="s">
        <v>461</v>
      </c>
      <c r="R206" s="1" t="s">
        <v>209</v>
      </c>
      <c r="S206" s="20" t="s">
        <v>210</v>
      </c>
      <c r="T206" s="1" t="s">
        <v>211</v>
      </c>
      <c r="U206" s="1" t="s">
        <v>462</v>
      </c>
      <c r="V206" s="1" t="s">
        <v>43</v>
      </c>
      <c r="W206" s="4">
        <v>43012</v>
      </c>
      <c r="X206" s="3">
        <v>0</v>
      </c>
      <c r="Y206" s="1" t="s">
        <v>525</v>
      </c>
      <c r="Z206" s="1" t="s">
        <v>522</v>
      </c>
      <c r="AA206" s="4">
        <v>44937</v>
      </c>
      <c r="AB206" s="1" t="s">
        <v>111</v>
      </c>
      <c r="AC206" s="2"/>
      <c r="AD206" s="3">
        <v>2</v>
      </c>
      <c r="AE206" s="4">
        <v>44965</v>
      </c>
      <c r="AF206" s="1" t="s">
        <v>525</v>
      </c>
      <c r="AG206" s="1" t="s">
        <v>91</v>
      </c>
      <c r="AH206" s="1" t="s">
        <v>68</v>
      </c>
      <c r="AI206" s="1" t="s">
        <v>178</v>
      </c>
      <c r="AJ206" s="1" t="s">
        <v>70</v>
      </c>
      <c r="AK206" s="1" t="s">
        <v>70</v>
      </c>
      <c r="AL206" s="1" t="s">
        <v>71</v>
      </c>
      <c r="AM206" s="5">
        <v>0</v>
      </c>
      <c r="AN206" s="1" t="s">
        <v>178</v>
      </c>
      <c r="AO206" s="1" t="s">
        <v>440</v>
      </c>
      <c r="AP206" s="5">
        <v>50</v>
      </c>
      <c r="AQ206" s="3">
        <v>2</v>
      </c>
      <c r="AR206" s="1" t="s">
        <v>73</v>
      </c>
      <c r="AS206" s="8">
        <f>(Tableau1[[#This Row],[MedPrix]]+Tableau1[[#This Row],[PrixTrai]])*(1-Tableau1[[#This Row],[CliRemise]])</f>
        <v>50</v>
      </c>
      <c r="AT206" s="33">
        <f>Tableau1[[#This Row],[CA]]*1.1</f>
        <v>55.000000000000007</v>
      </c>
      <c r="AU206" s="22" t="str">
        <f>IF( Tableau1[[#This Row],[DetailVisite.VisNum]]="", "Sans détail", "Avec détail")</f>
        <v>Avec détail</v>
      </c>
      <c r="AV206" s="22">
        <f ca="1">IF(Tableau1[[#This Row],[VisDatePaiement_2024]]="",0,(TODAY()-Tableau1[[#This Row],[VisDatePaiement_2024]]))</f>
        <v>704</v>
      </c>
      <c r="AW206" s="22">
        <f ca="1">ROUND(Tableau1[[#This Row],[nombre de jour d''impayés]]/30,1)</f>
        <v>23.5</v>
      </c>
      <c r="AX206" s="22" t="str">
        <f ca="1">IF(Tableau1[[#This Row],[nombre de mois]]&gt;1,"impayé","payé")</f>
        <v>impayé</v>
      </c>
      <c r="AY206" s="23" t="b">
        <f ca="1">AND(Tableau1[[#This Row],[VisDatesuivi_2024]]&gt;=TODAY()-30,Tableau1[[#This Row],[VisDatesuivi_2024]]&lt;=TODAY())</f>
        <v>0</v>
      </c>
      <c r="AZ206" s="23">
        <f>ROUNDDOWN(DAY(Tableau1[[#This Row],[VisDate_2024]])/7,0)</f>
        <v>1</v>
      </c>
      <c r="BA206" s="59">
        <f t="shared" si="3"/>
        <v>0</v>
      </c>
      <c r="BB206" s="60">
        <f>Tableau1[[#This Row],[VisDate_2024]]-Tableau1[[#This Row],[visite]]</f>
        <v>44937</v>
      </c>
      <c r="BC206" s="56" t="str">
        <f>IF(Tableau1[[#This Row],[visite]]&gt;0,Tableau1[[#This Row],[Colonne1]],"")</f>
        <v/>
      </c>
    </row>
    <row r="207" spans="1:55" ht="28.8" x14ac:dyDescent="0.3">
      <c r="A207" s="1" t="s">
        <v>522</v>
      </c>
      <c r="B207" s="1" t="s">
        <v>456</v>
      </c>
      <c r="C207" s="1" t="s">
        <v>523</v>
      </c>
      <c r="D207" s="1" t="s">
        <v>241</v>
      </c>
      <c r="E207" s="1" t="s">
        <v>324</v>
      </c>
      <c r="F207" s="4">
        <v>41300</v>
      </c>
      <c r="G207" s="1" t="s">
        <v>56</v>
      </c>
      <c r="H207" s="1" t="s">
        <v>524</v>
      </c>
      <c r="I207" s="3" t="b">
        <v>1</v>
      </c>
      <c r="J207" s="3">
        <v>54.3</v>
      </c>
      <c r="K207" s="3">
        <v>2.5</v>
      </c>
      <c r="L207" s="3" t="b">
        <v>1</v>
      </c>
      <c r="M207" s="1" t="s">
        <v>43</v>
      </c>
      <c r="N207" s="1" t="s">
        <v>456</v>
      </c>
      <c r="O207" s="3">
        <v>1</v>
      </c>
      <c r="P207" s="1" t="s">
        <v>460</v>
      </c>
      <c r="Q207" s="1" t="s">
        <v>461</v>
      </c>
      <c r="R207" s="1" t="s">
        <v>209</v>
      </c>
      <c r="S207" s="20" t="s">
        <v>210</v>
      </c>
      <c r="T207" s="1" t="s">
        <v>211</v>
      </c>
      <c r="U207" s="1" t="s">
        <v>462</v>
      </c>
      <c r="V207" s="1" t="s">
        <v>43</v>
      </c>
      <c r="W207" s="4">
        <v>43012</v>
      </c>
      <c r="X207" s="3">
        <v>0</v>
      </c>
      <c r="Y207" s="1" t="s">
        <v>526</v>
      </c>
      <c r="Z207" s="1" t="s">
        <v>522</v>
      </c>
      <c r="AA207" s="4">
        <v>45091</v>
      </c>
      <c r="AB207" s="1" t="s">
        <v>66</v>
      </c>
      <c r="AC207" s="4">
        <v>45111</v>
      </c>
      <c r="AD207" s="3">
        <v>2</v>
      </c>
      <c r="AE207" s="4">
        <v>45119</v>
      </c>
      <c r="AF207" s="1" t="s">
        <v>526</v>
      </c>
      <c r="AG207" s="1" t="s">
        <v>67</v>
      </c>
      <c r="AH207" s="1" t="s">
        <v>390</v>
      </c>
      <c r="AI207" s="1" t="s">
        <v>527</v>
      </c>
      <c r="AJ207" s="1" t="s">
        <v>70</v>
      </c>
      <c r="AK207" s="1" t="s">
        <v>70</v>
      </c>
      <c r="AL207" s="1" t="s">
        <v>71</v>
      </c>
      <c r="AM207" s="5">
        <v>0</v>
      </c>
      <c r="AN207" s="1" t="s">
        <v>527</v>
      </c>
      <c r="AO207" s="1" t="s">
        <v>528</v>
      </c>
      <c r="AP207" s="5">
        <v>750</v>
      </c>
      <c r="AQ207" s="3">
        <v>2</v>
      </c>
      <c r="AR207" s="1" t="s">
        <v>73</v>
      </c>
      <c r="AS207" s="8">
        <f>(Tableau1[[#This Row],[MedPrix]]+Tableau1[[#This Row],[PrixTrai]])*(1-Tableau1[[#This Row],[CliRemise]])</f>
        <v>750</v>
      </c>
      <c r="AT207" s="33">
        <f>Tableau1[[#This Row],[CA]]*1.1</f>
        <v>825.00000000000011</v>
      </c>
      <c r="AU207" s="22" t="str">
        <f>IF( Tableau1[[#This Row],[DetailVisite.VisNum]]="", "Sans détail", "Avec détail")</f>
        <v>Avec détail</v>
      </c>
      <c r="AV207" s="22">
        <f ca="1">IF(Tableau1[[#This Row],[VisDatePaiement_2024]]="",0,(TODAY()-Tableau1[[#This Row],[VisDatePaiement_2024]]))</f>
        <v>550</v>
      </c>
      <c r="AW207" s="22">
        <f ca="1">ROUND(Tableau1[[#This Row],[nombre de jour d''impayés]]/30,1)</f>
        <v>18.3</v>
      </c>
      <c r="AX207" s="22" t="str">
        <f ca="1">IF(Tableau1[[#This Row],[nombre de mois]]&gt;1,"impayé","payé")</f>
        <v>impayé</v>
      </c>
      <c r="AY207" s="23" t="b">
        <f ca="1">AND(Tableau1[[#This Row],[VisDatesuivi_2024]]&gt;=TODAY()-30,Tableau1[[#This Row],[VisDatesuivi_2024]]&lt;=TODAY())</f>
        <v>0</v>
      </c>
      <c r="AZ207" s="23">
        <f>ROUNDDOWN(DAY(Tableau1[[#This Row],[VisDate_2024]])/7,0)</f>
        <v>2</v>
      </c>
      <c r="BA207" s="59">
        <f t="shared" si="3"/>
        <v>0</v>
      </c>
      <c r="BB207" s="60">
        <f>Tableau1[[#This Row],[VisDate_2024]]-Tableau1[[#This Row],[visite]]</f>
        <v>45091</v>
      </c>
      <c r="BC207" s="56" t="str">
        <f>IF(Tableau1[[#This Row],[visite]]&gt;0,Tableau1[[#This Row],[Colonne1]],"")</f>
        <v/>
      </c>
    </row>
    <row r="208" spans="1:55" ht="28.8" x14ac:dyDescent="0.3">
      <c r="A208" s="1" t="s">
        <v>522</v>
      </c>
      <c r="B208" s="1" t="s">
        <v>456</v>
      </c>
      <c r="C208" s="1" t="s">
        <v>523</v>
      </c>
      <c r="D208" s="1" t="s">
        <v>241</v>
      </c>
      <c r="E208" s="1" t="s">
        <v>324</v>
      </c>
      <c r="F208" s="4">
        <v>41300</v>
      </c>
      <c r="G208" s="1" t="s">
        <v>56</v>
      </c>
      <c r="H208" s="1" t="s">
        <v>524</v>
      </c>
      <c r="I208" s="3" t="b">
        <v>1</v>
      </c>
      <c r="J208" s="3">
        <v>54.3</v>
      </c>
      <c r="K208" s="3">
        <v>2.5</v>
      </c>
      <c r="L208" s="3" t="b">
        <v>1</v>
      </c>
      <c r="M208" s="1" t="s">
        <v>43</v>
      </c>
      <c r="N208" s="1" t="s">
        <v>456</v>
      </c>
      <c r="O208" s="3">
        <v>1</v>
      </c>
      <c r="P208" s="1" t="s">
        <v>460</v>
      </c>
      <c r="Q208" s="1" t="s">
        <v>461</v>
      </c>
      <c r="R208" s="1" t="s">
        <v>209</v>
      </c>
      <c r="S208" s="20" t="s">
        <v>210</v>
      </c>
      <c r="T208" s="1" t="s">
        <v>211</v>
      </c>
      <c r="U208" s="1" t="s">
        <v>462</v>
      </c>
      <c r="V208" s="1" t="s">
        <v>43</v>
      </c>
      <c r="W208" s="4">
        <v>43012</v>
      </c>
      <c r="X208" s="3">
        <v>0</v>
      </c>
      <c r="Y208" s="1" t="s">
        <v>526</v>
      </c>
      <c r="Z208" s="1" t="s">
        <v>522</v>
      </c>
      <c r="AA208" s="4">
        <v>45091</v>
      </c>
      <c r="AB208" s="1" t="s">
        <v>66</v>
      </c>
      <c r="AC208" s="4">
        <v>45111</v>
      </c>
      <c r="AD208" s="3">
        <v>2</v>
      </c>
      <c r="AE208" s="4">
        <v>45119</v>
      </c>
      <c r="AF208" s="1" t="s">
        <v>526</v>
      </c>
      <c r="AG208" s="1" t="s">
        <v>91</v>
      </c>
      <c r="AH208" s="1" t="s">
        <v>390</v>
      </c>
      <c r="AI208" s="1" t="s">
        <v>529</v>
      </c>
      <c r="AJ208" s="1" t="s">
        <v>70</v>
      </c>
      <c r="AK208" s="1" t="s">
        <v>70</v>
      </c>
      <c r="AL208" s="1" t="s">
        <v>71</v>
      </c>
      <c r="AM208" s="5">
        <v>0</v>
      </c>
      <c r="AN208" s="1" t="s">
        <v>529</v>
      </c>
      <c r="AO208" s="1" t="s">
        <v>530</v>
      </c>
      <c r="AP208" s="5">
        <v>1000</v>
      </c>
      <c r="AQ208" s="3">
        <v>2</v>
      </c>
      <c r="AR208" s="1" t="s">
        <v>73</v>
      </c>
      <c r="AS208" s="8">
        <f>(Tableau1[[#This Row],[MedPrix]]+Tableau1[[#This Row],[PrixTrai]])*(1-Tableau1[[#This Row],[CliRemise]])</f>
        <v>1000</v>
      </c>
      <c r="AT208" s="33">
        <f>Tableau1[[#This Row],[CA]]*1.1</f>
        <v>1100</v>
      </c>
      <c r="AU208" s="22" t="str">
        <f>IF( Tableau1[[#This Row],[DetailVisite.VisNum]]="", "Sans détail", "Avec détail")</f>
        <v>Avec détail</v>
      </c>
      <c r="AV208" s="22">
        <f ca="1">IF(Tableau1[[#This Row],[VisDatePaiement_2024]]="",0,(TODAY()-Tableau1[[#This Row],[VisDatePaiement_2024]]))</f>
        <v>550</v>
      </c>
      <c r="AW208" s="22">
        <f ca="1">ROUND(Tableau1[[#This Row],[nombre de jour d''impayés]]/30,1)</f>
        <v>18.3</v>
      </c>
      <c r="AX208" s="22" t="str">
        <f ca="1">IF(Tableau1[[#This Row],[nombre de mois]]&gt;1,"impayé","payé")</f>
        <v>impayé</v>
      </c>
      <c r="AY208" s="23" t="b">
        <f ca="1">AND(Tableau1[[#This Row],[VisDatesuivi_2024]]&gt;=TODAY()-30,Tableau1[[#This Row],[VisDatesuivi_2024]]&lt;=TODAY())</f>
        <v>0</v>
      </c>
      <c r="AZ208" s="23">
        <f>ROUNDDOWN(DAY(Tableau1[[#This Row],[VisDate_2024]])/7,0)</f>
        <v>2</v>
      </c>
      <c r="BA208" s="59">
        <f t="shared" si="3"/>
        <v>0</v>
      </c>
      <c r="BB208" s="60">
        <f>Tableau1[[#This Row],[VisDate_2024]]-Tableau1[[#This Row],[visite]]</f>
        <v>45091</v>
      </c>
      <c r="BC208" s="56" t="str">
        <f>IF(Tableau1[[#This Row],[visite]]&gt;0,Tableau1[[#This Row],[Colonne1]],"")</f>
        <v/>
      </c>
    </row>
    <row r="209" spans="1:55" ht="28.8" x14ac:dyDescent="0.3">
      <c r="A209" s="1" t="s">
        <v>522</v>
      </c>
      <c r="B209" s="1" t="s">
        <v>456</v>
      </c>
      <c r="C209" s="1" t="s">
        <v>523</v>
      </c>
      <c r="D209" s="1" t="s">
        <v>241</v>
      </c>
      <c r="E209" s="1" t="s">
        <v>324</v>
      </c>
      <c r="F209" s="4">
        <v>41300</v>
      </c>
      <c r="G209" s="1" t="s">
        <v>56</v>
      </c>
      <c r="H209" s="1" t="s">
        <v>524</v>
      </c>
      <c r="I209" s="3" t="b">
        <v>1</v>
      </c>
      <c r="J209" s="3">
        <v>54.3</v>
      </c>
      <c r="K209" s="3">
        <v>2.5</v>
      </c>
      <c r="L209" s="3" t="b">
        <v>1</v>
      </c>
      <c r="M209" s="1" t="s">
        <v>43</v>
      </c>
      <c r="N209" s="1" t="s">
        <v>456</v>
      </c>
      <c r="O209" s="3">
        <v>1</v>
      </c>
      <c r="P209" s="1" t="s">
        <v>460</v>
      </c>
      <c r="Q209" s="1" t="s">
        <v>461</v>
      </c>
      <c r="R209" s="1" t="s">
        <v>209</v>
      </c>
      <c r="S209" s="20" t="s">
        <v>210</v>
      </c>
      <c r="T209" s="1" t="s">
        <v>211</v>
      </c>
      <c r="U209" s="1" t="s">
        <v>462</v>
      </c>
      <c r="V209" s="1" t="s">
        <v>43</v>
      </c>
      <c r="W209" s="4">
        <v>43012</v>
      </c>
      <c r="X209" s="3">
        <v>0</v>
      </c>
      <c r="Y209" s="1" t="s">
        <v>531</v>
      </c>
      <c r="Z209" s="1" t="s">
        <v>522</v>
      </c>
      <c r="AA209" s="4">
        <v>45332</v>
      </c>
      <c r="AB209" s="1" t="s">
        <v>111</v>
      </c>
      <c r="AC209" s="2"/>
      <c r="AD209" s="3">
        <v>2</v>
      </c>
      <c r="AE209" s="4">
        <v>45361</v>
      </c>
      <c r="AF209" s="1" t="s">
        <v>531</v>
      </c>
      <c r="AG209" s="1" t="s">
        <v>67</v>
      </c>
      <c r="AH209" s="1" t="s">
        <v>68</v>
      </c>
      <c r="AI209" s="1" t="s">
        <v>69</v>
      </c>
      <c r="AJ209" s="1" t="s">
        <v>70</v>
      </c>
      <c r="AK209" s="1" t="s">
        <v>70</v>
      </c>
      <c r="AL209" s="1" t="s">
        <v>71</v>
      </c>
      <c r="AM209" s="5">
        <v>0</v>
      </c>
      <c r="AN209" s="1" t="s">
        <v>69</v>
      </c>
      <c r="AO209" s="1" t="s">
        <v>72</v>
      </c>
      <c r="AP209" s="5">
        <v>250</v>
      </c>
      <c r="AQ209" s="3">
        <v>2</v>
      </c>
      <c r="AR209" s="1" t="s">
        <v>73</v>
      </c>
      <c r="AS209" s="8">
        <f>(Tableau1[[#This Row],[MedPrix]]+Tableau1[[#This Row],[PrixTrai]])*(1-Tableau1[[#This Row],[CliRemise]])</f>
        <v>250</v>
      </c>
      <c r="AT209" s="33">
        <f>Tableau1[[#This Row],[CA]]*1.1</f>
        <v>275</v>
      </c>
      <c r="AU209" s="22" t="str">
        <f>IF( Tableau1[[#This Row],[DetailVisite.VisNum]]="", "Sans détail", "Avec détail")</f>
        <v>Avec détail</v>
      </c>
      <c r="AV209" s="22">
        <f ca="1">IF(Tableau1[[#This Row],[VisDatePaiement_2024]]="",0,(TODAY()-Tableau1[[#This Row],[VisDatePaiement_2024]]))</f>
        <v>308</v>
      </c>
      <c r="AW209" s="22">
        <f ca="1">ROUND(Tableau1[[#This Row],[nombre de jour d''impayés]]/30,1)</f>
        <v>10.3</v>
      </c>
      <c r="AX209" s="22" t="str">
        <f ca="1">IF(Tableau1[[#This Row],[nombre de mois]]&gt;1,"impayé","payé")</f>
        <v>impayé</v>
      </c>
      <c r="AY209" s="23" t="b">
        <f ca="1">AND(Tableau1[[#This Row],[VisDatesuivi_2024]]&gt;=TODAY()-30,Tableau1[[#This Row],[VisDatesuivi_2024]]&lt;=TODAY())</f>
        <v>0</v>
      </c>
      <c r="AZ209" s="23">
        <f>ROUNDDOWN(DAY(Tableau1[[#This Row],[VisDate_2024]])/7,0)</f>
        <v>1</v>
      </c>
      <c r="BA209" s="59">
        <f t="shared" si="3"/>
        <v>0</v>
      </c>
      <c r="BB209" s="60">
        <f>Tableau1[[#This Row],[VisDate_2024]]-Tableau1[[#This Row],[visite]]</f>
        <v>45332</v>
      </c>
      <c r="BC209" s="56" t="str">
        <f>IF(Tableau1[[#This Row],[visite]]&gt;0,Tableau1[[#This Row],[Colonne1]],"")</f>
        <v/>
      </c>
    </row>
    <row r="210" spans="1:55" ht="28.8" x14ac:dyDescent="0.3">
      <c r="A210" s="1" t="s">
        <v>522</v>
      </c>
      <c r="B210" s="1" t="s">
        <v>456</v>
      </c>
      <c r="C210" s="1" t="s">
        <v>523</v>
      </c>
      <c r="D210" s="1" t="s">
        <v>241</v>
      </c>
      <c r="E210" s="1" t="s">
        <v>324</v>
      </c>
      <c r="F210" s="4">
        <v>41300</v>
      </c>
      <c r="G210" s="1" t="s">
        <v>56</v>
      </c>
      <c r="H210" s="1" t="s">
        <v>524</v>
      </c>
      <c r="I210" s="3" t="b">
        <v>1</v>
      </c>
      <c r="J210" s="3">
        <v>54.3</v>
      </c>
      <c r="K210" s="3">
        <v>2.5</v>
      </c>
      <c r="L210" s="3" t="b">
        <v>1</v>
      </c>
      <c r="M210" s="1" t="s">
        <v>43</v>
      </c>
      <c r="N210" s="1" t="s">
        <v>456</v>
      </c>
      <c r="O210" s="3">
        <v>1</v>
      </c>
      <c r="P210" s="1" t="s">
        <v>460</v>
      </c>
      <c r="Q210" s="1" t="s">
        <v>461</v>
      </c>
      <c r="R210" s="1" t="s">
        <v>209</v>
      </c>
      <c r="S210" s="20" t="s">
        <v>210</v>
      </c>
      <c r="T210" s="1" t="s">
        <v>211</v>
      </c>
      <c r="U210" s="1" t="s">
        <v>462</v>
      </c>
      <c r="V210" s="1" t="s">
        <v>43</v>
      </c>
      <c r="W210" s="4">
        <v>43012</v>
      </c>
      <c r="X210" s="3">
        <v>0</v>
      </c>
      <c r="Y210" s="1" t="s">
        <v>531</v>
      </c>
      <c r="Z210" s="1" t="s">
        <v>522</v>
      </c>
      <c r="AA210" s="4">
        <v>45332</v>
      </c>
      <c r="AB210" s="1" t="s">
        <v>111</v>
      </c>
      <c r="AC210" s="2"/>
      <c r="AD210" s="3">
        <v>2</v>
      </c>
      <c r="AE210" s="4">
        <v>45361</v>
      </c>
      <c r="AF210" s="1" t="s">
        <v>531</v>
      </c>
      <c r="AG210" s="1" t="s">
        <v>91</v>
      </c>
      <c r="AH210" s="1" t="s">
        <v>68</v>
      </c>
      <c r="AI210" s="1" t="s">
        <v>178</v>
      </c>
      <c r="AJ210" s="1" t="s">
        <v>70</v>
      </c>
      <c r="AK210" s="1" t="s">
        <v>70</v>
      </c>
      <c r="AL210" s="1" t="s">
        <v>71</v>
      </c>
      <c r="AM210" s="5">
        <v>0</v>
      </c>
      <c r="AN210" s="1" t="s">
        <v>178</v>
      </c>
      <c r="AO210" s="1" t="s">
        <v>440</v>
      </c>
      <c r="AP210" s="5">
        <v>50</v>
      </c>
      <c r="AQ210" s="3">
        <v>2</v>
      </c>
      <c r="AR210" s="1" t="s">
        <v>73</v>
      </c>
      <c r="AS210" s="8">
        <f>(Tableau1[[#This Row],[MedPrix]]+Tableau1[[#This Row],[PrixTrai]])*(1-Tableau1[[#This Row],[CliRemise]])</f>
        <v>50</v>
      </c>
      <c r="AT210" s="33">
        <f>Tableau1[[#This Row],[CA]]*1.1</f>
        <v>55.000000000000007</v>
      </c>
      <c r="AU210" s="22" t="str">
        <f>IF( Tableau1[[#This Row],[DetailVisite.VisNum]]="", "Sans détail", "Avec détail")</f>
        <v>Avec détail</v>
      </c>
      <c r="AV210" s="22">
        <f ca="1">IF(Tableau1[[#This Row],[VisDatePaiement_2024]]="",0,(TODAY()-Tableau1[[#This Row],[VisDatePaiement_2024]]))</f>
        <v>308</v>
      </c>
      <c r="AW210" s="22">
        <f ca="1">ROUND(Tableau1[[#This Row],[nombre de jour d''impayés]]/30,1)</f>
        <v>10.3</v>
      </c>
      <c r="AX210" s="22" t="str">
        <f ca="1">IF(Tableau1[[#This Row],[nombre de mois]]&gt;1,"impayé","payé")</f>
        <v>impayé</v>
      </c>
      <c r="AY210" s="23" t="b">
        <f ca="1">AND(Tableau1[[#This Row],[VisDatesuivi_2024]]&gt;=TODAY()-30,Tableau1[[#This Row],[VisDatesuivi_2024]]&lt;=TODAY())</f>
        <v>0</v>
      </c>
      <c r="AZ210" s="23">
        <f>ROUNDDOWN(DAY(Tableau1[[#This Row],[VisDate_2024]])/7,0)</f>
        <v>1</v>
      </c>
      <c r="BA210" s="59">
        <f t="shared" si="3"/>
        <v>0</v>
      </c>
      <c r="BB210" s="60">
        <f>Tableau1[[#This Row],[VisDate_2024]]-Tableau1[[#This Row],[visite]]</f>
        <v>45332</v>
      </c>
      <c r="BC210" s="56" t="str">
        <f>IF(Tableau1[[#This Row],[visite]]&gt;0,Tableau1[[#This Row],[Colonne1]],"")</f>
        <v/>
      </c>
    </row>
    <row r="211" spans="1:55" ht="28.8" x14ac:dyDescent="0.3">
      <c r="A211" s="1" t="s">
        <v>522</v>
      </c>
      <c r="B211" s="1" t="s">
        <v>456</v>
      </c>
      <c r="C211" s="1" t="s">
        <v>523</v>
      </c>
      <c r="D211" s="1" t="s">
        <v>241</v>
      </c>
      <c r="E211" s="1" t="s">
        <v>324</v>
      </c>
      <c r="F211" s="4">
        <v>41300</v>
      </c>
      <c r="G211" s="1" t="s">
        <v>56</v>
      </c>
      <c r="H211" s="1" t="s">
        <v>524</v>
      </c>
      <c r="I211" s="3" t="b">
        <v>1</v>
      </c>
      <c r="J211" s="3">
        <v>54.3</v>
      </c>
      <c r="K211" s="3">
        <v>2.5</v>
      </c>
      <c r="L211" s="3" t="b">
        <v>1</v>
      </c>
      <c r="M211" s="1" t="s">
        <v>43</v>
      </c>
      <c r="N211" s="1" t="s">
        <v>456</v>
      </c>
      <c r="O211" s="3">
        <v>1</v>
      </c>
      <c r="P211" s="1" t="s">
        <v>460</v>
      </c>
      <c r="Q211" s="1" t="s">
        <v>461</v>
      </c>
      <c r="R211" s="1" t="s">
        <v>209</v>
      </c>
      <c r="S211" s="20" t="s">
        <v>210</v>
      </c>
      <c r="T211" s="1" t="s">
        <v>211</v>
      </c>
      <c r="U211" s="1" t="s">
        <v>462</v>
      </c>
      <c r="V211" s="1" t="s">
        <v>43</v>
      </c>
      <c r="W211" s="4">
        <v>43012</v>
      </c>
      <c r="X211" s="3">
        <v>0</v>
      </c>
      <c r="Y211" s="1" t="s">
        <v>532</v>
      </c>
      <c r="Z211" s="1" t="s">
        <v>522</v>
      </c>
      <c r="AA211" s="4">
        <v>45486</v>
      </c>
      <c r="AB211" s="1" t="s">
        <v>66</v>
      </c>
      <c r="AC211" s="4">
        <v>45506</v>
      </c>
      <c r="AD211" s="3">
        <v>1</v>
      </c>
      <c r="AE211" s="4">
        <v>45515</v>
      </c>
      <c r="AF211" s="1" t="s">
        <v>532</v>
      </c>
      <c r="AG211" s="1" t="s">
        <v>67</v>
      </c>
      <c r="AH211" s="1" t="s">
        <v>390</v>
      </c>
      <c r="AI211" s="1" t="s">
        <v>527</v>
      </c>
      <c r="AJ211" s="1" t="s">
        <v>70</v>
      </c>
      <c r="AK211" s="1" t="s">
        <v>70</v>
      </c>
      <c r="AL211" s="1" t="s">
        <v>71</v>
      </c>
      <c r="AM211" s="5">
        <v>0</v>
      </c>
      <c r="AN211" s="1" t="s">
        <v>527</v>
      </c>
      <c r="AO211" s="1" t="s">
        <v>528</v>
      </c>
      <c r="AP211" s="5">
        <v>750</v>
      </c>
      <c r="AQ211" s="3">
        <v>1</v>
      </c>
      <c r="AR211" s="1" t="s">
        <v>112</v>
      </c>
      <c r="AS211" s="8">
        <f>(Tableau1[[#This Row],[MedPrix]]+Tableau1[[#This Row],[PrixTrai]])*(1-Tableau1[[#This Row],[CliRemise]])</f>
        <v>750</v>
      </c>
      <c r="AT211" s="33">
        <f>Tableau1[[#This Row],[CA]]*1.1</f>
        <v>825.00000000000011</v>
      </c>
      <c r="AU211" s="22" t="str">
        <f>IF( Tableau1[[#This Row],[DetailVisite.VisNum]]="", "Sans détail", "Avec détail")</f>
        <v>Avec détail</v>
      </c>
      <c r="AV211" s="22">
        <f ca="1">IF(Tableau1[[#This Row],[VisDatePaiement_2024]]="",0,(TODAY()-Tableau1[[#This Row],[VisDatePaiement_2024]]))</f>
        <v>154</v>
      </c>
      <c r="AW211" s="22">
        <f ca="1">ROUND(Tableau1[[#This Row],[nombre de jour d''impayés]]/30,1)</f>
        <v>5.0999999999999996</v>
      </c>
      <c r="AX211" s="22" t="str">
        <f ca="1">IF(Tableau1[[#This Row],[nombre de mois]]&gt;1,"impayé","payé")</f>
        <v>impayé</v>
      </c>
      <c r="AY211" s="23" t="b">
        <f ca="1">AND(Tableau1[[#This Row],[VisDatesuivi_2024]]&gt;=TODAY()-30,Tableau1[[#This Row],[VisDatesuivi_2024]]&lt;=TODAY())</f>
        <v>0</v>
      </c>
      <c r="AZ211" s="23">
        <f>ROUNDDOWN(DAY(Tableau1[[#This Row],[VisDate_2024]])/7,0)</f>
        <v>1</v>
      </c>
      <c r="BA211" s="59">
        <f t="shared" si="3"/>
        <v>0</v>
      </c>
      <c r="BB211" s="60">
        <f>Tableau1[[#This Row],[VisDate_2024]]-Tableau1[[#This Row],[visite]]</f>
        <v>45486</v>
      </c>
      <c r="BC211" s="56" t="str">
        <f>IF(Tableau1[[#This Row],[visite]]&gt;0,Tableau1[[#This Row],[Colonne1]],"")</f>
        <v/>
      </c>
    </row>
    <row r="212" spans="1:55" ht="28.8" x14ac:dyDescent="0.3">
      <c r="A212" s="1" t="s">
        <v>522</v>
      </c>
      <c r="B212" s="1" t="s">
        <v>456</v>
      </c>
      <c r="C212" s="1" t="s">
        <v>523</v>
      </c>
      <c r="D212" s="1" t="s">
        <v>241</v>
      </c>
      <c r="E212" s="1" t="s">
        <v>324</v>
      </c>
      <c r="F212" s="4">
        <v>41300</v>
      </c>
      <c r="G212" s="1" t="s">
        <v>56</v>
      </c>
      <c r="H212" s="1" t="s">
        <v>524</v>
      </c>
      <c r="I212" s="3" t="b">
        <v>1</v>
      </c>
      <c r="J212" s="3">
        <v>54.3</v>
      </c>
      <c r="K212" s="3">
        <v>2.5</v>
      </c>
      <c r="L212" s="3" t="b">
        <v>1</v>
      </c>
      <c r="M212" s="1" t="s">
        <v>43</v>
      </c>
      <c r="N212" s="1" t="s">
        <v>456</v>
      </c>
      <c r="O212" s="3">
        <v>1</v>
      </c>
      <c r="P212" s="1" t="s">
        <v>460</v>
      </c>
      <c r="Q212" s="1" t="s">
        <v>461</v>
      </c>
      <c r="R212" s="1" t="s">
        <v>209</v>
      </c>
      <c r="S212" s="20" t="s">
        <v>210</v>
      </c>
      <c r="T212" s="1" t="s">
        <v>211</v>
      </c>
      <c r="U212" s="1" t="s">
        <v>462</v>
      </c>
      <c r="V212" s="1" t="s">
        <v>43</v>
      </c>
      <c r="W212" s="4">
        <v>43012</v>
      </c>
      <c r="X212" s="3">
        <v>0</v>
      </c>
      <c r="Y212" s="1" t="s">
        <v>532</v>
      </c>
      <c r="Z212" s="1" t="s">
        <v>522</v>
      </c>
      <c r="AA212" s="4">
        <v>45486</v>
      </c>
      <c r="AB212" s="1" t="s">
        <v>66</v>
      </c>
      <c r="AC212" s="4">
        <v>45506</v>
      </c>
      <c r="AD212" s="3">
        <v>1</v>
      </c>
      <c r="AE212" s="4">
        <v>45515</v>
      </c>
      <c r="AF212" s="1" t="s">
        <v>532</v>
      </c>
      <c r="AG212" s="1" t="s">
        <v>91</v>
      </c>
      <c r="AH212" s="1" t="s">
        <v>390</v>
      </c>
      <c r="AI212" s="1" t="s">
        <v>529</v>
      </c>
      <c r="AJ212" s="1" t="s">
        <v>70</v>
      </c>
      <c r="AK212" s="1" t="s">
        <v>70</v>
      </c>
      <c r="AL212" s="1" t="s">
        <v>71</v>
      </c>
      <c r="AM212" s="5">
        <v>0</v>
      </c>
      <c r="AN212" s="1" t="s">
        <v>529</v>
      </c>
      <c r="AO212" s="1" t="s">
        <v>530</v>
      </c>
      <c r="AP212" s="5">
        <v>1000</v>
      </c>
      <c r="AQ212" s="3">
        <v>1</v>
      </c>
      <c r="AR212" s="1" t="s">
        <v>112</v>
      </c>
      <c r="AS212" s="8">
        <f>(Tableau1[[#This Row],[MedPrix]]+Tableau1[[#This Row],[PrixTrai]])*(1-Tableau1[[#This Row],[CliRemise]])</f>
        <v>1000</v>
      </c>
      <c r="AT212" s="33">
        <f>Tableau1[[#This Row],[CA]]*1.1</f>
        <v>1100</v>
      </c>
      <c r="AU212" s="22" t="str">
        <f>IF( Tableau1[[#This Row],[DetailVisite.VisNum]]="", "Sans détail", "Avec détail")</f>
        <v>Avec détail</v>
      </c>
      <c r="AV212" s="22">
        <f ca="1">IF(Tableau1[[#This Row],[VisDatePaiement_2024]]="",0,(TODAY()-Tableau1[[#This Row],[VisDatePaiement_2024]]))</f>
        <v>154</v>
      </c>
      <c r="AW212" s="22">
        <f ca="1">ROUND(Tableau1[[#This Row],[nombre de jour d''impayés]]/30,1)</f>
        <v>5.0999999999999996</v>
      </c>
      <c r="AX212" s="22" t="str">
        <f ca="1">IF(Tableau1[[#This Row],[nombre de mois]]&gt;1,"impayé","payé")</f>
        <v>impayé</v>
      </c>
      <c r="AY212" s="23" t="b">
        <f ca="1">AND(Tableau1[[#This Row],[VisDatesuivi_2024]]&gt;=TODAY()-30,Tableau1[[#This Row],[VisDatesuivi_2024]]&lt;=TODAY())</f>
        <v>0</v>
      </c>
      <c r="AZ212" s="23">
        <f>ROUNDDOWN(DAY(Tableau1[[#This Row],[VisDate_2024]])/7,0)</f>
        <v>1</v>
      </c>
      <c r="BA212" s="59">
        <f t="shared" si="3"/>
        <v>0</v>
      </c>
      <c r="BB212" s="60">
        <f>Tableau1[[#This Row],[VisDate_2024]]-Tableau1[[#This Row],[visite]]</f>
        <v>45486</v>
      </c>
      <c r="BC212" s="56" t="str">
        <f>IF(Tableau1[[#This Row],[visite]]&gt;0,Tableau1[[#This Row],[Colonne1]],"")</f>
        <v/>
      </c>
    </row>
    <row r="213" spans="1:55" ht="28.8" x14ac:dyDescent="0.3">
      <c r="A213" s="1" t="s">
        <v>533</v>
      </c>
      <c r="B213" s="1" t="s">
        <v>534</v>
      </c>
      <c r="C213" s="1" t="s">
        <v>535</v>
      </c>
      <c r="D213" s="1" t="s">
        <v>416</v>
      </c>
      <c r="E213" s="1" t="s">
        <v>536</v>
      </c>
      <c r="F213" s="4">
        <v>39290</v>
      </c>
      <c r="G213" s="1" t="s">
        <v>56</v>
      </c>
      <c r="H213" s="1" t="s">
        <v>145</v>
      </c>
      <c r="I213" s="3" t="b">
        <v>0</v>
      </c>
      <c r="J213" s="3">
        <v>20.8</v>
      </c>
      <c r="K213" s="3">
        <v>0.35</v>
      </c>
      <c r="L213" s="3" t="b">
        <v>0</v>
      </c>
      <c r="M213" s="1" t="s">
        <v>43</v>
      </c>
      <c r="N213" s="1" t="s">
        <v>534</v>
      </c>
      <c r="O213" s="3">
        <v>2</v>
      </c>
      <c r="P213" s="1" t="s">
        <v>537</v>
      </c>
      <c r="Q213" s="1" t="s">
        <v>538</v>
      </c>
      <c r="R213" s="1" t="s">
        <v>61</v>
      </c>
      <c r="S213" s="20" t="s">
        <v>62</v>
      </c>
      <c r="T213" s="1" t="s">
        <v>63</v>
      </c>
      <c r="U213" s="1" t="s">
        <v>539</v>
      </c>
      <c r="V213" s="1" t="s">
        <v>43</v>
      </c>
      <c r="W213" s="4">
        <v>37630</v>
      </c>
      <c r="X213" s="3">
        <v>0.2</v>
      </c>
      <c r="Y213" s="1" t="s">
        <v>43</v>
      </c>
      <c r="Z213" s="1" t="s">
        <v>43</v>
      </c>
      <c r="AA213" s="2"/>
      <c r="AB213" s="1" t="s">
        <v>43</v>
      </c>
      <c r="AC213" s="2"/>
      <c r="AD213" s="2"/>
      <c r="AE213" s="2"/>
      <c r="AF213" s="1" t="s">
        <v>43</v>
      </c>
      <c r="AG213" s="1" t="s">
        <v>43</v>
      </c>
      <c r="AH213" s="1" t="s">
        <v>43</v>
      </c>
      <c r="AI213" s="1" t="s">
        <v>43</v>
      </c>
      <c r="AJ213" s="1" t="s">
        <v>43</v>
      </c>
      <c r="AK213" s="1" t="s">
        <v>43</v>
      </c>
      <c r="AL213" s="1" t="s">
        <v>43</v>
      </c>
      <c r="AM213" s="2"/>
      <c r="AN213" s="1" t="s">
        <v>43</v>
      </c>
      <c r="AO213" s="1" t="s">
        <v>43</v>
      </c>
      <c r="AP213" s="2"/>
      <c r="AQ213" s="2"/>
      <c r="AR213" s="1" t="s">
        <v>43</v>
      </c>
      <c r="AS213" s="8">
        <f>(Tableau1[[#This Row],[MedPrix]]+Tableau1[[#This Row],[PrixTrai]])*(1-Tableau1[[#This Row],[CliRemise]])</f>
        <v>0</v>
      </c>
      <c r="AT213" s="33">
        <f>Tableau1[[#This Row],[CA]]*1.1</f>
        <v>0</v>
      </c>
      <c r="AU213" s="22" t="str">
        <f>IF( Tableau1[[#This Row],[DetailVisite.VisNum]]="", "Sans détail", "Avec détail")</f>
        <v>Sans détail</v>
      </c>
      <c r="AV213" s="22">
        <f ca="1">IF(Tableau1[[#This Row],[VisDatePaiement_2024]]="",0,(TODAY()-Tableau1[[#This Row],[VisDatePaiement_2024]]))</f>
        <v>0</v>
      </c>
      <c r="AW213" s="22">
        <f ca="1">ROUND(Tableau1[[#This Row],[nombre de jour d''impayés]]/30,1)</f>
        <v>0</v>
      </c>
      <c r="AX213" s="22" t="str">
        <f ca="1">IF(Tableau1[[#This Row],[nombre de mois]]&gt;1,"impayé","payé")</f>
        <v>payé</v>
      </c>
      <c r="AY213" s="23" t="b">
        <f ca="1">AND(Tableau1[[#This Row],[VisDatesuivi_2024]]&gt;=TODAY()-30,Tableau1[[#This Row],[VisDatesuivi_2024]]&lt;=TODAY())</f>
        <v>0</v>
      </c>
      <c r="AZ213" s="23">
        <f>ROUNDDOWN(DAY(Tableau1[[#This Row],[VisDate_2024]])/7,0)</f>
        <v>0</v>
      </c>
      <c r="BA213" s="59">
        <f t="shared" si="3"/>
        <v>0</v>
      </c>
      <c r="BB213" s="60">
        <f>Tableau1[[#This Row],[VisDate_2024]]-Tableau1[[#This Row],[visite]]</f>
        <v>0</v>
      </c>
      <c r="BC213" s="56" t="str">
        <f>IF(Tableau1[[#This Row],[visite]]&gt;0,Tableau1[[#This Row],[Colonne1]],"")</f>
        <v/>
      </c>
    </row>
    <row r="214" spans="1:55" ht="28.8" x14ac:dyDescent="0.3">
      <c r="A214" s="1" t="s">
        <v>540</v>
      </c>
      <c r="B214" s="1" t="s">
        <v>534</v>
      </c>
      <c r="C214" s="1" t="s">
        <v>541</v>
      </c>
      <c r="D214" s="1" t="s">
        <v>416</v>
      </c>
      <c r="E214" s="1" t="s">
        <v>423</v>
      </c>
      <c r="F214" s="4">
        <v>42516</v>
      </c>
      <c r="G214" s="1" t="s">
        <v>56</v>
      </c>
      <c r="H214" s="1" t="s">
        <v>145</v>
      </c>
      <c r="I214" s="3" t="b">
        <v>0</v>
      </c>
      <c r="J214" s="3">
        <v>135.19999999999999</v>
      </c>
      <c r="K214" s="3">
        <v>25</v>
      </c>
      <c r="L214" s="3" t="b">
        <v>0</v>
      </c>
      <c r="M214" s="1" t="s">
        <v>43</v>
      </c>
      <c r="N214" s="1" t="s">
        <v>534</v>
      </c>
      <c r="O214" s="3">
        <v>2</v>
      </c>
      <c r="P214" s="1" t="s">
        <v>537</v>
      </c>
      <c r="Q214" s="1" t="s">
        <v>538</v>
      </c>
      <c r="R214" s="1" t="s">
        <v>61</v>
      </c>
      <c r="S214" s="20" t="s">
        <v>62</v>
      </c>
      <c r="T214" s="1" t="s">
        <v>63</v>
      </c>
      <c r="U214" s="1" t="s">
        <v>539</v>
      </c>
      <c r="V214" s="1" t="s">
        <v>43</v>
      </c>
      <c r="W214" s="4">
        <v>37630</v>
      </c>
      <c r="X214" s="3">
        <v>0.2</v>
      </c>
      <c r="Y214" s="1" t="s">
        <v>43</v>
      </c>
      <c r="Z214" s="1" t="s">
        <v>43</v>
      </c>
      <c r="AA214" s="2"/>
      <c r="AB214" s="1" t="s">
        <v>43</v>
      </c>
      <c r="AC214" s="2"/>
      <c r="AD214" s="2"/>
      <c r="AE214" s="2"/>
      <c r="AF214" s="1" t="s">
        <v>43</v>
      </c>
      <c r="AG214" s="1" t="s">
        <v>43</v>
      </c>
      <c r="AH214" s="1" t="s">
        <v>43</v>
      </c>
      <c r="AI214" s="1" t="s">
        <v>43</v>
      </c>
      <c r="AJ214" s="1" t="s">
        <v>43</v>
      </c>
      <c r="AK214" s="1" t="s">
        <v>43</v>
      </c>
      <c r="AL214" s="1" t="s">
        <v>43</v>
      </c>
      <c r="AM214" s="2"/>
      <c r="AN214" s="1" t="s">
        <v>43</v>
      </c>
      <c r="AO214" s="1" t="s">
        <v>43</v>
      </c>
      <c r="AP214" s="2"/>
      <c r="AQ214" s="2"/>
      <c r="AR214" s="1" t="s">
        <v>43</v>
      </c>
      <c r="AS214" s="8">
        <f>(Tableau1[[#This Row],[MedPrix]]+Tableau1[[#This Row],[PrixTrai]])*(1-Tableau1[[#This Row],[CliRemise]])</f>
        <v>0</v>
      </c>
      <c r="AT214" s="33">
        <f>Tableau1[[#This Row],[CA]]*1.1</f>
        <v>0</v>
      </c>
      <c r="AU214" s="22" t="str">
        <f>IF( Tableau1[[#This Row],[DetailVisite.VisNum]]="", "Sans détail", "Avec détail")</f>
        <v>Sans détail</v>
      </c>
      <c r="AV214" s="22">
        <f ca="1">IF(Tableau1[[#This Row],[VisDatePaiement_2024]]="",0,(TODAY()-Tableau1[[#This Row],[VisDatePaiement_2024]]))</f>
        <v>0</v>
      </c>
      <c r="AW214" s="22">
        <f ca="1">ROUND(Tableau1[[#This Row],[nombre de jour d''impayés]]/30,1)</f>
        <v>0</v>
      </c>
      <c r="AX214" s="22" t="str">
        <f ca="1">IF(Tableau1[[#This Row],[nombre de mois]]&gt;1,"impayé","payé")</f>
        <v>payé</v>
      </c>
      <c r="AY214" s="23" t="b">
        <f ca="1">AND(Tableau1[[#This Row],[VisDatesuivi_2024]]&gt;=TODAY()-30,Tableau1[[#This Row],[VisDatesuivi_2024]]&lt;=TODAY())</f>
        <v>0</v>
      </c>
      <c r="AZ214" s="23">
        <f>ROUNDDOWN(DAY(Tableau1[[#This Row],[VisDate_2024]])/7,0)</f>
        <v>0</v>
      </c>
      <c r="BA214" s="59">
        <f t="shared" si="3"/>
        <v>0</v>
      </c>
      <c r="BB214" s="60">
        <f>Tableau1[[#This Row],[VisDate_2024]]-Tableau1[[#This Row],[visite]]</f>
        <v>0</v>
      </c>
      <c r="BC214" s="56" t="str">
        <f>IF(Tableau1[[#This Row],[visite]]&gt;0,Tableau1[[#This Row],[Colonne1]],"")</f>
        <v/>
      </c>
    </row>
    <row r="215" spans="1:55" ht="28.8" x14ac:dyDescent="0.3">
      <c r="A215" s="1" t="s">
        <v>542</v>
      </c>
      <c r="B215" s="1" t="s">
        <v>543</v>
      </c>
      <c r="C215" s="1" t="s">
        <v>544</v>
      </c>
      <c r="D215" s="1" t="s">
        <v>143</v>
      </c>
      <c r="E215" s="1" t="s">
        <v>309</v>
      </c>
      <c r="F215" s="4">
        <v>42881</v>
      </c>
      <c r="G215" s="1" t="s">
        <v>56</v>
      </c>
      <c r="H215" s="1" t="s">
        <v>220</v>
      </c>
      <c r="I215" s="3" t="b">
        <v>1</v>
      </c>
      <c r="J215" s="3">
        <v>24</v>
      </c>
      <c r="K215" s="3">
        <v>20</v>
      </c>
      <c r="L215" s="3" t="b">
        <v>0</v>
      </c>
      <c r="M215" s="1" t="s">
        <v>43</v>
      </c>
      <c r="N215" s="1" t="s">
        <v>543</v>
      </c>
      <c r="O215" s="3">
        <v>1</v>
      </c>
      <c r="P215" s="1" t="s">
        <v>545</v>
      </c>
      <c r="Q215" s="1" t="s">
        <v>546</v>
      </c>
      <c r="R215" s="1" t="s">
        <v>304</v>
      </c>
      <c r="S215" s="20" t="s">
        <v>62</v>
      </c>
      <c r="T215" s="1" t="s">
        <v>305</v>
      </c>
      <c r="U215" s="1" t="s">
        <v>547</v>
      </c>
      <c r="V215" s="1" t="s">
        <v>43</v>
      </c>
      <c r="W215" s="4">
        <v>43175</v>
      </c>
      <c r="X215" s="3">
        <v>0</v>
      </c>
      <c r="Y215" s="1" t="s">
        <v>548</v>
      </c>
      <c r="Z215" s="1" t="s">
        <v>542</v>
      </c>
      <c r="AA215" s="4">
        <v>45036</v>
      </c>
      <c r="AB215" s="1" t="s">
        <v>111</v>
      </c>
      <c r="AC215" s="2"/>
      <c r="AD215" s="3">
        <v>1</v>
      </c>
      <c r="AE215" s="4">
        <v>45064</v>
      </c>
      <c r="AF215" s="1" t="s">
        <v>548</v>
      </c>
      <c r="AG215" s="1" t="s">
        <v>67</v>
      </c>
      <c r="AH215" s="1" t="s">
        <v>68</v>
      </c>
      <c r="AI215" s="1" t="s">
        <v>69</v>
      </c>
      <c r="AJ215" s="1" t="s">
        <v>70</v>
      </c>
      <c r="AK215" s="1" t="s">
        <v>70</v>
      </c>
      <c r="AL215" s="1" t="s">
        <v>71</v>
      </c>
      <c r="AM215" s="5">
        <v>0</v>
      </c>
      <c r="AN215" s="1" t="s">
        <v>69</v>
      </c>
      <c r="AO215" s="1" t="s">
        <v>72</v>
      </c>
      <c r="AP215" s="5">
        <v>250</v>
      </c>
      <c r="AQ215" s="3">
        <v>1</v>
      </c>
      <c r="AR215" s="1" t="s">
        <v>112</v>
      </c>
      <c r="AS215" s="8">
        <f>(Tableau1[[#This Row],[MedPrix]]+Tableau1[[#This Row],[PrixTrai]])*(1-Tableau1[[#This Row],[CliRemise]])</f>
        <v>250</v>
      </c>
      <c r="AT215" s="33">
        <f>Tableau1[[#This Row],[CA]]*1.1</f>
        <v>275</v>
      </c>
      <c r="AU215" s="22" t="str">
        <f>IF( Tableau1[[#This Row],[DetailVisite.VisNum]]="", "Sans détail", "Avec détail")</f>
        <v>Avec détail</v>
      </c>
      <c r="AV215" s="22">
        <f ca="1">IF(Tableau1[[#This Row],[VisDatePaiement_2024]]="",0,(TODAY()-Tableau1[[#This Row],[VisDatePaiement_2024]]))</f>
        <v>605</v>
      </c>
      <c r="AW215" s="22">
        <f ca="1">ROUND(Tableau1[[#This Row],[nombre de jour d''impayés]]/30,1)</f>
        <v>20.2</v>
      </c>
      <c r="AX215" s="22" t="str">
        <f ca="1">IF(Tableau1[[#This Row],[nombre de mois]]&gt;1,"impayé","payé")</f>
        <v>impayé</v>
      </c>
      <c r="AY215" s="23" t="b">
        <f ca="1">AND(Tableau1[[#This Row],[VisDatesuivi_2024]]&gt;=TODAY()-30,Tableau1[[#This Row],[VisDatesuivi_2024]]&lt;=TODAY())</f>
        <v>0</v>
      </c>
      <c r="AZ215" s="23">
        <f>ROUNDDOWN(DAY(Tableau1[[#This Row],[VisDate_2024]])/7,0)</f>
        <v>2</v>
      </c>
      <c r="BA215" s="59">
        <f t="shared" si="3"/>
        <v>0</v>
      </c>
      <c r="BB215" s="60">
        <f>Tableau1[[#This Row],[VisDate_2024]]-Tableau1[[#This Row],[visite]]</f>
        <v>45036</v>
      </c>
      <c r="BC215" s="56" t="str">
        <f>IF(Tableau1[[#This Row],[visite]]&gt;0,Tableau1[[#This Row],[Colonne1]],"")</f>
        <v/>
      </c>
    </row>
    <row r="216" spans="1:55" ht="28.8" x14ac:dyDescent="0.3">
      <c r="A216" s="1" t="s">
        <v>542</v>
      </c>
      <c r="B216" s="1" t="s">
        <v>543</v>
      </c>
      <c r="C216" s="1" t="s">
        <v>544</v>
      </c>
      <c r="D216" s="1" t="s">
        <v>143</v>
      </c>
      <c r="E216" s="1" t="s">
        <v>309</v>
      </c>
      <c r="F216" s="4">
        <v>42881</v>
      </c>
      <c r="G216" s="1" t="s">
        <v>56</v>
      </c>
      <c r="H216" s="1" t="s">
        <v>220</v>
      </c>
      <c r="I216" s="3" t="b">
        <v>1</v>
      </c>
      <c r="J216" s="3">
        <v>24</v>
      </c>
      <c r="K216" s="3">
        <v>20</v>
      </c>
      <c r="L216" s="3" t="b">
        <v>0</v>
      </c>
      <c r="M216" s="1" t="s">
        <v>43</v>
      </c>
      <c r="N216" s="1" t="s">
        <v>543</v>
      </c>
      <c r="O216" s="3">
        <v>1</v>
      </c>
      <c r="P216" s="1" t="s">
        <v>545</v>
      </c>
      <c r="Q216" s="1" t="s">
        <v>546</v>
      </c>
      <c r="R216" s="1" t="s">
        <v>304</v>
      </c>
      <c r="S216" s="20" t="s">
        <v>62</v>
      </c>
      <c r="T216" s="1" t="s">
        <v>305</v>
      </c>
      <c r="U216" s="1" t="s">
        <v>547</v>
      </c>
      <c r="V216" s="1" t="s">
        <v>43</v>
      </c>
      <c r="W216" s="4">
        <v>43175</v>
      </c>
      <c r="X216" s="3">
        <v>0</v>
      </c>
      <c r="Y216" s="1" t="s">
        <v>548</v>
      </c>
      <c r="Z216" s="1" t="s">
        <v>542</v>
      </c>
      <c r="AA216" s="4">
        <v>45036</v>
      </c>
      <c r="AB216" s="1" t="s">
        <v>111</v>
      </c>
      <c r="AC216" s="2"/>
      <c r="AD216" s="3">
        <v>1</v>
      </c>
      <c r="AE216" s="4">
        <v>45064</v>
      </c>
      <c r="AF216" s="1" t="s">
        <v>548</v>
      </c>
      <c r="AG216" s="1" t="s">
        <v>91</v>
      </c>
      <c r="AH216" s="1" t="s">
        <v>68</v>
      </c>
      <c r="AI216" s="1" t="s">
        <v>194</v>
      </c>
      <c r="AJ216" s="1" t="s">
        <v>70</v>
      </c>
      <c r="AK216" s="1" t="s">
        <v>70</v>
      </c>
      <c r="AL216" s="1" t="s">
        <v>71</v>
      </c>
      <c r="AM216" s="5">
        <v>0</v>
      </c>
      <c r="AN216" s="1" t="s">
        <v>194</v>
      </c>
      <c r="AO216" s="1" t="s">
        <v>195</v>
      </c>
      <c r="AP216" s="5">
        <v>100</v>
      </c>
      <c r="AQ216" s="3">
        <v>1</v>
      </c>
      <c r="AR216" s="1" t="s">
        <v>112</v>
      </c>
      <c r="AS216" s="8">
        <f>(Tableau1[[#This Row],[MedPrix]]+Tableau1[[#This Row],[PrixTrai]])*(1-Tableau1[[#This Row],[CliRemise]])</f>
        <v>100</v>
      </c>
      <c r="AT216" s="33">
        <f>Tableau1[[#This Row],[CA]]*1.1</f>
        <v>110.00000000000001</v>
      </c>
      <c r="AU216" s="22" t="str">
        <f>IF( Tableau1[[#This Row],[DetailVisite.VisNum]]="", "Sans détail", "Avec détail")</f>
        <v>Avec détail</v>
      </c>
      <c r="AV216" s="22">
        <f ca="1">IF(Tableau1[[#This Row],[VisDatePaiement_2024]]="",0,(TODAY()-Tableau1[[#This Row],[VisDatePaiement_2024]]))</f>
        <v>605</v>
      </c>
      <c r="AW216" s="22">
        <f ca="1">ROUND(Tableau1[[#This Row],[nombre de jour d''impayés]]/30,1)</f>
        <v>20.2</v>
      </c>
      <c r="AX216" s="22" t="str">
        <f ca="1">IF(Tableau1[[#This Row],[nombre de mois]]&gt;1,"impayé","payé")</f>
        <v>impayé</v>
      </c>
      <c r="AY216" s="23" t="b">
        <f ca="1">AND(Tableau1[[#This Row],[VisDatesuivi_2024]]&gt;=TODAY()-30,Tableau1[[#This Row],[VisDatesuivi_2024]]&lt;=TODAY())</f>
        <v>0</v>
      </c>
      <c r="AZ216" s="23">
        <f>ROUNDDOWN(DAY(Tableau1[[#This Row],[VisDate_2024]])/7,0)</f>
        <v>2</v>
      </c>
      <c r="BA216" s="59">
        <f t="shared" si="3"/>
        <v>0</v>
      </c>
      <c r="BB216" s="60">
        <f>Tableau1[[#This Row],[VisDate_2024]]-Tableau1[[#This Row],[visite]]</f>
        <v>45036</v>
      </c>
      <c r="BC216" s="56" t="str">
        <f>IF(Tableau1[[#This Row],[visite]]&gt;0,Tableau1[[#This Row],[Colonne1]],"")</f>
        <v/>
      </c>
    </row>
    <row r="217" spans="1:55" ht="28.8" x14ac:dyDescent="0.3">
      <c r="A217" s="1" t="s">
        <v>542</v>
      </c>
      <c r="B217" s="1" t="s">
        <v>543</v>
      </c>
      <c r="C217" s="1" t="s">
        <v>544</v>
      </c>
      <c r="D217" s="1" t="s">
        <v>143</v>
      </c>
      <c r="E217" s="1" t="s">
        <v>309</v>
      </c>
      <c r="F217" s="4">
        <v>42881</v>
      </c>
      <c r="G217" s="1" t="s">
        <v>56</v>
      </c>
      <c r="H217" s="1" t="s">
        <v>220</v>
      </c>
      <c r="I217" s="3" t="b">
        <v>1</v>
      </c>
      <c r="J217" s="3">
        <v>24</v>
      </c>
      <c r="K217" s="3">
        <v>20</v>
      </c>
      <c r="L217" s="3" t="b">
        <v>0</v>
      </c>
      <c r="M217" s="1" t="s">
        <v>43</v>
      </c>
      <c r="N217" s="1" t="s">
        <v>543</v>
      </c>
      <c r="O217" s="3">
        <v>1</v>
      </c>
      <c r="P217" s="1" t="s">
        <v>545</v>
      </c>
      <c r="Q217" s="1" t="s">
        <v>546</v>
      </c>
      <c r="R217" s="1" t="s">
        <v>304</v>
      </c>
      <c r="S217" s="20" t="s">
        <v>62</v>
      </c>
      <c r="T217" s="1" t="s">
        <v>305</v>
      </c>
      <c r="U217" s="1" t="s">
        <v>547</v>
      </c>
      <c r="V217" s="1" t="s">
        <v>43</v>
      </c>
      <c r="W217" s="4">
        <v>43175</v>
      </c>
      <c r="X217" s="3">
        <v>0</v>
      </c>
      <c r="Y217" s="1" t="s">
        <v>549</v>
      </c>
      <c r="Z217" s="1" t="s">
        <v>542</v>
      </c>
      <c r="AA217" s="4">
        <v>45581</v>
      </c>
      <c r="AB217" s="1" t="s">
        <v>111</v>
      </c>
      <c r="AC217" s="2"/>
      <c r="AD217" s="3">
        <v>1</v>
      </c>
      <c r="AE217" s="4">
        <v>45608</v>
      </c>
      <c r="AF217" s="1" t="s">
        <v>43</v>
      </c>
      <c r="AG217" s="1" t="s">
        <v>43</v>
      </c>
      <c r="AH217" s="1" t="s">
        <v>43</v>
      </c>
      <c r="AI217" s="1" t="s">
        <v>43</v>
      </c>
      <c r="AJ217" s="1" t="s">
        <v>43</v>
      </c>
      <c r="AK217" s="1" t="s">
        <v>43</v>
      </c>
      <c r="AL217" s="1" t="s">
        <v>43</v>
      </c>
      <c r="AM217" s="2"/>
      <c r="AN217" s="1" t="s">
        <v>43</v>
      </c>
      <c r="AO217" s="1" t="s">
        <v>43</v>
      </c>
      <c r="AP217" s="2"/>
      <c r="AQ217" s="3">
        <v>1</v>
      </c>
      <c r="AR217" s="1" t="s">
        <v>112</v>
      </c>
      <c r="AS217" s="8">
        <f>(Tableau1[[#This Row],[MedPrix]]+Tableau1[[#This Row],[PrixTrai]])*(1-Tableau1[[#This Row],[CliRemise]])</f>
        <v>0</v>
      </c>
      <c r="AT217" s="33">
        <f>Tableau1[[#This Row],[CA]]*1.1</f>
        <v>0</v>
      </c>
      <c r="AU217" s="22" t="str">
        <f>IF( Tableau1[[#This Row],[DetailVisite.VisNum]]="", "Sans détail", "Avec détail")</f>
        <v>Sans détail</v>
      </c>
      <c r="AV217" s="22">
        <f ca="1">IF(Tableau1[[#This Row],[VisDatePaiement_2024]]="",0,(TODAY()-Tableau1[[#This Row],[VisDatePaiement_2024]]))</f>
        <v>61</v>
      </c>
      <c r="AW217" s="22">
        <f ca="1">ROUND(Tableau1[[#This Row],[nombre de jour d''impayés]]/30,1)</f>
        <v>2</v>
      </c>
      <c r="AX217" s="22" t="str">
        <f ca="1">IF(Tableau1[[#This Row],[nombre de mois]]&gt;1,"impayé","payé")</f>
        <v>impayé</v>
      </c>
      <c r="AY217" s="23" t="b">
        <f ca="1">AND(Tableau1[[#This Row],[VisDatesuivi_2024]]&gt;=TODAY()-30,Tableau1[[#This Row],[VisDatesuivi_2024]]&lt;=TODAY())</f>
        <v>0</v>
      </c>
      <c r="AZ217" s="23">
        <f>ROUNDDOWN(DAY(Tableau1[[#This Row],[VisDate_2024]])/7,0)</f>
        <v>2</v>
      </c>
      <c r="BA217" s="59">
        <f t="shared" si="3"/>
        <v>0</v>
      </c>
      <c r="BB217" s="60">
        <f>Tableau1[[#This Row],[VisDate_2024]]-Tableau1[[#This Row],[visite]]</f>
        <v>45581</v>
      </c>
      <c r="BC217" s="56" t="str">
        <f>IF(Tableau1[[#This Row],[visite]]&gt;0,Tableau1[[#This Row],[Colonne1]],"")</f>
        <v/>
      </c>
    </row>
    <row r="218" spans="1:55" ht="28.8" x14ac:dyDescent="0.3">
      <c r="A218" s="1" t="s">
        <v>542</v>
      </c>
      <c r="B218" s="1" t="s">
        <v>543</v>
      </c>
      <c r="C218" s="1" t="s">
        <v>544</v>
      </c>
      <c r="D218" s="1" t="s">
        <v>143</v>
      </c>
      <c r="E218" s="1" t="s">
        <v>309</v>
      </c>
      <c r="F218" s="4">
        <v>42881</v>
      </c>
      <c r="G218" s="1" t="s">
        <v>56</v>
      </c>
      <c r="H218" s="1" t="s">
        <v>220</v>
      </c>
      <c r="I218" s="3" t="b">
        <v>1</v>
      </c>
      <c r="J218" s="3">
        <v>24</v>
      </c>
      <c r="K218" s="3">
        <v>20</v>
      </c>
      <c r="L218" s="3" t="b">
        <v>0</v>
      </c>
      <c r="M218" s="1" t="s">
        <v>43</v>
      </c>
      <c r="N218" s="1" t="s">
        <v>543</v>
      </c>
      <c r="O218" s="3">
        <v>1</v>
      </c>
      <c r="P218" s="1" t="s">
        <v>545</v>
      </c>
      <c r="Q218" s="1" t="s">
        <v>546</v>
      </c>
      <c r="R218" s="1" t="s">
        <v>304</v>
      </c>
      <c r="S218" s="20" t="s">
        <v>62</v>
      </c>
      <c r="T218" s="1" t="s">
        <v>305</v>
      </c>
      <c r="U218" s="1" t="s">
        <v>547</v>
      </c>
      <c r="V218" s="1" t="s">
        <v>43</v>
      </c>
      <c r="W218" s="4">
        <v>43175</v>
      </c>
      <c r="X218" s="3">
        <v>0</v>
      </c>
      <c r="Y218" s="1" t="s">
        <v>550</v>
      </c>
      <c r="Z218" s="1" t="s">
        <v>542</v>
      </c>
      <c r="AA218" s="4">
        <v>45431</v>
      </c>
      <c r="AB218" s="1" t="s">
        <v>111</v>
      </c>
      <c r="AC218" s="2"/>
      <c r="AD218" s="3">
        <v>3</v>
      </c>
      <c r="AE218" s="4">
        <v>45433</v>
      </c>
      <c r="AF218" s="1" t="s">
        <v>550</v>
      </c>
      <c r="AG218" s="1" t="s">
        <v>67</v>
      </c>
      <c r="AH218" s="1" t="s">
        <v>68</v>
      </c>
      <c r="AI218" s="1" t="s">
        <v>69</v>
      </c>
      <c r="AJ218" s="1" t="s">
        <v>70</v>
      </c>
      <c r="AK218" s="1" t="s">
        <v>70</v>
      </c>
      <c r="AL218" s="1" t="s">
        <v>71</v>
      </c>
      <c r="AM218" s="5">
        <v>0</v>
      </c>
      <c r="AN218" s="1" t="s">
        <v>69</v>
      </c>
      <c r="AO218" s="1" t="s">
        <v>72</v>
      </c>
      <c r="AP218" s="5">
        <v>250</v>
      </c>
      <c r="AQ218" s="3">
        <v>3</v>
      </c>
      <c r="AR218" s="1" t="s">
        <v>82</v>
      </c>
      <c r="AS218" s="8">
        <f>(Tableau1[[#This Row],[MedPrix]]+Tableau1[[#This Row],[PrixTrai]])*(1-Tableau1[[#This Row],[CliRemise]])</f>
        <v>250</v>
      </c>
      <c r="AT218" s="33">
        <f>Tableau1[[#This Row],[CA]]*1.1</f>
        <v>275</v>
      </c>
      <c r="AU218" s="22" t="str">
        <f>IF( Tableau1[[#This Row],[DetailVisite.VisNum]]="", "Sans détail", "Avec détail")</f>
        <v>Avec détail</v>
      </c>
      <c r="AV218" s="22">
        <f ca="1">IF(Tableau1[[#This Row],[VisDatePaiement_2024]]="",0,(TODAY()-Tableau1[[#This Row],[VisDatePaiement_2024]]))</f>
        <v>236</v>
      </c>
      <c r="AW218" s="22">
        <f ca="1">ROUND(Tableau1[[#This Row],[nombre de jour d''impayés]]/30,1)</f>
        <v>7.9</v>
      </c>
      <c r="AX218" s="22" t="str">
        <f ca="1">IF(Tableau1[[#This Row],[nombre de mois]]&gt;1,"impayé","payé")</f>
        <v>impayé</v>
      </c>
      <c r="AY218" s="23" t="b">
        <f ca="1">AND(Tableau1[[#This Row],[VisDatesuivi_2024]]&gt;=TODAY()-30,Tableau1[[#This Row],[VisDatesuivi_2024]]&lt;=TODAY())</f>
        <v>0</v>
      </c>
      <c r="AZ218" s="23">
        <f>ROUNDDOWN(DAY(Tableau1[[#This Row],[VisDate_2024]])/7,0)</f>
        <v>2</v>
      </c>
      <c r="BA218" s="59">
        <f t="shared" si="3"/>
        <v>0</v>
      </c>
      <c r="BB218" s="60">
        <f>Tableau1[[#This Row],[VisDate_2024]]-Tableau1[[#This Row],[visite]]</f>
        <v>45431</v>
      </c>
      <c r="BC218" s="56" t="str">
        <f>IF(Tableau1[[#This Row],[visite]]&gt;0,Tableau1[[#This Row],[Colonne1]],"")</f>
        <v/>
      </c>
    </row>
    <row r="219" spans="1:55" ht="28.8" x14ac:dyDescent="0.3">
      <c r="A219" s="1" t="s">
        <v>542</v>
      </c>
      <c r="B219" s="1" t="s">
        <v>543</v>
      </c>
      <c r="C219" s="1" t="s">
        <v>544</v>
      </c>
      <c r="D219" s="1" t="s">
        <v>143</v>
      </c>
      <c r="E219" s="1" t="s">
        <v>309</v>
      </c>
      <c r="F219" s="4">
        <v>42881</v>
      </c>
      <c r="G219" s="1" t="s">
        <v>56</v>
      </c>
      <c r="H219" s="1" t="s">
        <v>220</v>
      </c>
      <c r="I219" s="3" t="b">
        <v>1</v>
      </c>
      <c r="J219" s="3">
        <v>24</v>
      </c>
      <c r="K219" s="3">
        <v>20</v>
      </c>
      <c r="L219" s="3" t="b">
        <v>0</v>
      </c>
      <c r="M219" s="1" t="s">
        <v>43</v>
      </c>
      <c r="N219" s="1" t="s">
        <v>543</v>
      </c>
      <c r="O219" s="3">
        <v>1</v>
      </c>
      <c r="P219" s="1" t="s">
        <v>545</v>
      </c>
      <c r="Q219" s="1" t="s">
        <v>546</v>
      </c>
      <c r="R219" s="1" t="s">
        <v>304</v>
      </c>
      <c r="S219" s="20" t="s">
        <v>62</v>
      </c>
      <c r="T219" s="1" t="s">
        <v>305</v>
      </c>
      <c r="U219" s="1" t="s">
        <v>547</v>
      </c>
      <c r="V219" s="1" t="s">
        <v>43</v>
      </c>
      <c r="W219" s="4">
        <v>43175</v>
      </c>
      <c r="X219" s="3">
        <v>0</v>
      </c>
      <c r="Y219" s="1" t="s">
        <v>550</v>
      </c>
      <c r="Z219" s="1" t="s">
        <v>542</v>
      </c>
      <c r="AA219" s="4">
        <v>45431</v>
      </c>
      <c r="AB219" s="1" t="s">
        <v>111</v>
      </c>
      <c r="AC219" s="2"/>
      <c r="AD219" s="3">
        <v>3</v>
      </c>
      <c r="AE219" s="4">
        <v>45433</v>
      </c>
      <c r="AF219" s="1" t="s">
        <v>550</v>
      </c>
      <c r="AG219" s="1" t="s">
        <v>91</v>
      </c>
      <c r="AH219" s="1" t="s">
        <v>68</v>
      </c>
      <c r="AI219" s="1" t="s">
        <v>194</v>
      </c>
      <c r="AJ219" s="1" t="s">
        <v>70</v>
      </c>
      <c r="AK219" s="1" t="s">
        <v>70</v>
      </c>
      <c r="AL219" s="1" t="s">
        <v>71</v>
      </c>
      <c r="AM219" s="5">
        <v>0</v>
      </c>
      <c r="AN219" s="1" t="s">
        <v>194</v>
      </c>
      <c r="AO219" s="1" t="s">
        <v>195</v>
      </c>
      <c r="AP219" s="5">
        <v>100</v>
      </c>
      <c r="AQ219" s="3">
        <v>3</v>
      </c>
      <c r="AR219" s="1" t="s">
        <v>82</v>
      </c>
      <c r="AS219" s="8">
        <f>(Tableau1[[#This Row],[MedPrix]]+Tableau1[[#This Row],[PrixTrai]])*(1-Tableau1[[#This Row],[CliRemise]])</f>
        <v>100</v>
      </c>
      <c r="AT219" s="33">
        <f>Tableau1[[#This Row],[CA]]*1.1</f>
        <v>110.00000000000001</v>
      </c>
      <c r="AU219" s="22" t="str">
        <f>IF( Tableau1[[#This Row],[DetailVisite.VisNum]]="", "Sans détail", "Avec détail")</f>
        <v>Avec détail</v>
      </c>
      <c r="AV219" s="22">
        <f ca="1">IF(Tableau1[[#This Row],[VisDatePaiement_2024]]="",0,(TODAY()-Tableau1[[#This Row],[VisDatePaiement_2024]]))</f>
        <v>236</v>
      </c>
      <c r="AW219" s="22">
        <f ca="1">ROUND(Tableau1[[#This Row],[nombre de jour d''impayés]]/30,1)</f>
        <v>7.9</v>
      </c>
      <c r="AX219" s="22" t="str">
        <f ca="1">IF(Tableau1[[#This Row],[nombre de mois]]&gt;1,"impayé","payé")</f>
        <v>impayé</v>
      </c>
      <c r="AY219" s="23" t="b">
        <f ca="1">AND(Tableau1[[#This Row],[VisDatesuivi_2024]]&gt;=TODAY()-30,Tableau1[[#This Row],[VisDatesuivi_2024]]&lt;=TODAY())</f>
        <v>0</v>
      </c>
      <c r="AZ219" s="23">
        <f>ROUNDDOWN(DAY(Tableau1[[#This Row],[VisDate_2024]])/7,0)</f>
        <v>2</v>
      </c>
      <c r="BA219" s="59">
        <f t="shared" si="3"/>
        <v>0</v>
      </c>
      <c r="BB219" s="60">
        <f>Tableau1[[#This Row],[VisDate_2024]]-Tableau1[[#This Row],[visite]]</f>
        <v>45431</v>
      </c>
      <c r="BC219" s="56" t="str">
        <f>IF(Tableau1[[#This Row],[visite]]&gt;0,Tableau1[[#This Row],[Colonne1]],"")</f>
        <v/>
      </c>
    </row>
    <row r="220" spans="1:55" ht="28.8" x14ac:dyDescent="0.3">
      <c r="A220" s="1" t="s">
        <v>551</v>
      </c>
      <c r="B220" s="1" t="s">
        <v>552</v>
      </c>
      <c r="C220" s="1" t="s">
        <v>553</v>
      </c>
      <c r="D220" s="1" t="s">
        <v>143</v>
      </c>
      <c r="E220" s="1" t="s">
        <v>554</v>
      </c>
      <c r="F220" s="4">
        <v>42424</v>
      </c>
      <c r="G220" s="1" t="s">
        <v>107</v>
      </c>
      <c r="H220" s="1" t="s">
        <v>490</v>
      </c>
      <c r="I220" s="3" t="b">
        <v>1</v>
      </c>
      <c r="J220" s="3">
        <v>58.6</v>
      </c>
      <c r="K220" s="3">
        <v>51.8</v>
      </c>
      <c r="L220" s="3" t="b">
        <v>0</v>
      </c>
      <c r="M220" s="1" t="s">
        <v>43</v>
      </c>
      <c r="N220" s="1" t="s">
        <v>552</v>
      </c>
      <c r="O220" s="3">
        <v>1</v>
      </c>
      <c r="P220" s="1" t="s">
        <v>555</v>
      </c>
      <c r="Q220" s="1" t="s">
        <v>556</v>
      </c>
      <c r="R220" s="1" t="s">
        <v>359</v>
      </c>
      <c r="S220" s="20" t="s">
        <v>210</v>
      </c>
      <c r="T220" s="1" t="s">
        <v>360</v>
      </c>
      <c r="U220" s="1" t="s">
        <v>557</v>
      </c>
      <c r="V220" s="1" t="s">
        <v>43</v>
      </c>
      <c r="W220" s="4">
        <v>43185</v>
      </c>
      <c r="X220" s="3">
        <v>0</v>
      </c>
      <c r="Y220" s="1" t="s">
        <v>558</v>
      </c>
      <c r="Z220" s="1" t="s">
        <v>551</v>
      </c>
      <c r="AA220" s="4">
        <v>44989</v>
      </c>
      <c r="AB220" s="1" t="s">
        <v>111</v>
      </c>
      <c r="AC220" s="2"/>
      <c r="AD220" s="3">
        <v>3</v>
      </c>
      <c r="AE220" s="4">
        <v>44990</v>
      </c>
      <c r="AF220" s="1" t="s">
        <v>558</v>
      </c>
      <c r="AG220" s="1" t="s">
        <v>67</v>
      </c>
      <c r="AH220" s="1" t="s">
        <v>401</v>
      </c>
      <c r="AI220" s="1" t="s">
        <v>69</v>
      </c>
      <c r="AJ220" s="1" t="s">
        <v>465</v>
      </c>
      <c r="AK220" s="1" t="s">
        <v>465</v>
      </c>
      <c r="AL220" s="1" t="s">
        <v>466</v>
      </c>
      <c r="AM220" s="5">
        <v>3.9</v>
      </c>
      <c r="AN220" s="1" t="s">
        <v>69</v>
      </c>
      <c r="AO220" s="1" t="s">
        <v>72</v>
      </c>
      <c r="AP220" s="5">
        <v>250</v>
      </c>
      <c r="AQ220" s="3">
        <v>3</v>
      </c>
      <c r="AR220" s="1" t="s">
        <v>82</v>
      </c>
      <c r="AS220" s="8">
        <f>(Tableau1[[#This Row],[MedPrix]]+Tableau1[[#This Row],[PrixTrai]])*(1-Tableau1[[#This Row],[CliRemise]])</f>
        <v>253.9</v>
      </c>
      <c r="AT220" s="33">
        <f>Tableau1[[#This Row],[CA]]*1.1</f>
        <v>279.29000000000002</v>
      </c>
      <c r="AU220" s="22" t="str">
        <f>IF( Tableau1[[#This Row],[DetailVisite.VisNum]]="", "Sans détail", "Avec détail")</f>
        <v>Avec détail</v>
      </c>
      <c r="AV220" s="22">
        <f ca="1">IF(Tableau1[[#This Row],[VisDatePaiement_2024]]="",0,(TODAY()-Tableau1[[#This Row],[VisDatePaiement_2024]]))</f>
        <v>679</v>
      </c>
      <c r="AW220" s="22">
        <f ca="1">ROUND(Tableau1[[#This Row],[nombre de jour d''impayés]]/30,1)</f>
        <v>22.6</v>
      </c>
      <c r="AX220" s="22" t="str">
        <f ca="1">IF(Tableau1[[#This Row],[nombre de mois]]&gt;1,"impayé","payé")</f>
        <v>impayé</v>
      </c>
      <c r="AY220" s="23" t="b">
        <f ca="1">AND(Tableau1[[#This Row],[VisDatesuivi_2024]]&gt;=TODAY()-30,Tableau1[[#This Row],[VisDatesuivi_2024]]&lt;=TODAY())</f>
        <v>0</v>
      </c>
      <c r="AZ220" s="23">
        <f>ROUNDDOWN(DAY(Tableau1[[#This Row],[VisDate_2024]])/7,0)</f>
        <v>0</v>
      </c>
      <c r="BA220" s="59">
        <f t="shared" si="3"/>
        <v>0</v>
      </c>
      <c r="BB220" s="60">
        <f>Tableau1[[#This Row],[VisDate_2024]]-Tableau1[[#This Row],[visite]]</f>
        <v>44989</v>
      </c>
      <c r="BC220" s="56" t="str">
        <f>IF(Tableau1[[#This Row],[visite]]&gt;0,Tableau1[[#This Row],[Colonne1]],"")</f>
        <v/>
      </c>
    </row>
    <row r="221" spans="1:55" ht="28.8" x14ac:dyDescent="0.3">
      <c r="A221" s="1" t="s">
        <v>551</v>
      </c>
      <c r="B221" s="1" t="s">
        <v>552</v>
      </c>
      <c r="C221" s="1" t="s">
        <v>553</v>
      </c>
      <c r="D221" s="1" t="s">
        <v>143</v>
      </c>
      <c r="E221" s="1" t="s">
        <v>554</v>
      </c>
      <c r="F221" s="4">
        <v>42424</v>
      </c>
      <c r="G221" s="1" t="s">
        <v>107</v>
      </c>
      <c r="H221" s="1" t="s">
        <v>490</v>
      </c>
      <c r="I221" s="3" t="b">
        <v>1</v>
      </c>
      <c r="J221" s="3">
        <v>58.6</v>
      </c>
      <c r="K221" s="3">
        <v>51.8</v>
      </c>
      <c r="L221" s="3" t="b">
        <v>0</v>
      </c>
      <c r="M221" s="1" t="s">
        <v>43</v>
      </c>
      <c r="N221" s="1" t="s">
        <v>552</v>
      </c>
      <c r="O221" s="3">
        <v>1</v>
      </c>
      <c r="P221" s="1" t="s">
        <v>555</v>
      </c>
      <c r="Q221" s="1" t="s">
        <v>556</v>
      </c>
      <c r="R221" s="1" t="s">
        <v>359</v>
      </c>
      <c r="S221" s="20" t="s">
        <v>210</v>
      </c>
      <c r="T221" s="1" t="s">
        <v>360</v>
      </c>
      <c r="U221" s="1" t="s">
        <v>557</v>
      </c>
      <c r="V221" s="1" t="s">
        <v>43</v>
      </c>
      <c r="W221" s="4">
        <v>43185</v>
      </c>
      <c r="X221" s="3">
        <v>0</v>
      </c>
      <c r="Y221" s="1" t="s">
        <v>558</v>
      </c>
      <c r="Z221" s="1" t="s">
        <v>551</v>
      </c>
      <c r="AA221" s="4">
        <v>44989</v>
      </c>
      <c r="AB221" s="1" t="s">
        <v>111</v>
      </c>
      <c r="AC221" s="2"/>
      <c r="AD221" s="3">
        <v>3</v>
      </c>
      <c r="AE221" s="4">
        <v>44990</v>
      </c>
      <c r="AF221" s="1" t="s">
        <v>558</v>
      </c>
      <c r="AG221" s="1" t="s">
        <v>91</v>
      </c>
      <c r="AH221" s="1" t="s">
        <v>401</v>
      </c>
      <c r="AI221" s="1" t="s">
        <v>559</v>
      </c>
      <c r="AJ221" s="1" t="s">
        <v>70</v>
      </c>
      <c r="AK221" s="1" t="s">
        <v>70</v>
      </c>
      <c r="AL221" s="1" t="s">
        <v>71</v>
      </c>
      <c r="AM221" s="5">
        <v>0</v>
      </c>
      <c r="AN221" s="1" t="s">
        <v>559</v>
      </c>
      <c r="AO221" s="1" t="s">
        <v>560</v>
      </c>
      <c r="AP221" s="5">
        <v>375</v>
      </c>
      <c r="AQ221" s="3">
        <v>3</v>
      </c>
      <c r="AR221" s="1" t="s">
        <v>82</v>
      </c>
      <c r="AS221" s="8">
        <f>(Tableau1[[#This Row],[MedPrix]]+Tableau1[[#This Row],[PrixTrai]])*(1-Tableau1[[#This Row],[CliRemise]])</f>
        <v>375</v>
      </c>
      <c r="AT221" s="33">
        <f>Tableau1[[#This Row],[CA]]*1.1</f>
        <v>412.50000000000006</v>
      </c>
      <c r="AU221" s="22" t="str">
        <f>IF( Tableau1[[#This Row],[DetailVisite.VisNum]]="", "Sans détail", "Avec détail")</f>
        <v>Avec détail</v>
      </c>
      <c r="AV221" s="22">
        <f ca="1">IF(Tableau1[[#This Row],[VisDatePaiement_2024]]="",0,(TODAY()-Tableau1[[#This Row],[VisDatePaiement_2024]]))</f>
        <v>679</v>
      </c>
      <c r="AW221" s="22">
        <f ca="1">ROUND(Tableau1[[#This Row],[nombre de jour d''impayés]]/30,1)</f>
        <v>22.6</v>
      </c>
      <c r="AX221" s="22" t="str">
        <f ca="1">IF(Tableau1[[#This Row],[nombre de mois]]&gt;1,"impayé","payé")</f>
        <v>impayé</v>
      </c>
      <c r="AY221" s="23" t="b">
        <f ca="1">AND(Tableau1[[#This Row],[VisDatesuivi_2024]]&gt;=TODAY()-30,Tableau1[[#This Row],[VisDatesuivi_2024]]&lt;=TODAY())</f>
        <v>0</v>
      </c>
      <c r="AZ221" s="23">
        <f>ROUNDDOWN(DAY(Tableau1[[#This Row],[VisDate_2024]])/7,0)</f>
        <v>0</v>
      </c>
      <c r="BA221" s="59">
        <f t="shared" si="3"/>
        <v>0</v>
      </c>
      <c r="BB221" s="60">
        <f>Tableau1[[#This Row],[VisDate_2024]]-Tableau1[[#This Row],[visite]]</f>
        <v>44989</v>
      </c>
      <c r="BC221" s="56" t="str">
        <f>IF(Tableau1[[#This Row],[visite]]&gt;0,Tableau1[[#This Row],[Colonne1]],"")</f>
        <v/>
      </c>
    </row>
    <row r="222" spans="1:55" ht="28.8" x14ac:dyDescent="0.3">
      <c r="A222" s="1" t="s">
        <v>551</v>
      </c>
      <c r="B222" s="1" t="s">
        <v>552</v>
      </c>
      <c r="C222" s="1" t="s">
        <v>553</v>
      </c>
      <c r="D222" s="1" t="s">
        <v>143</v>
      </c>
      <c r="E222" s="1" t="s">
        <v>554</v>
      </c>
      <c r="F222" s="4">
        <v>42424</v>
      </c>
      <c r="G222" s="1" t="s">
        <v>107</v>
      </c>
      <c r="H222" s="1" t="s">
        <v>490</v>
      </c>
      <c r="I222" s="3" t="b">
        <v>1</v>
      </c>
      <c r="J222" s="3">
        <v>58.6</v>
      </c>
      <c r="K222" s="3">
        <v>51.8</v>
      </c>
      <c r="L222" s="3" t="b">
        <v>0</v>
      </c>
      <c r="M222" s="1" t="s">
        <v>43</v>
      </c>
      <c r="N222" s="1" t="s">
        <v>552</v>
      </c>
      <c r="O222" s="3">
        <v>1</v>
      </c>
      <c r="P222" s="1" t="s">
        <v>555</v>
      </c>
      <c r="Q222" s="1" t="s">
        <v>556</v>
      </c>
      <c r="R222" s="1" t="s">
        <v>359</v>
      </c>
      <c r="S222" s="20" t="s">
        <v>210</v>
      </c>
      <c r="T222" s="1" t="s">
        <v>360</v>
      </c>
      <c r="U222" s="1" t="s">
        <v>557</v>
      </c>
      <c r="V222" s="1" t="s">
        <v>43</v>
      </c>
      <c r="W222" s="4">
        <v>43185</v>
      </c>
      <c r="X222" s="3">
        <v>0</v>
      </c>
      <c r="Y222" s="1" t="s">
        <v>558</v>
      </c>
      <c r="Z222" s="1" t="s">
        <v>551</v>
      </c>
      <c r="AA222" s="4">
        <v>44989</v>
      </c>
      <c r="AB222" s="1" t="s">
        <v>111</v>
      </c>
      <c r="AC222" s="2"/>
      <c r="AD222" s="3">
        <v>3</v>
      </c>
      <c r="AE222" s="4">
        <v>44990</v>
      </c>
      <c r="AF222" s="1" t="s">
        <v>558</v>
      </c>
      <c r="AG222" s="1" t="s">
        <v>78</v>
      </c>
      <c r="AH222" s="1" t="s">
        <v>401</v>
      </c>
      <c r="AI222" s="1" t="s">
        <v>561</v>
      </c>
      <c r="AJ222" s="1" t="s">
        <v>70</v>
      </c>
      <c r="AK222" s="1" t="s">
        <v>70</v>
      </c>
      <c r="AL222" s="1" t="s">
        <v>71</v>
      </c>
      <c r="AM222" s="5">
        <v>0</v>
      </c>
      <c r="AN222" s="1" t="s">
        <v>561</v>
      </c>
      <c r="AO222" s="1" t="s">
        <v>562</v>
      </c>
      <c r="AP222" s="5">
        <v>175</v>
      </c>
      <c r="AQ222" s="3">
        <v>3</v>
      </c>
      <c r="AR222" s="1" t="s">
        <v>82</v>
      </c>
      <c r="AS222" s="8">
        <f>(Tableau1[[#This Row],[MedPrix]]+Tableau1[[#This Row],[PrixTrai]])*(1-Tableau1[[#This Row],[CliRemise]])</f>
        <v>175</v>
      </c>
      <c r="AT222" s="33">
        <f>Tableau1[[#This Row],[CA]]*1.1</f>
        <v>192.50000000000003</v>
      </c>
      <c r="AU222" s="22" t="str">
        <f>IF( Tableau1[[#This Row],[DetailVisite.VisNum]]="", "Sans détail", "Avec détail")</f>
        <v>Avec détail</v>
      </c>
      <c r="AV222" s="22">
        <f ca="1">IF(Tableau1[[#This Row],[VisDatePaiement_2024]]="",0,(TODAY()-Tableau1[[#This Row],[VisDatePaiement_2024]]))</f>
        <v>679</v>
      </c>
      <c r="AW222" s="22">
        <f ca="1">ROUND(Tableau1[[#This Row],[nombre de jour d''impayés]]/30,1)</f>
        <v>22.6</v>
      </c>
      <c r="AX222" s="22" t="str">
        <f ca="1">IF(Tableau1[[#This Row],[nombre de mois]]&gt;1,"impayé","payé")</f>
        <v>impayé</v>
      </c>
      <c r="AY222" s="23" t="b">
        <f ca="1">AND(Tableau1[[#This Row],[VisDatesuivi_2024]]&gt;=TODAY()-30,Tableau1[[#This Row],[VisDatesuivi_2024]]&lt;=TODAY())</f>
        <v>0</v>
      </c>
      <c r="AZ222" s="23">
        <f>ROUNDDOWN(DAY(Tableau1[[#This Row],[VisDate_2024]])/7,0)</f>
        <v>0</v>
      </c>
      <c r="BA222" s="59">
        <f t="shared" si="3"/>
        <v>0</v>
      </c>
      <c r="BB222" s="60">
        <f>Tableau1[[#This Row],[VisDate_2024]]-Tableau1[[#This Row],[visite]]</f>
        <v>44989</v>
      </c>
      <c r="BC222" s="56" t="str">
        <f>IF(Tableau1[[#This Row],[visite]]&gt;0,Tableau1[[#This Row],[Colonne1]],"")</f>
        <v/>
      </c>
    </row>
    <row r="223" spans="1:55" ht="28.8" x14ac:dyDescent="0.3">
      <c r="A223" s="1" t="s">
        <v>551</v>
      </c>
      <c r="B223" s="1" t="s">
        <v>552</v>
      </c>
      <c r="C223" s="1" t="s">
        <v>553</v>
      </c>
      <c r="D223" s="1" t="s">
        <v>143</v>
      </c>
      <c r="E223" s="1" t="s">
        <v>554</v>
      </c>
      <c r="F223" s="4">
        <v>42424</v>
      </c>
      <c r="G223" s="1" t="s">
        <v>107</v>
      </c>
      <c r="H223" s="1" t="s">
        <v>490</v>
      </c>
      <c r="I223" s="3" t="b">
        <v>1</v>
      </c>
      <c r="J223" s="3">
        <v>58.6</v>
      </c>
      <c r="K223" s="3">
        <v>51.8</v>
      </c>
      <c r="L223" s="3" t="b">
        <v>0</v>
      </c>
      <c r="M223" s="1" t="s">
        <v>43</v>
      </c>
      <c r="N223" s="1" t="s">
        <v>552</v>
      </c>
      <c r="O223" s="3">
        <v>1</v>
      </c>
      <c r="P223" s="1" t="s">
        <v>555</v>
      </c>
      <c r="Q223" s="1" t="s">
        <v>556</v>
      </c>
      <c r="R223" s="1" t="s">
        <v>359</v>
      </c>
      <c r="S223" s="20" t="s">
        <v>210</v>
      </c>
      <c r="T223" s="1" t="s">
        <v>360</v>
      </c>
      <c r="U223" s="1" t="s">
        <v>557</v>
      </c>
      <c r="V223" s="1" t="s">
        <v>43</v>
      </c>
      <c r="W223" s="4">
        <v>43185</v>
      </c>
      <c r="X223" s="3">
        <v>0</v>
      </c>
      <c r="Y223" s="1" t="s">
        <v>563</v>
      </c>
      <c r="Z223" s="1" t="s">
        <v>551</v>
      </c>
      <c r="AA223" s="4">
        <v>45534</v>
      </c>
      <c r="AB223" s="1" t="s">
        <v>111</v>
      </c>
      <c r="AC223" s="2"/>
      <c r="AD223" s="3">
        <v>2</v>
      </c>
      <c r="AE223" s="4">
        <v>45562</v>
      </c>
      <c r="AF223" s="1" t="s">
        <v>43</v>
      </c>
      <c r="AG223" s="1" t="s">
        <v>43</v>
      </c>
      <c r="AH223" s="1" t="s">
        <v>43</v>
      </c>
      <c r="AI223" s="1" t="s">
        <v>43</v>
      </c>
      <c r="AJ223" s="1" t="s">
        <v>43</v>
      </c>
      <c r="AK223" s="1" t="s">
        <v>43</v>
      </c>
      <c r="AL223" s="1" t="s">
        <v>43</v>
      </c>
      <c r="AM223" s="2"/>
      <c r="AN223" s="1" t="s">
        <v>43</v>
      </c>
      <c r="AO223" s="1" t="s">
        <v>43</v>
      </c>
      <c r="AP223" s="2"/>
      <c r="AQ223" s="3">
        <v>2</v>
      </c>
      <c r="AR223" s="1" t="s">
        <v>73</v>
      </c>
      <c r="AS223" s="8">
        <f>(Tableau1[[#This Row],[MedPrix]]+Tableau1[[#This Row],[PrixTrai]])*(1-Tableau1[[#This Row],[CliRemise]])</f>
        <v>0</v>
      </c>
      <c r="AT223" s="33">
        <f>Tableau1[[#This Row],[CA]]*1.1</f>
        <v>0</v>
      </c>
      <c r="AU223" s="22" t="str">
        <f>IF( Tableau1[[#This Row],[DetailVisite.VisNum]]="", "Sans détail", "Avec détail")</f>
        <v>Sans détail</v>
      </c>
      <c r="AV223" s="22">
        <f ca="1">IF(Tableau1[[#This Row],[VisDatePaiement_2024]]="",0,(TODAY()-Tableau1[[#This Row],[VisDatePaiement_2024]]))</f>
        <v>107</v>
      </c>
      <c r="AW223" s="22">
        <f ca="1">ROUND(Tableau1[[#This Row],[nombre de jour d''impayés]]/30,1)</f>
        <v>3.6</v>
      </c>
      <c r="AX223" s="22" t="str">
        <f ca="1">IF(Tableau1[[#This Row],[nombre de mois]]&gt;1,"impayé","payé")</f>
        <v>impayé</v>
      </c>
      <c r="AY223" s="23" t="b">
        <f ca="1">AND(Tableau1[[#This Row],[VisDatesuivi_2024]]&gt;=TODAY()-30,Tableau1[[#This Row],[VisDatesuivi_2024]]&lt;=TODAY())</f>
        <v>0</v>
      </c>
      <c r="AZ223" s="23">
        <f>ROUNDDOWN(DAY(Tableau1[[#This Row],[VisDate_2024]])/7,0)</f>
        <v>4</v>
      </c>
      <c r="BA223" s="59">
        <f t="shared" si="3"/>
        <v>0</v>
      </c>
      <c r="BB223" s="60">
        <f>Tableau1[[#This Row],[VisDate_2024]]-Tableau1[[#This Row],[visite]]</f>
        <v>45534</v>
      </c>
      <c r="BC223" s="56" t="str">
        <f>IF(Tableau1[[#This Row],[visite]]&gt;0,Tableau1[[#This Row],[Colonne1]],"")</f>
        <v/>
      </c>
    </row>
    <row r="224" spans="1:55" ht="28.8" x14ac:dyDescent="0.3">
      <c r="A224" s="1" t="s">
        <v>551</v>
      </c>
      <c r="B224" s="1" t="s">
        <v>552</v>
      </c>
      <c r="C224" s="1" t="s">
        <v>553</v>
      </c>
      <c r="D224" s="1" t="s">
        <v>143</v>
      </c>
      <c r="E224" s="1" t="s">
        <v>554</v>
      </c>
      <c r="F224" s="4">
        <v>42424</v>
      </c>
      <c r="G224" s="1" t="s">
        <v>107</v>
      </c>
      <c r="H224" s="1" t="s">
        <v>490</v>
      </c>
      <c r="I224" s="3" t="b">
        <v>1</v>
      </c>
      <c r="J224" s="3">
        <v>58.6</v>
      </c>
      <c r="K224" s="3">
        <v>51.8</v>
      </c>
      <c r="L224" s="3" t="b">
        <v>0</v>
      </c>
      <c r="M224" s="1" t="s">
        <v>43</v>
      </c>
      <c r="N224" s="1" t="s">
        <v>552</v>
      </c>
      <c r="O224" s="3">
        <v>1</v>
      </c>
      <c r="P224" s="1" t="s">
        <v>555</v>
      </c>
      <c r="Q224" s="1" t="s">
        <v>556</v>
      </c>
      <c r="R224" s="1" t="s">
        <v>359</v>
      </c>
      <c r="S224" s="20" t="s">
        <v>210</v>
      </c>
      <c r="T224" s="1" t="s">
        <v>360</v>
      </c>
      <c r="U224" s="1" t="s">
        <v>557</v>
      </c>
      <c r="V224" s="1" t="s">
        <v>43</v>
      </c>
      <c r="W224" s="4">
        <v>43185</v>
      </c>
      <c r="X224" s="3">
        <v>0</v>
      </c>
      <c r="Y224" s="1" t="s">
        <v>564</v>
      </c>
      <c r="Z224" s="1" t="s">
        <v>551</v>
      </c>
      <c r="AA224" s="4">
        <v>45384</v>
      </c>
      <c r="AB224" s="1" t="s">
        <v>111</v>
      </c>
      <c r="AC224" s="2"/>
      <c r="AD224" s="3">
        <v>3</v>
      </c>
      <c r="AE224" s="4">
        <v>45410</v>
      </c>
      <c r="AF224" s="1" t="s">
        <v>564</v>
      </c>
      <c r="AG224" s="1" t="s">
        <v>67</v>
      </c>
      <c r="AH224" s="1" t="s">
        <v>401</v>
      </c>
      <c r="AI224" s="1" t="s">
        <v>69</v>
      </c>
      <c r="AJ224" s="1" t="s">
        <v>465</v>
      </c>
      <c r="AK224" s="1" t="s">
        <v>465</v>
      </c>
      <c r="AL224" s="1" t="s">
        <v>466</v>
      </c>
      <c r="AM224" s="5">
        <v>3.9</v>
      </c>
      <c r="AN224" s="1" t="s">
        <v>69</v>
      </c>
      <c r="AO224" s="1" t="s">
        <v>72</v>
      </c>
      <c r="AP224" s="5">
        <v>250</v>
      </c>
      <c r="AQ224" s="3">
        <v>3</v>
      </c>
      <c r="AR224" s="1" t="s">
        <v>82</v>
      </c>
      <c r="AS224" s="8">
        <f>(Tableau1[[#This Row],[MedPrix]]+Tableau1[[#This Row],[PrixTrai]])*(1-Tableau1[[#This Row],[CliRemise]])</f>
        <v>253.9</v>
      </c>
      <c r="AT224" s="33">
        <f>Tableau1[[#This Row],[CA]]*1.1</f>
        <v>279.29000000000002</v>
      </c>
      <c r="AU224" s="22" t="str">
        <f>IF( Tableau1[[#This Row],[DetailVisite.VisNum]]="", "Sans détail", "Avec détail")</f>
        <v>Avec détail</v>
      </c>
      <c r="AV224" s="22">
        <f ca="1">IF(Tableau1[[#This Row],[VisDatePaiement_2024]]="",0,(TODAY()-Tableau1[[#This Row],[VisDatePaiement_2024]]))</f>
        <v>259</v>
      </c>
      <c r="AW224" s="22">
        <f ca="1">ROUND(Tableau1[[#This Row],[nombre de jour d''impayés]]/30,1)</f>
        <v>8.6</v>
      </c>
      <c r="AX224" s="22" t="str">
        <f ca="1">IF(Tableau1[[#This Row],[nombre de mois]]&gt;1,"impayé","payé")</f>
        <v>impayé</v>
      </c>
      <c r="AY224" s="23" t="b">
        <f ca="1">AND(Tableau1[[#This Row],[VisDatesuivi_2024]]&gt;=TODAY()-30,Tableau1[[#This Row],[VisDatesuivi_2024]]&lt;=TODAY())</f>
        <v>0</v>
      </c>
      <c r="AZ224" s="23">
        <f>ROUNDDOWN(DAY(Tableau1[[#This Row],[VisDate_2024]])/7,0)</f>
        <v>0</v>
      </c>
      <c r="BA224" s="59">
        <f t="shared" si="3"/>
        <v>0</v>
      </c>
      <c r="BB224" s="60">
        <f>Tableau1[[#This Row],[VisDate_2024]]-Tableau1[[#This Row],[visite]]</f>
        <v>45384</v>
      </c>
      <c r="BC224" s="56" t="str">
        <f>IF(Tableau1[[#This Row],[visite]]&gt;0,Tableau1[[#This Row],[Colonne1]],"")</f>
        <v/>
      </c>
    </row>
    <row r="225" spans="1:55" ht="28.8" x14ac:dyDescent="0.3">
      <c r="A225" s="1" t="s">
        <v>551</v>
      </c>
      <c r="B225" s="1" t="s">
        <v>552</v>
      </c>
      <c r="C225" s="1" t="s">
        <v>553</v>
      </c>
      <c r="D225" s="1" t="s">
        <v>143</v>
      </c>
      <c r="E225" s="1" t="s">
        <v>554</v>
      </c>
      <c r="F225" s="4">
        <v>42424</v>
      </c>
      <c r="G225" s="1" t="s">
        <v>107</v>
      </c>
      <c r="H225" s="1" t="s">
        <v>490</v>
      </c>
      <c r="I225" s="3" t="b">
        <v>1</v>
      </c>
      <c r="J225" s="3">
        <v>58.6</v>
      </c>
      <c r="K225" s="3">
        <v>51.8</v>
      </c>
      <c r="L225" s="3" t="b">
        <v>0</v>
      </c>
      <c r="M225" s="1" t="s">
        <v>43</v>
      </c>
      <c r="N225" s="1" t="s">
        <v>552</v>
      </c>
      <c r="O225" s="3">
        <v>1</v>
      </c>
      <c r="P225" s="1" t="s">
        <v>555</v>
      </c>
      <c r="Q225" s="1" t="s">
        <v>556</v>
      </c>
      <c r="R225" s="1" t="s">
        <v>359</v>
      </c>
      <c r="S225" s="20" t="s">
        <v>210</v>
      </c>
      <c r="T225" s="1" t="s">
        <v>360</v>
      </c>
      <c r="U225" s="1" t="s">
        <v>557</v>
      </c>
      <c r="V225" s="1" t="s">
        <v>43</v>
      </c>
      <c r="W225" s="4">
        <v>43185</v>
      </c>
      <c r="X225" s="3">
        <v>0</v>
      </c>
      <c r="Y225" s="1" t="s">
        <v>564</v>
      </c>
      <c r="Z225" s="1" t="s">
        <v>551</v>
      </c>
      <c r="AA225" s="4">
        <v>45384</v>
      </c>
      <c r="AB225" s="1" t="s">
        <v>111</v>
      </c>
      <c r="AC225" s="2"/>
      <c r="AD225" s="3">
        <v>3</v>
      </c>
      <c r="AE225" s="4">
        <v>45410</v>
      </c>
      <c r="AF225" s="1" t="s">
        <v>564</v>
      </c>
      <c r="AG225" s="1" t="s">
        <v>91</v>
      </c>
      <c r="AH225" s="1" t="s">
        <v>401</v>
      </c>
      <c r="AI225" s="1" t="s">
        <v>559</v>
      </c>
      <c r="AJ225" s="1" t="s">
        <v>70</v>
      </c>
      <c r="AK225" s="1" t="s">
        <v>70</v>
      </c>
      <c r="AL225" s="1" t="s">
        <v>71</v>
      </c>
      <c r="AM225" s="5">
        <v>0</v>
      </c>
      <c r="AN225" s="1" t="s">
        <v>559</v>
      </c>
      <c r="AO225" s="1" t="s">
        <v>560</v>
      </c>
      <c r="AP225" s="5">
        <v>375</v>
      </c>
      <c r="AQ225" s="3">
        <v>3</v>
      </c>
      <c r="AR225" s="1" t="s">
        <v>82</v>
      </c>
      <c r="AS225" s="8">
        <f>(Tableau1[[#This Row],[MedPrix]]+Tableau1[[#This Row],[PrixTrai]])*(1-Tableau1[[#This Row],[CliRemise]])</f>
        <v>375</v>
      </c>
      <c r="AT225" s="33">
        <f>Tableau1[[#This Row],[CA]]*1.1</f>
        <v>412.50000000000006</v>
      </c>
      <c r="AU225" s="22" t="str">
        <f>IF( Tableau1[[#This Row],[DetailVisite.VisNum]]="", "Sans détail", "Avec détail")</f>
        <v>Avec détail</v>
      </c>
      <c r="AV225" s="22">
        <f ca="1">IF(Tableau1[[#This Row],[VisDatePaiement_2024]]="",0,(TODAY()-Tableau1[[#This Row],[VisDatePaiement_2024]]))</f>
        <v>259</v>
      </c>
      <c r="AW225" s="22">
        <f ca="1">ROUND(Tableau1[[#This Row],[nombre de jour d''impayés]]/30,1)</f>
        <v>8.6</v>
      </c>
      <c r="AX225" s="22" t="str">
        <f ca="1">IF(Tableau1[[#This Row],[nombre de mois]]&gt;1,"impayé","payé")</f>
        <v>impayé</v>
      </c>
      <c r="AY225" s="23" t="b">
        <f ca="1">AND(Tableau1[[#This Row],[VisDatesuivi_2024]]&gt;=TODAY()-30,Tableau1[[#This Row],[VisDatesuivi_2024]]&lt;=TODAY())</f>
        <v>0</v>
      </c>
      <c r="AZ225" s="23">
        <f>ROUNDDOWN(DAY(Tableau1[[#This Row],[VisDate_2024]])/7,0)</f>
        <v>0</v>
      </c>
      <c r="BA225" s="59">
        <f t="shared" si="3"/>
        <v>0</v>
      </c>
      <c r="BB225" s="60">
        <f>Tableau1[[#This Row],[VisDate_2024]]-Tableau1[[#This Row],[visite]]</f>
        <v>45384</v>
      </c>
      <c r="BC225" s="56" t="str">
        <f>IF(Tableau1[[#This Row],[visite]]&gt;0,Tableau1[[#This Row],[Colonne1]],"")</f>
        <v/>
      </c>
    </row>
    <row r="226" spans="1:55" ht="28.8" x14ac:dyDescent="0.3">
      <c r="A226" s="1" t="s">
        <v>551</v>
      </c>
      <c r="B226" s="1" t="s">
        <v>552</v>
      </c>
      <c r="C226" s="1" t="s">
        <v>553</v>
      </c>
      <c r="D226" s="1" t="s">
        <v>143</v>
      </c>
      <c r="E226" s="1" t="s">
        <v>554</v>
      </c>
      <c r="F226" s="4">
        <v>42424</v>
      </c>
      <c r="G226" s="1" t="s">
        <v>107</v>
      </c>
      <c r="H226" s="1" t="s">
        <v>490</v>
      </c>
      <c r="I226" s="3" t="b">
        <v>1</v>
      </c>
      <c r="J226" s="3">
        <v>58.6</v>
      </c>
      <c r="K226" s="3">
        <v>51.8</v>
      </c>
      <c r="L226" s="3" t="b">
        <v>0</v>
      </c>
      <c r="M226" s="1" t="s">
        <v>43</v>
      </c>
      <c r="N226" s="1" t="s">
        <v>552</v>
      </c>
      <c r="O226" s="3">
        <v>1</v>
      </c>
      <c r="P226" s="1" t="s">
        <v>555</v>
      </c>
      <c r="Q226" s="1" t="s">
        <v>556</v>
      </c>
      <c r="R226" s="1" t="s">
        <v>359</v>
      </c>
      <c r="S226" s="20" t="s">
        <v>210</v>
      </c>
      <c r="T226" s="1" t="s">
        <v>360</v>
      </c>
      <c r="U226" s="1" t="s">
        <v>557</v>
      </c>
      <c r="V226" s="1" t="s">
        <v>43</v>
      </c>
      <c r="W226" s="4">
        <v>43185</v>
      </c>
      <c r="X226" s="3">
        <v>0</v>
      </c>
      <c r="Y226" s="1" t="s">
        <v>564</v>
      </c>
      <c r="Z226" s="1" t="s">
        <v>551</v>
      </c>
      <c r="AA226" s="4">
        <v>45384</v>
      </c>
      <c r="AB226" s="1" t="s">
        <v>111</v>
      </c>
      <c r="AC226" s="2"/>
      <c r="AD226" s="3">
        <v>3</v>
      </c>
      <c r="AE226" s="4">
        <v>45410</v>
      </c>
      <c r="AF226" s="1" t="s">
        <v>564</v>
      </c>
      <c r="AG226" s="1" t="s">
        <v>78</v>
      </c>
      <c r="AH226" s="1" t="s">
        <v>401</v>
      </c>
      <c r="AI226" s="1" t="s">
        <v>561</v>
      </c>
      <c r="AJ226" s="1" t="s">
        <v>70</v>
      </c>
      <c r="AK226" s="1" t="s">
        <v>70</v>
      </c>
      <c r="AL226" s="1" t="s">
        <v>71</v>
      </c>
      <c r="AM226" s="5">
        <v>0</v>
      </c>
      <c r="AN226" s="1" t="s">
        <v>561</v>
      </c>
      <c r="AO226" s="1" t="s">
        <v>562</v>
      </c>
      <c r="AP226" s="5">
        <v>175</v>
      </c>
      <c r="AQ226" s="3">
        <v>3</v>
      </c>
      <c r="AR226" s="1" t="s">
        <v>82</v>
      </c>
      <c r="AS226" s="8">
        <f>(Tableau1[[#This Row],[MedPrix]]+Tableau1[[#This Row],[PrixTrai]])*(1-Tableau1[[#This Row],[CliRemise]])</f>
        <v>175</v>
      </c>
      <c r="AT226" s="33">
        <f>Tableau1[[#This Row],[CA]]*1.1</f>
        <v>192.50000000000003</v>
      </c>
      <c r="AU226" s="22" t="str">
        <f>IF( Tableau1[[#This Row],[DetailVisite.VisNum]]="", "Sans détail", "Avec détail")</f>
        <v>Avec détail</v>
      </c>
      <c r="AV226" s="22">
        <f ca="1">IF(Tableau1[[#This Row],[VisDatePaiement_2024]]="",0,(TODAY()-Tableau1[[#This Row],[VisDatePaiement_2024]]))</f>
        <v>259</v>
      </c>
      <c r="AW226" s="22">
        <f ca="1">ROUND(Tableau1[[#This Row],[nombre de jour d''impayés]]/30,1)</f>
        <v>8.6</v>
      </c>
      <c r="AX226" s="22" t="str">
        <f ca="1">IF(Tableau1[[#This Row],[nombre de mois]]&gt;1,"impayé","payé")</f>
        <v>impayé</v>
      </c>
      <c r="AY226" s="23" t="b">
        <f ca="1">AND(Tableau1[[#This Row],[VisDatesuivi_2024]]&gt;=TODAY()-30,Tableau1[[#This Row],[VisDatesuivi_2024]]&lt;=TODAY())</f>
        <v>0</v>
      </c>
      <c r="AZ226" s="23">
        <f>ROUNDDOWN(DAY(Tableau1[[#This Row],[VisDate_2024]])/7,0)</f>
        <v>0</v>
      </c>
      <c r="BA226" s="59">
        <f t="shared" si="3"/>
        <v>0</v>
      </c>
      <c r="BB226" s="60">
        <f>Tableau1[[#This Row],[VisDate_2024]]-Tableau1[[#This Row],[visite]]</f>
        <v>45384</v>
      </c>
      <c r="BC226" s="56" t="str">
        <f>IF(Tableau1[[#This Row],[visite]]&gt;0,Tableau1[[#This Row],[Colonne1]],"")</f>
        <v/>
      </c>
    </row>
    <row r="227" spans="1:55" ht="28.8" x14ac:dyDescent="0.3">
      <c r="A227" s="1" t="s">
        <v>565</v>
      </c>
      <c r="B227" s="1" t="s">
        <v>566</v>
      </c>
      <c r="C227" s="1" t="s">
        <v>567</v>
      </c>
      <c r="D227" s="1" t="s">
        <v>568</v>
      </c>
      <c r="E227" s="1" t="s">
        <v>246</v>
      </c>
      <c r="F227" s="4">
        <v>41573</v>
      </c>
      <c r="G227" s="1" t="s">
        <v>107</v>
      </c>
      <c r="H227" s="1" t="s">
        <v>261</v>
      </c>
      <c r="I227" s="3" t="b">
        <v>0</v>
      </c>
      <c r="J227" s="3">
        <v>35</v>
      </c>
      <c r="K227" s="3">
        <v>12.4</v>
      </c>
      <c r="L227" s="3" t="b">
        <v>0</v>
      </c>
      <c r="M227" s="1" t="s">
        <v>43</v>
      </c>
      <c r="N227" s="1" t="s">
        <v>566</v>
      </c>
      <c r="O227" s="3">
        <v>3</v>
      </c>
      <c r="P227" s="1" t="s">
        <v>569</v>
      </c>
      <c r="Q227" s="1" t="s">
        <v>570</v>
      </c>
      <c r="R227" s="1" t="s">
        <v>209</v>
      </c>
      <c r="S227" s="20" t="s">
        <v>210</v>
      </c>
      <c r="T227" s="1" t="s">
        <v>211</v>
      </c>
      <c r="U227" s="1" t="s">
        <v>571</v>
      </c>
      <c r="V227" s="1" t="s">
        <v>43</v>
      </c>
      <c r="W227" s="4">
        <v>42981</v>
      </c>
      <c r="X227" s="3">
        <v>0.5</v>
      </c>
      <c r="Y227" s="1" t="s">
        <v>43</v>
      </c>
      <c r="Z227" s="1" t="s">
        <v>43</v>
      </c>
      <c r="AA227" s="2"/>
      <c r="AB227" s="1" t="s">
        <v>43</v>
      </c>
      <c r="AC227" s="2"/>
      <c r="AD227" s="2"/>
      <c r="AE227" s="2"/>
      <c r="AF227" s="1" t="s">
        <v>43</v>
      </c>
      <c r="AG227" s="1" t="s">
        <v>43</v>
      </c>
      <c r="AH227" s="1" t="s">
        <v>43</v>
      </c>
      <c r="AI227" s="1" t="s">
        <v>43</v>
      </c>
      <c r="AJ227" s="1" t="s">
        <v>43</v>
      </c>
      <c r="AK227" s="1" t="s">
        <v>43</v>
      </c>
      <c r="AL227" s="1" t="s">
        <v>43</v>
      </c>
      <c r="AM227" s="2"/>
      <c r="AN227" s="1" t="s">
        <v>43</v>
      </c>
      <c r="AO227" s="1" t="s">
        <v>43</v>
      </c>
      <c r="AP227" s="2"/>
      <c r="AQ227" s="2"/>
      <c r="AR227" s="1" t="s">
        <v>43</v>
      </c>
      <c r="AS227" s="8">
        <f>(Tableau1[[#This Row],[MedPrix]]+Tableau1[[#This Row],[PrixTrai]])*(1-Tableau1[[#This Row],[CliRemise]])</f>
        <v>0</v>
      </c>
      <c r="AT227" s="33">
        <f>Tableau1[[#This Row],[CA]]*1.1</f>
        <v>0</v>
      </c>
      <c r="AU227" s="22" t="str">
        <f>IF( Tableau1[[#This Row],[DetailVisite.VisNum]]="", "Sans détail", "Avec détail")</f>
        <v>Sans détail</v>
      </c>
      <c r="AV227" s="22">
        <f ca="1">IF(Tableau1[[#This Row],[VisDatePaiement_2024]]="",0,(TODAY()-Tableau1[[#This Row],[VisDatePaiement_2024]]))</f>
        <v>0</v>
      </c>
      <c r="AW227" s="22">
        <f ca="1">ROUND(Tableau1[[#This Row],[nombre de jour d''impayés]]/30,1)</f>
        <v>0</v>
      </c>
      <c r="AX227" s="22" t="str">
        <f ca="1">IF(Tableau1[[#This Row],[nombre de mois]]&gt;1,"impayé","payé")</f>
        <v>payé</v>
      </c>
      <c r="AY227" s="23" t="b">
        <f ca="1">AND(Tableau1[[#This Row],[VisDatesuivi_2024]]&gt;=TODAY()-30,Tableau1[[#This Row],[VisDatesuivi_2024]]&lt;=TODAY())</f>
        <v>0</v>
      </c>
      <c r="AZ227" s="23">
        <f>ROUNDDOWN(DAY(Tableau1[[#This Row],[VisDate_2024]])/7,0)</f>
        <v>0</v>
      </c>
      <c r="BA227" s="59">
        <f t="shared" si="3"/>
        <v>0</v>
      </c>
      <c r="BB227" s="60">
        <f>Tableau1[[#This Row],[VisDate_2024]]-Tableau1[[#This Row],[visite]]</f>
        <v>0</v>
      </c>
      <c r="BC227" s="56" t="str">
        <f>IF(Tableau1[[#This Row],[visite]]&gt;0,Tableau1[[#This Row],[Colonne1]],"")</f>
        <v/>
      </c>
    </row>
    <row r="228" spans="1:55" ht="28.8" x14ac:dyDescent="0.3">
      <c r="A228" s="1" t="s">
        <v>572</v>
      </c>
      <c r="B228" s="1" t="s">
        <v>566</v>
      </c>
      <c r="C228" s="1" t="s">
        <v>573</v>
      </c>
      <c r="D228" s="1" t="s">
        <v>574</v>
      </c>
      <c r="E228" s="1" t="s">
        <v>575</v>
      </c>
      <c r="F228" s="4">
        <v>41450</v>
      </c>
      <c r="G228" s="1" t="s">
        <v>107</v>
      </c>
      <c r="H228" s="1" t="s">
        <v>261</v>
      </c>
      <c r="I228" s="3" t="b">
        <v>0</v>
      </c>
      <c r="J228" s="3">
        <v>70</v>
      </c>
      <c r="K228" s="3">
        <v>22</v>
      </c>
      <c r="L228" s="3" t="b">
        <v>0</v>
      </c>
      <c r="M228" s="1" t="s">
        <v>43</v>
      </c>
      <c r="N228" s="1" t="s">
        <v>566</v>
      </c>
      <c r="O228" s="3">
        <v>3</v>
      </c>
      <c r="P228" s="1" t="s">
        <v>569</v>
      </c>
      <c r="Q228" s="1" t="s">
        <v>570</v>
      </c>
      <c r="R228" s="1" t="s">
        <v>209</v>
      </c>
      <c r="S228" s="20" t="s">
        <v>210</v>
      </c>
      <c r="T228" s="1" t="s">
        <v>211</v>
      </c>
      <c r="U228" s="1" t="s">
        <v>571</v>
      </c>
      <c r="V228" s="1" t="s">
        <v>43</v>
      </c>
      <c r="W228" s="4">
        <v>42981</v>
      </c>
      <c r="X228" s="3">
        <v>0.5</v>
      </c>
      <c r="Y228" s="1" t="s">
        <v>43</v>
      </c>
      <c r="Z228" s="1" t="s">
        <v>43</v>
      </c>
      <c r="AA228" s="2"/>
      <c r="AB228" s="1" t="s">
        <v>43</v>
      </c>
      <c r="AC228" s="2"/>
      <c r="AD228" s="2"/>
      <c r="AE228" s="2"/>
      <c r="AF228" s="1" t="s">
        <v>43</v>
      </c>
      <c r="AG228" s="1" t="s">
        <v>43</v>
      </c>
      <c r="AH228" s="1" t="s">
        <v>43</v>
      </c>
      <c r="AI228" s="1" t="s">
        <v>43</v>
      </c>
      <c r="AJ228" s="1" t="s">
        <v>43</v>
      </c>
      <c r="AK228" s="1" t="s">
        <v>43</v>
      </c>
      <c r="AL228" s="1" t="s">
        <v>43</v>
      </c>
      <c r="AM228" s="2"/>
      <c r="AN228" s="1" t="s">
        <v>43</v>
      </c>
      <c r="AO228" s="1" t="s">
        <v>43</v>
      </c>
      <c r="AP228" s="2"/>
      <c r="AQ228" s="2"/>
      <c r="AR228" s="1" t="s">
        <v>43</v>
      </c>
      <c r="AS228" s="8">
        <f>(Tableau1[[#This Row],[MedPrix]]+Tableau1[[#This Row],[PrixTrai]])*(1-Tableau1[[#This Row],[CliRemise]])</f>
        <v>0</v>
      </c>
      <c r="AT228" s="33">
        <f>Tableau1[[#This Row],[CA]]*1.1</f>
        <v>0</v>
      </c>
      <c r="AU228" s="22" t="str">
        <f>IF( Tableau1[[#This Row],[DetailVisite.VisNum]]="", "Sans détail", "Avec détail")</f>
        <v>Sans détail</v>
      </c>
      <c r="AV228" s="22">
        <f ca="1">IF(Tableau1[[#This Row],[VisDatePaiement_2024]]="",0,(TODAY()-Tableau1[[#This Row],[VisDatePaiement_2024]]))</f>
        <v>0</v>
      </c>
      <c r="AW228" s="22">
        <f ca="1">ROUND(Tableau1[[#This Row],[nombre de jour d''impayés]]/30,1)</f>
        <v>0</v>
      </c>
      <c r="AX228" s="22" t="str">
        <f ca="1">IF(Tableau1[[#This Row],[nombre de mois]]&gt;1,"impayé","payé")</f>
        <v>payé</v>
      </c>
      <c r="AY228" s="23" t="b">
        <f ca="1">AND(Tableau1[[#This Row],[VisDatesuivi_2024]]&gt;=TODAY()-30,Tableau1[[#This Row],[VisDatesuivi_2024]]&lt;=TODAY())</f>
        <v>0</v>
      </c>
      <c r="AZ228" s="23">
        <f>ROUNDDOWN(DAY(Tableau1[[#This Row],[VisDate_2024]])/7,0)</f>
        <v>0</v>
      </c>
      <c r="BA228" s="59">
        <f t="shared" si="3"/>
        <v>0</v>
      </c>
      <c r="BB228" s="60">
        <f>Tableau1[[#This Row],[VisDate_2024]]-Tableau1[[#This Row],[visite]]</f>
        <v>0</v>
      </c>
      <c r="BC228" s="56" t="str">
        <f>IF(Tableau1[[#This Row],[visite]]&gt;0,Tableau1[[#This Row],[Colonne1]],"")</f>
        <v/>
      </c>
    </row>
    <row r="229" spans="1:55" ht="28.8" x14ac:dyDescent="0.3">
      <c r="A229" s="1" t="s">
        <v>576</v>
      </c>
      <c r="B229" s="1" t="s">
        <v>566</v>
      </c>
      <c r="C229" s="1" t="s">
        <v>577</v>
      </c>
      <c r="D229" s="1" t="s">
        <v>578</v>
      </c>
      <c r="E229" s="1" t="s">
        <v>219</v>
      </c>
      <c r="F229" s="4">
        <v>42942</v>
      </c>
      <c r="G229" s="1" t="s">
        <v>56</v>
      </c>
      <c r="H229" s="1" t="s">
        <v>145</v>
      </c>
      <c r="I229" s="3" t="b">
        <v>0</v>
      </c>
      <c r="J229" s="3">
        <v>40.700000000000003</v>
      </c>
      <c r="K229" s="3">
        <v>22.2</v>
      </c>
      <c r="L229" s="3" t="b">
        <v>1</v>
      </c>
      <c r="M229" s="1" t="s">
        <v>43</v>
      </c>
      <c r="N229" s="1" t="s">
        <v>566</v>
      </c>
      <c r="O229" s="3">
        <v>3</v>
      </c>
      <c r="P229" s="1" t="s">
        <v>569</v>
      </c>
      <c r="Q229" s="1" t="s">
        <v>570</v>
      </c>
      <c r="R229" s="1" t="s">
        <v>209</v>
      </c>
      <c r="S229" s="20" t="s">
        <v>210</v>
      </c>
      <c r="T229" s="1" t="s">
        <v>211</v>
      </c>
      <c r="U229" s="1" t="s">
        <v>571</v>
      </c>
      <c r="V229" s="1" t="s">
        <v>43</v>
      </c>
      <c r="W229" s="4">
        <v>42981</v>
      </c>
      <c r="X229" s="3">
        <v>0.5</v>
      </c>
      <c r="Y229" s="1" t="s">
        <v>43</v>
      </c>
      <c r="Z229" s="1" t="s">
        <v>43</v>
      </c>
      <c r="AA229" s="2"/>
      <c r="AB229" s="1" t="s">
        <v>43</v>
      </c>
      <c r="AC229" s="2"/>
      <c r="AD229" s="2"/>
      <c r="AE229" s="2"/>
      <c r="AF229" s="1" t="s">
        <v>43</v>
      </c>
      <c r="AG229" s="1" t="s">
        <v>43</v>
      </c>
      <c r="AH229" s="1" t="s">
        <v>43</v>
      </c>
      <c r="AI229" s="1" t="s">
        <v>43</v>
      </c>
      <c r="AJ229" s="1" t="s">
        <v>43</v>
      </c>
      <c r="AK229" s="1" t="s">
        <v>43</v>
      </c>
      <c r="AL229" s="1" t="s">
        <v>43</v>
      </c>
      <c r="AM229" s="2"/>
      <c r="AN229" s="1" t="s">
        <v>43</v>
      </c>
      <c r="AO229" s="1" t="s">
        <v>43</v>
      </c>
      <c r="AP229" s="2"/>
      <c r="AQ229" s="2"/>
      <c r="AR229" s="1" t="s">
        <v>43</v>
      </c>
      <c r="AS229" s="8">
        <f>(Tableau1[[#This Row],[MedPrix]]+Tableau1[[#This Row],[PrixTrai]])*(1-Tableau1[[#This Row],[CliRemise]])</f>
        <v>0</v>
      </c>
      <c r="AT229" s="33">
        <f>Tableau1[[#This Row],[CA]]*1.1</f>
        <v>0</v>
      </c>
      <c r="AU229" s="22" t="str">
        <f>IF( Tableau1[[#This Row],[DetailVisite.VisNum]]="", "Sans détail", "Avec détail")</f>
        <v>Sans détail</v>
      </c>
      <c r="AV229" s="22">
        <f ca="1">IF(Tableau1[[#This Row],[VisDatePaiement_2024]]="",0,(TODAY()-Tableau1[[#This Row],[VisDatePaiement_2024]]))</f>
        <v>0</v>
      </c>
      <c r="AW229" s="22">
        <f ca="1">ROUND(Tableau1[[#This Row],[nombre de jour d''impayés]]/30,1)</f>
        <v>0</v>
      </c>
      <c r="AX229" s="22" t="str">
        <f ca="1">IF(Tableau1[[#This Row],[nombre de mois]]&gt;1,"impayé","payé")</f>
        <v>payé</v>
      </c>
      <c r="AY229" s="23" t="b">
        <f ca="1">AND(Tableau1[[#This Row],[VisDatesuivi_2024]]&gt;=TODAY()-30,Tableau1[[#This Row],[VisDatesuivi_2024]]&lt;=TODAY())</f>
        <v>0</v>
      </c>
      <c r="AZ229" s="23">
        <f>ROUNDDOWN(DAY(Tableau1[[#This Row],[VisDate_2024]])/7,0)</f>
        <v>0</v>
      </c>
      <c r="BA229" s="59">
        <f t="shared" si="3"/>
        <v>0</v>
      </c>
      <c r="BB229" s="60">
        <f>Tableau1[[#This Row],[VisDate_2024]]-Tableau1[[#This Row],[visite]]</f>
        <v>0</v>
      </c>
      <c r="BC229" s="56" t="str">
        <f>IF(Tableau1[[#This Row],[visite]]&gt;0,Tableau1[[#This Row],[Colonne1]],"")</f>
        <v/>
      </c>
    </row>
    <row r="230" spans="1:55" ht="28.8" x14ac:dyDescent="0.3">
      <c r="A230" s="1" t="s">
        <v>579</v>
      </c>
      <c r="B230" s="1" t="s">
        <v>580</v>
      </c>
      <c r="C230" s="1" t="s">
        <v>581</v>
      </c>
      <c r="D230" s="1" t="s">
        <v>241</v>
      </c>
      <c r="E230" s="1" t="s">
        <v>480</v>
      </c>
      <c r="F230" s="4">
        <v>40294</v>
      </c>
      <c r="G230" s="1" t="s">
        <v>56</v>
      </c>
      <c r="H230" s="1" t="s">
        <v>132</v>
      </c>
      <c r="I230" s="3" t="b">
        <v>1</v>
      </c>
      <c r="J230" s="3">
        <v>47.2</v>
      </c>
      <c r="K230" s="3">
        <v>2.9</v>
      </c>
      <c r="L230" s="3" t="b">
        <v>0</v>
      </c>
      <c r="M230" s="1" t="s">
        <v>43</v>
      </c>
      <c r="N230" s="1" t="s">
        <v>580</v>
      </c>
      <c r="O230" s="3">
        <v>2</v>
      </c>
      <c r="P230" s="1" t="s">
        <v>582</v>
      </c>
      <c r="Q230" s="1" t="s">
        <v>583</v>
      </c>
      <c r="R230" s="1" t="s">
        <v>209</v>
      </c>
      <c r="S230" s="20" t="s">
        <v>210</v>
      </c>
      <c r="T230" s="1" t="s">
        <v>211</v>
      </c>
      <c r="U230" s="1" t="s">
        <v>584</v>
      </c>
      <c r="V230" s="1" t="s">
        <v>43</v>
      </c>
      <c r="W230" s="4">
        <v>43737</v>
      </c>
      <c r="X230" s="3">
        <v>0.2</v>
      </c>
      <c r="Y230" s="1" t="s">
        <v>43</v>
      </c>
      <c r="Z230" s="1" t="s">
        <v>43</v>
      </c>
      <c r="AA230" s="2"/>
      <c r="AB230" s="1" t="s">
        <v>43</v>
      </c>
      <c r="AC230" s="2"/>
      <c r="AD230" s="2"/>
      <c r="AE230" s="2"/>
      <c r="AF230" s="1" t="s">
        <v>43</v>
      </c>
      <c r="AG230" s="1" t="s">
        <v>43</v>
      </c>
      <c r="AH230" s="1" t="s">
        <v>43</v>
      </c>
      <c r="AI230" s="1" t="s">
        <v>43</v>
      </c>
      <c r="AJ230" s="1" t="s">
        <v>43</v>
      </c>
      <c r="AK230" s="1" t="s">
        <v>43</v>
      </c>
      <c r="AL230" s="1" t="s">
        <v>43</v>
      </c>
      <c r="AM230" s="2"/>
      <c r="AN230" s="1" t="s">
        <v>43</v>
      </c>
      <c r="AO230" s="1" t="s">
        <v>43</v>
      </c>
      <c r="AP230" s="2"/>
      <c r="AQ230" s="2"/>
      <c r="AR230" s="1" t="s">
        <v>43</v>
      </c>
      <c r="AS230" s="8">
        <f>(Tableau1[[#This Row],[MedPrix]]+Tableau1[[#This Row],[PrixTrai]])*(1-Tableau1[[#This Row],[CliRemise]])</f>
        <v>0</v>
      </c>
      <c r="AT230" s="33">
        <f>Tableau1[[#This Row],[CA]]*1.1</f>
        <v>0</v>
      </c>
      <c r="AU230" s="22" t="str">
        <f>IF( Tableau1[[#This Row],[DetailVisite.VisNum]]="", "Sans détail", "Avec détail")</f>
        <v>Sans détail</v>
      </c>
      <c r="AV230" s="22">
        <f ca="1">IF(Tableau1[[#This Row],[VisDatePaiement_2024]]="",0,(TODAY()-Tableau1[[#This Row],[VisDatePaiement_2024]]))</f>
        <v>0</v>
      </c>
      <c r="AW230" s="22">
        <f ca="1">ROUND(Tableau1[[#This Row],[nombre de jour d''impayés]]/30,1)</f>
        <v>0</v>
      </c>
      <c r="AX230" s="22" t="str">
        <f ca="1">IF(Tableau1[[#This Row],[nombre de mois]]&gt;1,"impayé","payé")</f>
        <v>payé</v>
      </c>
      <c r="AY230" s="23" t="b">
        <f ca="1">AND(Tableau1[[#This Row],[VisDatesuivi_2024]]&gt;=TODAY()-30,Tableau1[[#This Row],[VisDatesuivi_2024]]&lt;=TODAY())</f>
        <v>0</v>
      </c>
      <c r="AZ230" s="23">
        <f>ROUNDDOWN(DAY(Tableau1[[#This Row],[VisDate_2024]])/7,0)</f>
        <v>0</v>
      </c>
      <c r="BA230" s="59">
        <f t="shared" si="3"/>
        <v>0</v>
      </c>
      <c r="BB230" s="60">
        <f>Tableau1[[#This Row],[VisDate_2024]]-Tableau1[[#This Row],[visite]]</f>
        <v>0</v>
      </c>
      <c r="BC230" s="56" t="str">
        <f>IF(Tableau1[[#This Row],[visite]]&gt;0,Tableau1[[#This Row],[Colonne1]],"")</f>
        <v/>
      </c>
    </row>
    <row r="231" spans="1:55" ht="28.8" x14ac:dyDescent="0.3">
      <c r="A231" s="1" t="s">
        <v>585</v>
      </c>
      <c r="B231" s="1" t="s">
        <v>580</v>
      </c>
      <c r="C231" s="1" t="s">
        <v>586</v>
      </c>
      <c r="D231" s="1" t="s">
        <v>241</v>
      </c>
      <c r="E231" s="1" t="s">
        <v>370</v>
      </c>
      <c r="F231" s="4">
        <v>41085</v>
      </c>
      <c r="G231" s="1" t="s">
        <v>56</v>
      </c>
      <c r="H231" s="1" t="s">
        <v>132</v>
      </c>
      <c r="I231" s="3" t="b">
        <v>1</v>
      </c>
      <c r="J231" s="3">
        <v>55.7</v>
      </c>
      <c r="K231" s="3">
        <v>3.4</v>
      </c>
      <c r="L231" s="3" t="b">
        <v>0</v>
      </c>
      <c r="M231" s="1" t="s">
        <v>43</v>
      </c>
      <c r="N231" s="1" t="s">
        <v>580</v>
      </c>
      <c r="O231" s="3">
        <v>2</v>
      </c>
      <c r="P231" s="1" t="s">
        <v>582</v>
      </c>
      <c r="Q231" s="1" t="s">
        <v>583</v>
      </c>
      <c r="R231" s="1" t="s">
        <v>209</v>
      </c>
      <c r="S231" s="20" t="s">
        <v>210</v>
      </c>
      <c r="T231" s="1" t="s">
        <v>211</v>
      </c>
      <c r="U231" s="1" t="s">
        <v>584</v>
      </c>
      <c r="V231" s="1" t="s">
        <v>43</v>
      </c>
      <c r="W231" s="4">
        <v>43737</v>
      </c>
      <c r="X231" s="3">
        <v>0.2</v>
      </c>
      <c r="Y231" s="1" t="s">
        <v>43</v>
      </c>
      <c r="Z231" s="1" t="s">
        <v>43</v>
      </c>
      <c r="AA231" s="2"/>
      <c r="AB231" s="1" t="s">
        <v>43</v>
      </c>
      <c r="AC231" s="2"/>
      <c r="AD231" s="2"/>
      <c r="AE231" s="2"/>
      <c r="AF231" s="1" t="s">
        <v>43</v>
      </c>
      <c r="AG231" s="1" t="s">
        <v>43</v>
      </c>
      <c r="AH231" s="1" t="s">
        <v>43</v>
      </c>
      <c r="AI231" s="1" t="s">
        <v>43</v>
      </c>
      <c r="AJ231" s="1" t="s">
        <v>43</v>
      </c>
      <c r="AK231" s="1" t="s">
        <v>43</v>
      </c>
      <c r="AL231" s="1" t="s">
        <v>43</v>
      </c>
      <c r="AM231" s="2"/>
      <c r="AN231" s="1" t="s">
        <v>43</v>
      </c>
      <c r="AO231" s="1" t="s">
        <v>43</v>
      </c>
      <c r="AP231" s="2"/>
      <c r="AQ231" s="2"/>
      <c r="AR231" s="1" t="s">
        <v>43</v>
      </c>
      <c r="AS231" s="8">
        <f>(Tableau1[[#This Row],[MedPrix]]+Tableau1[[#This Row],[PrixTrai]])*(1-Tableau1[[#This Row],[CliRemise]])</f>
        <v>0</v>
      </c>
      <c r="AT231" s="33">
        <f>Tableau1[[#This Row],[CA]]*1.1</f>
        <v>0</v>
      </c>
      <c r="AU231" s="22" t="str">
        <f>IF( Tableau1[[#This Row],[DetailVisite.VisNum]]="", "Sans détail", "Avec détail")</f>
        <v>Sans détail</v>
      </c>
      <c r="AV231" s="22">
        <f ca="1">IF(Tableau1[[#This Row],[VisDatePaiement_2024]]="",0,(TODAY()-Tableau1[[#This Row],[VisDatePaiement_2024]]))</f>
        <v>0</v>
      </c>
      <c r="AW231" s="22">
        <f ca="1">ROUND(Tableau1[[#This Row],[nombre de jour d''impayés]]/30,1)</f>
        <v>0</v>
      </c>
      <c r="AX231" s="22" t="str">
        <f ca="1">IF(Tableau1[[#This Row],[nombre de mois]]&gt;1,"impayé","payé")</f>
        <v>payé</v>
      </c>
      <c r="AY231" s="23" t="b">
        <f ca="1">AND(Tableau1[[#This Row],[VisDatesuivi_2024]]&gt;=TODAY()-30,Tableau1[[#This Row],[VisDatesuivi_2024]]&lt;=TODAY())</f>
        <v>0</v>
      </c>
      <c r="AZ231" s="23">
        <f>ROUNDDOWN(DAY(Tableau1[[#This Row],[VisDate_2024]])/7,0)</f>
        <v>0</v>
      </c>
      <c r="BA231" s="59">
        <f t="shared" si="3"/>
        <v>0</v>
      </c>
      <c r="BB231" s="60">
        <f>Tableau1[[#This Row],[VisDate_2024]]-Tableau1[[#This Row],[visite]]</f>
        <v>0</v>
      </c>
      <c r="BC231" s="56" t="str">
        <f>IF(Tableau1[[#This Row],[visite]]&gt;0,Tableau1[[#This Row],[Colonne1]],"")</f>
        <v/>
      </c>
    </row>
    <row r="232" spans="1:55" ht="28.8" x14ac:dyDescent="0.3">
      <c r="A232" s="1" t="s">
        <v>587</v>
      </c>
      <c r="B232" s="1" t="s">
        <v>580</v>
      </c>
      <c r="C232" s="1" t="s">
        <v>588</v>
      </c>
      <c r="D232" s="1" t="s">
        <v>143</v>
      </c>
      <c r="E232" s="1" t="s">
        <v>301</v>
      </c>
      <c r="F232" s="4">
        <v>41694</v>
      </c>
      <c r="G232" s="1" t="s">
        <v>56</v>
      </c>
      <c r="H232" s="1" t="s">
        <v>145</v>
      </c>
      <c r="I232" s="3" t="b">
        <v>1</v>
      </c>
      <c r="J232" s="3">
        <v>53</v>
      </c>
      <c r="K232" s="3">
        <v>14.2</v>
      </c>
      <c r="L232" s="3" t="b">
        <v>0</v>
      </c>
      <c r="M232" s="1" t="s">
        <v>43</v>
      </c>
      <c r="N232" s="1" t="s">
        <v>580</v>
      </c>
      <c r="O232" s="3">
        <v>2</v>
      </c>
      <c r="P232" s="1" t="s">
        <v>582</v>
      </c>
      <c r="Q232" s="1" t="s">
        <v>583</v>
      </c>
      <c r="R232" s="1" t="s">
        <v>209</v>
      </c>
      <c r="S232" s="20" t="s">
        <v>210</v>
      </c>
      <c r="T232" s="1" t="s">
        <v>211</v>
      </c>
      <c r="U232" s="1" t="s">
        <v>584</v>
      </c>
      <c r="V232" s="1" t="s">
        <v>43</v>
      </c>
      <c r="W232" s="4">
        <v>43737</v>
      </c>
      <c r="X232" s="3">
        <v>0.2</v>
      </c>
      <c r="Y232" s="1" t="s">
        <v>43</v>
      </c>
      <c r="Z232" s="1" t="s">
        <v>43</v>
      </c>
      <c r="AA232" s="2"/>
      <c r="AB232" s="1" t="s">
        <v>43</v>
      </c>
      <c r="AC232" s="2"/>
      <c r="AD232" s="2"/>
      <c r="AE232" s="2"/>
      <c r="AF232" s="1" t="s">
        <v>43</v>
      </c>
      <c r="AG232" s="1" t="s">
        <v>43</v>
      </c>
      <c r="AH232" s="1" t="s">
        <v>43</v>
      </c>
      <c r="AI232" s="1" t="s">
        <v>43</v>
      </c>
      <c r="AJ232" s="1" t="s">
        <v>43</v>
      </c>
      <c r="AK232" s="1" t="s">
        <v>43</v>
      </c>
      <c r="AL232" s="1" t="s">
        <v>43</v>
      </c>
      <c r="AM232" s="2"/>
      <c r="AN232" s="1" t="s">
        <v>43</v>
      </c>
      <c r="AO232" s="1" t="s">
        <v>43</v>
      </c>
      <c r="AP232" s="2"/>
      <c r="AQ232" s="2"/>
      <c r="AR232" s="1" t="s">
        <v>43</v>
      </c>
      <c r="AS232" s="8">
        <f>(Tableau1[[#This Row],[MedPrix]]+Tableau1[[#This Row],[PrixTrai]])*(1-Tableau1[[#This Row],[CliRemise]])</f>
        <v>0</v>
      </c>
      <c r="AT232" s="33">
        <f>Tableau1[[#This Row],[CA]]*1.1</f>
        <v>0</v>
      </c>
      <c r="AU232" s="22" t="str">
        <f>IF( Tableau1[[#This Row],[DetailVisite.VisNum]]="", "Sans détail", "Avec détail")</f>
        <v>Sans détail</v>
      </c>
      <c r="AV232" s="22">
        <f ca="1">IF(Tableau1[[#This Row],[VisDatePaiement_2024]]="",0,(TODAY()-Tableau1[[#This Row],[VisDatePaiement_2024]]))</f>
        <v>0</v>
      </c>
      <c r="AW232" s="22">
        <f ca="1">ROUND(Tableau1[[#This Row],[nombre de jour d''impayés]]/30,1)</f>
        <v>0</v>
      </c>
      <c r="AX232" s="22" t="str">
        <f ca="1">IF(Tableau1[[#This Row],[nombre de mois]]&gt;1,"impayé","payé")</f>
        <v>payé</v>
      </c>
      <c r="AY232" s="23" t="b">
        <f ca="1">AND(Tableau1[[#This Row],[VisDatesuivi_2024]]&gt;=TODAY()-30,Tableau1[[#This Row],[VisDatesuivi_2024]]&lt;=TODAY())</f>
        <v>0</v>
      </c>
      <c r="AZ232" s="23">
        <f>ROUNDDOWN(DAY(Tableau1[[#This Row],[VisDate_2024]])/7,0)</f>
        <v>0</v>
      </c>
      <c r="BA232" s="59">
        <f t="shared" si="3"/>
        <v>0</v>
      </c>
      <c r="BB232" s="60">
        <f>Tableau1[[#This Row],[VisDate_2024]]-Tableau1[[#This Row],[visite]]</f>
        <v>0</v>
      </c>
      <c r="BC232" s="56" t="str">
        <f>IF(Tableau1[[#This Row],[visite]]&gt;0,Tableau1[[#This Row],[Colonne1]],"")</f>
        <v/>
      </c>
    </row>
    <row r="233" spans="1:55" ht="28.8" x14ac:dyDescent="0.3">
      <c r="A233" s="1" t="s">
        <v>589</v>
      </c>
      <c r="B233" s="1" t="s">
        <v>590</v>
      </c>
      <c r="C233" s="1" t="s">
        <v>591</v>
      </c>
      <c r="D233" s="1" t="s">
        <v>143</v>
      </c>
      <c r="E233" s="1" t="s">
        <v>313</v>
      </c>
      <c r="F233" s="4">
        <v>42059</v>
      </c>
      <c r="G233" s="1" t="s">
        <v>56</v>
      </c>
      <c r="H233" s="1" t="s">
        <v>592</v>
      </c>
      <c r="I233" s="3" t="b">
        <v>0</v>
      </c>
      <c r="J233" s="3">
        <v>44.5</v>
      </c>
      <c r="K233" s="3">
        <v>54.2</v>
      </c>
      <c r="L233" s="3" t="b">
        <v>0</v>
      </c>
      <c r="M233" s="1" t="s">
        <v>43</v>
      </c>
      <c r="N233" s="1" t="s">
        <v>590</v>
      </c>
      <c r="O233" s="3">
        <v>1</v>
      </c>
      <c r="P233" s="1" t="s">
        <v>593</v>
      </c>
      <c r="Q233" s="1" t="s">
        <v>594</v>
      </c>
      <c r="R233" s="1" t="s">
        <v>61</v>
      </c>
      <c r="S233" s="20" t="s">
        <v>62</v>
      </c>
      <c r="T233" s="1" t="s">
        <v>63</v>
      </c>
      <c r="U233" s="1" t="s">
        <v>595</v>
      </c>
      <c r="V233" s="1" t="s">
        <v>43</v>
      </c>
      <c r="W233" s="4">
        <v>43067</v>
      </c>
      <c r="X233" s="3">
        <v>0</v>
      </c>
      <c r="Y233" s="1" t="s">
        <v>596</v>
      </c>
      <c r="Z233" s="1" t="s">
        <v>589</v>
      </c>
      <c r="AA233" s="4">
        <v>44991</v>
      </c>
      <c r="AB233" s="1" t="s">
        <v>111</v>
      </c>
      <c r="AC233" s="2"/>
      <c r="AD233" s="3">
        <v>3</v>
      </c>
      <c r="AE233" s="4">
        <v>45004</v>
      </c>
      <c r="AF233" s="1" t="s">
        <v>596</v>
      </c>
      <c r="AG233" s="1" t="s">
        <v>67</v>
      </c>
      <c r="AH233" s="1" t="s">
        <v>68</v>
      </c>
      <c r="AI233" s="1" t="s">
        <v>178</v>
      </c>
      <c r="AJ233" s="1" t="s">
        <v>70</v>
      </c>
      <c r="AK233" s="1" t="s">
        <v>70</v>
      </c>
      <c r="AL233" s="1" t="s">
        <v>71</v>
      </c>
      <c r="AM233" s="5">
        <v>0</v>
      </c>
      <c r="AN233" s="1" t="s">
        <v>178</v>
      </c>
      <c r="AO233" s="1" t="s">
        <v>440</v>
      </c>
      <c r="AP233" s="5">
        <v>50</v>
      </c>
      <c r="AQ233" s="3">
        <v>3</v>
      </c>
      <c r="AR233" s="1" t="s">
        <v>82</v>
      </c>
      <c r="AS233" s="8">
        <f>(Tableau1[[#This Row],[MedPrix]]+Tableau1[[#This Row],[PrixTrai]])*(1-Tableau1[[#This Row],[CliRemise]])</f>
        <v>50</v>
      </c>
      <c r="AT233" s="33">
        <f>Tableau1[[#This Row],[CA]]*1.1</f>
        <v>55.000000000000007</v>
      </c>
      <c r="AU233" s="22" t="str">
        <f>IF( Tableau1[[#This Row],[DetailVisite.VisNum]]="", "Sans détail", "Avec détail")</f>
        <v>Avec détail</v>
      </c>
      <c r="AV233" s="22">
        <f ca="1">IF(Tableau1[[#This Row],[VisDatePaiement_2024]]="",0,(TODAY()-Tableau1[[#This Row],[VisDatePaiement_2024]]))</f>
        <v>665</v>
      </c>
      <c r="AW233" s="22">
        <f ca="1">ROUND(Tableau1[[#This Row],[nombre de jour d''impayés]]/30,1)</f>
        <v>22.2</v>
      </c>
      <c r="AX233" s="22" t="str">
        <f ca="1">IF(Tableau1[[#This Row],[nombre de mois]]&gt;1,"impayé","payé")</f>
        <v>impayé</v>
      </c>
      <c r="AY233" s="23" t="b">
        <f ca="1">AND(Tableau1[[#This Row],[VisDatesuivi_2024]]&gt;=TODAY()-30,Tableau1[[#This Row],[VisDatesuivi_2024]]&lt;=TODAY())</f>
        <v>0</v>
      </c>
      <c r="AZ233" s="23">
        <f>ROUNDDOWN(DAY(Tableau1[[#This Row],[VisDate_2024]])/7,0)</f>
        <v>0</v>
      </c>
      <c r="BA233" s="59">
        <f t="shared" si="3"/>
        <v>0</v>
      </c>
      <c r="BB233" s="60">
        <f>Tableau1[[#This Row],[VisDate_2024]]-Tableau1[[#This Row],[visite]]</f>
        <v>44991</v>
      </c>
      <c r="BC233" s="56" t="str">
        <f>IF(Tableau1[[#This Row],[visite]]&gt;0,Tableau1[[#This Row],[Colonne1]],"")</f>
        <v/>
      </c>
    </row>
    <row r="234" spans="1:55" ht="28.8" x14ac:dyDescent="0.3">
      <c r="A234" s="1" t="s">
        <v>589</v>
      </c>
      <c r="B234" s="1" t="s">
        <v>590</v>
      </c>
      <c r="C234" s="1" t="s">
        <v>591</v>
      </c>
      <c r="D234" s="1" t="s">
        <v>143</v>
      </c>
      <c r="E234" s="1" t="s">
        <v>313</v>
      </c>
      <c r="F234" s="4">
        <v>42059</v>
      </c>
      <c r="G234" s="1" t="s">
        <v>56</v>
      </c>
      <c r="H234" s="1" t="s">
        <v>592</v>
      </c>
      <c r="I234" s="3" t="b">
        <v>0</v>
      </c>
      <c r="J234" s="3">
        <v>44.5</v>
      </c>
      <c r="K234" s="3">
        <v>54.2</v>
      </c>
      <c r="L234" s="3" t="b">
        <v>0</v>
      </c>
      <c r="M234" s="1" t="s">
        <v>43</v>
      </c>
      <c r="N234" s="1" t="s">
        <v>590</v>
      </c>
      <c r="O234" s="3">
        <v>1</v>
      </c>
      <c r="P234" s="1" t="s">
        <v>593</v>
      </c>
      <c r="Q234" s="1" t="s">
        <v>594</v>
      </c>
      <c r="R234" s="1" t="s">
        <v>61</v>
      </c>
      <c r="S234" s="20" t="s">
        <v>62</v>
      </c>
      <c r="T234" s="1" t="s">
        <v>63</v>
      </c>
      <c r="U234" s="1" t="s">
        <v>595</v>
      </c>
      <c r="V234" s="1" t="s">
        <v>43</v>
      </c>
      <c r="W234" s="4">
        <v>43067</v>
      </c>
      <c r="X234" s="3">
        <v>0</v>
      </c>
      <c r="Y234" s="1" t="s">
        <v>597</v>
      </c>
      <c r="Z234" s="1" t="s">
        <v>589</v>
      </c>
      <c r="AA234" s="4">
        <v>45536</v>
      </c>
      <c r="AB234" s="1" t="s">
        <v>111</v>
      </c>
      <c r="AC234" s="2"/>
      <c r="AD234" s="2"/>
      <c r="AE234" s="2"/>
      <c r="AF234" s="1" t="s">
        <v>43</v>
      </c>
      <c r="AG234" s="1" t="s">
        <v>43</v>
      </c>
      <c r="AH234" s="1" t="s">
        <v>43</v>
      </c>
      <c r="AI234" s="1" t="s">
        <v>43</v>
      </c>
      <c r="AJ234" s="1" t="s">
        <v>43</v>
      </c>
      <c r="AK234" s="1" t="s">
        <v>43</v>
      </c>
      <c r="AL234" s="1" t="s">
        <v>43</v>
      </c>
      <c r="AM234" s="2"/>
      <c r="AN234" s="1" t="s">
        <v>43</v>
      </c>
      <c r="AO234" s="1" t="s">
        <v>43</v>
      </c>
      <c r="AP234" s="2"/>
      <c r="AQ234" s="2"/>
      <c r="AR234" s="1" t="s">
        <v>43</v>
      </c>
      <c r="AS234" s="8">
        <f>(Tableau1[[#This Row],[MedPrix]]+Tableau1[[#This Row],[PrixTrai]])*(1-Tableau1[[#This Row],[CliRemise]])</f>
        <v>0</v>
      </c>
      <c r="AT234" s="33">
        <f>Tableau1[[#This Row],[CA]]*1.1</f>
        <v>0</v>
      </c>
      <c r="AU234" s="22" t="str">
        <f>IF( Tableau1[[#This Row],[DetailVisite.VisNum]]="", "Sans détail", "Avec détail")</f>
        <v>Sans détail</v>
      </c>
      <c r="AV234" s="22">
        <f ca="1">IF(Tableau1[[#This Row],[VisDatePaiement_2024]]="",0,(TODAY()-Tableau1[[#This Row],[VisDatePaiement_2024]]))</f>
        <v>0</v>
      </c>
      <c r="AW234" s="22">
        <f ca="1">ROUND(Tableau1[[#This Row],[nombre de jour d''impayés]]/30,1)</f>
        <v>0</v>
      </c>
      <c r="AX234" s="22" t="str">
        <f ca="1">IF(Tableau1[[#This Row],[nombre de mois]]&gt;1,"impayé","payé")</f>
        <v>payé</v>
      </c>
      <c r="AY234" s="23" t="b">
        <f ca="1">AND(Tableau1[[#This Row],[VisDatesuivi_2024]]&gt;=TODAY()-30,Tableau1[[#This Row],[VisDatesuivi_2024]]&lt;=TODAY())</f>
        <v>0</v>
      </c>
      <c r="AZ234" s="23">
        <f>ROUNDDOWN(DAY(Tableau1[[#This Row],[VisDate_2024]])/7,0)</f>
        <v>0</v>
      </c>
      <c r="BA234" s="59">
        <f t="shared" si="3"/>
        <v>0</v>
      </c>
      <c r="BB234" s="60">
        <f>Tableau1[[#This Row],[VisDate_2024]]-Tableau1[[#This Row],[visite]]</f>
        <v>45536</v>
      </c>
      <c r="BC234" s="56" t="str">
        <f>IF(Tableau1[[#This Row],[visite]]&gt;0,Tableau1[[#This Row],[Colonne1]],"")</f>
        <v/>
      </c>
    </row>
    <row r="235" spans="1:55" ht="28.8" x14ac:dyDescent="0.3">
      <c r="A235" s="1" t="s">
        <v>589</v>
      </c>
      <c r="B235" s="1" t="s">
        <v>590</v>
      </c>
      <c r="C235" s="1" t="s">
        <v>591</v>
      </c>
      <c r="D235" s="1" t="s">
        <v>143</v>
      </c>
      <c r="E235" s="1" t="s">
        <v>313</v>
      </c>
      <c r="F235" s="4">
        <v>42059</v>
      </c>
      <c r="G235" s="1" t="s">
        <v>56</v>
      </c>
      <c r="H235" s="1" t="s">
        <v>592</v>
      </c>
      <c r="I235" s="3" t="b">
        <v>0</v>
      </c>
      <c r="J235" s="3">
        <v>44.5</v>
      </c>
      <c r="K235" s="3">
        <v>54.2</v>
      </c>
      <c r="L235" s="3" t="b">
        <v>0</v>
      </c>
      <c r="M235" s="1" t="s">
        <v>43</v>
      </c>
      <c r="N235" s="1" t="s">
        <v>590</v>
      </c>
      <c r="O235" s="3">
        <v>1</v>
      </c>
      <c r="P235" s="1" t="s">
        <v>593</v>
      </c>
      <c r="Q235" s="1" t="s">
        <v>594</v>
      </c>
      <c r="R235" s="1" t="s">
        <v>61</v>
      </c>
      <c r="S235" s="20" t="s">
        <v>62</v>
      </c>
      <c r="T235" s="1" t="s">
        <v>63</v>
      </c>
      <c r="U235" s="1" t="s">
        <v>595</v>
      </c>
      <c r="V235" s="1" t="s">
        <v>43</v>
      </c>
      <c r="W235" s="4">
        <v>43067</v>
      </c>
      <c r="X235" s="3">
        <v>0</v>
      </c>
      <c r="Y235" s="1" t="s">
        <v>598</v>
      </c>
      <c r="Z235" s="1" t="s">
        <v>589</v>
      </c>
      <c r="AA235" s="4">
        <v>45386</v>
      </c>
      <c r="AB235" s="1" t="s">
        <v>111</v>
      </c>
      <c r="AC235" s="2"/>
      <c r="AD235" s="3">
        <v>2</v>
      </c>
      <c r="AE235" s="4">
        <v>45388</v>
      </c>
      <c r="AF235" s="1" t="s">
        <v>598</v>
      </c>
      <c r="AG235" s="1" t="s">
        <v>67</v>
      </c>
      <c r="AH235" s="1" t="s">
        <v>68</v>
      </c>
      <c r="AI235" s="1" t="s">
        <v>178</v>
      </c>
      <c r="AJ235" s="1" t="s">
        <v>70</v>
      </c>
      <c r="AK235" s="1" t="s">
        <v>70</v>
      </c>
      <c r="AL235" s="1" t="s">
        <v>71</v>
      </c>
      <c r="AM235" s="5">
        <v>0</v>
      </c>
      <c r="AN235" s="1" t="s">
        <v>178</v>
      </c>
      <c r="AO235" s="1" t="s">
        <v>440</v>
      </c>
      <c r="AP235" s="5">
        <v>50</v>
      </c>
      <c r="AQ235" s="3">
        <v>2</v>
      </c>
      <c r="AR235" s="1" t="s">
        <v>73</v>
      </c>
      <c r="AS235" s="8">
        <f>(Tableau1[[#This Row],[MedPrix]]+Tableau1[[#This Row],[PrixTrai]])*(1-Tableau1[[#This Row],[CliRemise]])</f>
        <v>50</v>
      </c>
      <c r="AT235" s="33">
        <f>Tableau1[[#This Row],[CA]]*1.1</f>
        <v>55.000000000000007</v>
      </c>
      <c r="AU235" s="22" t="str">
        <f>IF( Tableau1[[#This Row],[DetailVisite.VisNum]]="", "Sans détail", "Avec détail")</f>
        <v>Avec détail</v>
      </c>
      <c r="AV235" s="22">
        <f ca="1">IF(Tableau1[[#This Row],[VisDatePaiement_2024]]="",0,(TODAY()-Tableau1[[#This Row],[VisDatePaiement_2024]]))</f>
        <v>281</v>
      </c>
      <c r="AW235" s="22">
        <f ca="1">ROUND(Tableau1[[#This Row],[nombre de jour d''impayés]]/30,1)</f>
        <v>9.4</v>
      </c>
      <c r="AX235" s="22" t="str">
        <f ca="1">IF(Tableau1[[#This Row],[nombre de mois]]&gt;1,"impayé","payé")</f>
        <v>impayé</v>
      </c>
      <c r="AY235" s="23" t="b">
        <f ca="1">AND(Tableau1[[#This Row],[VisDatesuivi_2024]]&gt;=TODAY()-30,Tableau1[[#This Row],[VisDatesuivi_2024]]&lt;=TODAY())</f>
        <v>0</v>
      </c>
      <c r="AZ235" s="23">
        <f>ROUNDDOWN(DAY(Tableau1[[#This Row],[VisDate_2024]])/7,0)</f>
        <v>0</v>
      </c>
      <c r="BA235" s="59">
        <f t="shared" si="3"/>
        <v>0</v>
      </c>
      <c r="BB235" s="60">
        <f>Tableau1[[#This Row],[VisDate_2024]]-Tableau1[[#This Row],[visite]]</f>
        <v>45386</v>
      </c>
      <c r="BC235" s="56" t="str">
        <f>IF(Tableau1[[#This Row],[visite]]&gt;0,Tableau1[[#This Row],[Colonne1]],"")</f>
        <v/>
      </c>
    </row>
    <row r="236" spans="1:55" ht="28.8" x14ac:dyDescent="0.3">
      <c r="A236" s="1" t="s">
        <v>599</v>
      </c>
      <c r="B236" s="1" t="s">
        <v>590</v>
      </c>
      <c r="C236" s="1" t="s">
        <v>507</v>
      </c>
      <c r="D236" s="1" t="s">
        <v>143</v>
      </c>
      <c r="E236" s="1" t="s">
        <v>313</v>
      </c>
      <c r="F236" s="4">
        <v>42059</v>
      </c>
      <c r="G236" s="1" t="s">
        <v>56</v>
      </c>
      <c r="H236" s="1" t="s">
        <v>592</v>
      </c>
      <c r="I236" s="3" t="b">
        <v>0</v>
      </c>
      <c r="J236" s="3">
        <v>43.5</v>
      </c>
      <c r="K236" s="3">
        <v>68</v>
      </c>
      <c r="L236" s="3" t="b">
        <v>0</v>
      </c>
      <c r="M236" s="1" t="s">
        <v>43</v>
      </c>
      <c r="N236" s="1" t="s">
        <v>590</v>
      </c>
      <c r="O236" s="3">
        <v>1</v>
      </c>
      <c r="P236" s="1" t="s">
        <v>593</v>
      </c>
      <c r="Q236" s="1" t="s">
        <v>594</v>
      </c>
      <c r="R236" s="1" t="s">
        <v>61</v>
      </c>
      <c r="S236" s="20" t="s">
        <v>62</v>
      </c>
      <c r="T236" s="1" t="s">
        <v>63</v>
      </c>
      <c r="U236" s="1" t="s">
        <v>595</v>
      </c>
      <c r="V236" s="1" t="s">
        <v>43</v>
      </c>
      <c r="W236" s="4">
        <v>43067</v>
      </c>
      <c r="X236" s="3">
        <v>0</v>
      </c>
      <c r="Y236" s="1" t="s">
        <v>600</v>
      </c>
      <c r="Z236" s="1" t="s">
        <v>599</v>
      </c>
      <c r="AA236" s="4">
        <v>44991</v>
      </c>
      <c r="AB236" s="1" t="s">
        <v>111</v>
      </c>
      <c r="AC236" s="2"/>
      <c r="AD236" s="3">
        <v>3</v>
      </c>
      <c r="AE236" s="4">
        <v>45002</v>
      </c>
      <c r="AF236" s="1" t="s">
        <v>600</v>
      </c>
      <c r="AG236" s="1" t="s">
        <v>67</v>
      </c>
      <c r="AH236" s="1" t="s">
        <v>68</v>
      </c>
      <c r="AI236" s="1" t="s">
        <v>69</v>
      </c>
      <c r="AJ236" s="1" t="s">
        <v>70</v>
      </c>
      <c r="AK236" s="1" t="s">
        <v>70</v>
      </c>
      <c r="AL236" s="1" t="s">
        <v>71</v>
      </c>
      <c r="AM236" s="5">
        <v>0</v>
      </c>
      <c r="AN236" s="1" t="s">
        <v>69</v>
      </c>
      <c r="AO236" s="1" t="s">
        <v>72</v>
      </c>
      <c r="AP236" s="5">
        <v>250</v>
      </c>
      <c r="AQ236" s="3">
        <v>3</v>
      </c>
      <c r="AR236" s="1" t="s">
        <v>82</v>
      </c>
      <c r="AS236" s="8">
        <f>(Tableau1[[#This Row],[MedPrix]]+Tableau1[[#This Row],[PrixTrai]])*(1-Tableau1[[#This Row],[CliRemise]])</f>
        <v>250</v>
      </c>
      <c r="AT236" s="33">
        <f>Tableau1[[#This Row],[CA]]*1.1</f>
        <v>275</v>
      </c>
      <c r="AU236" s="22" t="str">
        <f>IF( Tableau1[[#This Row],[DetailVisite.VisNum]]="", "Sans détail", "Avec détail")</f>
        <v>Avec détail</v>
      </c>
      <c r="AV236" s="22">
        <f ca="1">IF(Tableau1[[#This Row],[VisDatePaiement_2024]]="",0,(TODAY()-Tableau1[[#This Row],[VisDatePaiement_2024]]))</f>
        <v>667</v>
      </c>
      <c r="AW236" s="22">
        <f ca="1">ROUND(Tableau1[[#This Row],[nombre de jour d''impayés]]/30,1)</f>
        <v>22.2</v>
      </c>
      <c r="AX236" s="22" t="str">
        <f ca="1">IF(Tableau1[[#This Row],[nombre de mois]]&gt;1,"impayé","payé")</f>
        <v>impayé</v>
      </c>
      <c r="AY236" s="23" t="b">
        <f ca="1">AND(Tableau1[[#This Row],[VisDatesuivi_2024]]&gt;=TODAY()-30,Tableau1[[#This Row],[VisDatesuivi_2024]]&lt;=TODAY())</f>
        <v>0</v>
      </c>
      <c r="AZ236" s="23">
        <f>ROUNDDOWN(DAY(Tableau1[[#This Row],[VisDate_2024]])/7,0)</f>
        <v>0</v>
      </c>
      <c r="BA236" s="59">
        <f t="shared" si="3"/>
        <v>0</v>
      </c>
      <c r="BB236" s="60">
        <f>Tableau1[[#This Row],[VisDate_2024]]-Tableau1[[#This Row],[visite]]</f>
        <v>44991</v>
      </c>
      <c r="BC236" s="56" t="str">
        <f>IF(Tableau1[[#This Row],[visite]]&gt;0,Tableau1[[#This Row],[Colonne1]],"")</f>
        <v/>
      </c>
    </row>
    <row r="237" spans="1:55" ht="28.8" x14ac:dyDescent="0.3">
      <c r="A237" s="1" t="s">
        <v>599</v>
      </c>
      <c r="B237" s="1" t="s">
        <v>590</v>
      </c>
      <c r="C237" s="1" t="s">
        <v>507</v>
      </c>
      <c r="D237" s="1" t="s">
        <v>143</v>
      </c>
      <c r="E237" s="1" t="s">
        <v>313</v>
      </c>
      <c r="F237" s="4">
        <v>42059</v>
      </c>
      <c r="G237" s="1" t="s">
        <v>56</v>
      </c>
      <c r="H237" s="1" t="s">
        <v>592</v>
      </c>
      <c r="I237" s="3" t="b">
        <v>0</v>
      </c>
      <c r="J237" s="3">
        <v>43.5</v>
      </c>
      <c r="K237" s="3">
        <v>68</v>
      </c>
      <c r="L237" s="3" t="b">
        <v>0</v>
      </c>
      <c r="M237" s="1" t="s">
        <v>43</v>
      </c>
      <c r="N237" s="1" t="s">
        <v>590</v>
      </c>
      <c r="O237" s="3">
        <v>1</v>
      </c>
      <c r="P237" s="1" t="s">
        <v>593</v>
      </c>
      <c r="Q237" s="1" t="s">
        <v>594</v>
      </c>
      <c r="R237" s="1" t="s">
        <v>61</v>
      </c>
      <c r="S237" s="20" t="s">
        <v>62</v>
      </c>
      <c r="T237" s="1" t="s">
        <v>63</v>
      </c>
      <c r="U237" s="1" t="s">
        <v>595</v>
      </c>
      <c r="V237" s="1" t="s">
        <v>43</v>
      </c>
      <c r="W237" s="4">
        <v>43067</v>
      </c>
      <c r="X237" s="3">
        <v>0</v>
      </c>
      <c r="Y237" s="1" t="s">
        <v>601</v>
      </c>
      <c r="Z237" s="1" t="s">
        <v>599</v>
      </c>
      <c r="AA237" s="4">
        <v>45536</v>
      </c>
      <c r="AB237" s="1" t="s">
        <v>111</v>
      </c>
      <c r="AC237" s="2"/>
      <c r="AD237" s="3">
        <v>3</v>
      </c>
      <c r="AE237" s="4">
        <v>45555</v>
      </c>
      <c r="AF237" s="1" t="s">
        <v>43</v>
      </c>
      <c r="AG237" s="1" t="s">
        <v>43</v>
      </c>
      <c r="AH237" s="1" t="s">
        <v>43</v>
      </c>
      <c r="AI237" s="1" t="s">
        <v>43</v>
      </c>
      <c r="AJ237" s="1" t="s">
        <v>43</v>
      </c>
      <c r="AK237" s="1" t="s">
        <v>43</v>
      </c>
      <c r="AL237" s="1" t="s">
        <v>43</v>
      </c>
      <c r="AM237" s="2"/>
      <c r="AN237" s="1" t="s">
        <v>43</v>
      </c>
      <c r="AO237" s="1" t="s">
        <v>43</v>
      </c>
      <c r="AP237" s="2"/>
      <c r="AQ237" s="3">
        <v>3</v>
      </c>
      <c r="AR237" s="1" t="s">
        <v>82</v>
      </c>
      <c r="AS237" s="8">
        <f>(Tableau1[[#This Row],[MedPrix]]+Tableau1[[#This Row],[PrixTrai]])*(1-Tableau1[[#This Row],[CliRemise]])</f>
        <v>0</v>
      </c>
      <c r="AT237" s="33">
        <f>Tableau1[[#This Row],[CA]]*1.1</f>
        <v>0</v>
      </c>
      <c r="AU237" s="22" t="str">
        <f>IF( Tableau1[[#This Row],[DetailVisite.VisNum]]="", "Sans détail", "Avec détail")</f>
        <v>Sans détail</v>
      </c>
      <c r="AV237" s="22">
        <f ca="1">IF(Tableau1[[#This Row],[VisDatePaiement_2024]]="",0,(TODAY()-Tableau1[[#This Row],[VisDatePaiement_2024]]))</f>
        <v>114</v>
      </c>
      <c r="AW237" s="22">
        <f ca="1">ROUND(Tableau1[[#This Row],[nombre de jour d''impayés]]/30,1)</f>
        <v>3.8</v>
      </c>
      <c r="AX237" s="22" t="str">
        <f ca="1">IF(Tableau1[[#This Row],[nombre de mois]]&gt;1,"impayé","payé")</f>
        <v>impayé</v>
      </c>
      <c r="AY237" s="23" t="b">
        <f ca="1">AND(Tableau1[[#This Row],[VisDatesuivi_2024]]&gt;=TODAY()-30,Tableau1[[#This Row],[VisDatesuivi_2024]]&lt;=TODAY())</f>
        <v>0</v>
      </c>
      <c r="AZ237" s="23">
        <f>ROUNDDOWN(DAY(Tableau1[[#This Row],[VisDate_2024]])/7,0)</f>
        <v>0</v>
      </c>
      <c r="BA237" s="59">
        <f t="shared" si="3"/>
        <v>0</v>
      </c>
      <c r="BB237" s="60">
        <f>Tableau1[[#This Row],[VisDate_2024]]-Tableau1[[#This Row],[visite]]</f>
        <v>45536</v>
      </c>
      <c r="BC237" s="56" t="str">
        <f>IF(Tableau1[[#This Row],[visite]]&gt;0,Tableau1[[#This Row],[Colonne1]],"")</f>
        <v/>
      </c>
    </row>
    <row r="238" spans="1:55" ht="28.8" x14ac:dyDescent="0.3">
      <c r="A238" s="1" t="s">
        <v>599</v>
      </c>
      <c r="B238" s="1" t="s">
        <v>590</v>
      </c>
      <c r="C238" s="1" t="s">
        <v>507</v>
      </c>
      <c r="D238" s="1" t="s">
        <v>143</v>
      </c>
      <c r="E238" s="1" t="s">
        <v>313</v>
      </c>
      <c r="F238" s="4">
        <v>42059</v>
      </c>
      <c r="G238" s="1" t="s">
        <v>56</v>
      </c>
      <c r="H238" s="1" t="s">
        <v>592</v>
      </c>
      <c r="I238" s="3" t="b">
        <v>0</v>
      </c>
      <c r="J238" s="3">
        <v>43.5</v>
      </c>
      <c r="K238" s="3">
        <v>68</v>
      </c>
      <c r="L238" s="3" t="b">
        <v>0</v>
      </c>
      <c r="M238" s="1" t="s">
        <v>43</v>
      </c>
      <c r="N238" s="1" t="s">
        <v>590</v>
      </c>
      <c r="O238" s="3">
        <v>1</v>
      </c>
      <c r="P238" s="1" t="s">
        <v>593</v>
      </c>
      <c r="Q238" s="1" t="s">
        <v>594</v>
      </c>
      <c r="R238" s="1" t="s">
        <v>61</v>
      </c>
      <c r="S238" s="20" t="s">
        <v>62</v>
      </c>
      <c r="T238" s="1" t="s">
        <v>63</v>
      </c>
      <c r="U238" s="1" t="s">
        <v>595</v>
      </c>
      <c r="V238" s="1" t="s">
        <v>43</v>
      </c>
      <c r="W238" s="4">
        <v>43067</v>
      </c>
      <c r="X238" s="3">
        <v>0</v>
      </c>
      <c r="Y238" s="1" t="s">
        <v>602</v>
      </c>
      <c r="Z238" s="1" t="s">
        <v>599</v>
      </c>
      <c r="AA238" s="4">
        <v>45386</v>
      </c>
      <c r="AB238" s="1" t="s">
        <v>111</v>
      </c>
      <c r="AC238" s="2"/>
      <c r="AD238" s="3">
        <v>3</v>
      </c>
      <c r="AE238" s="4">
        <v>45397</v>
      </c>
      <c r="AF238" s="1" t="s">
        <v>602</v>
      </c>
      <c r="AG238" s="1" t="s">
        <v>67</v>
      </c>
      <c r="AH238" s="1" t="s">
        <v>68</v>
      </c>
      <c r="AI238" s="1" t="s">
        <v>69</v>
      </c>
      <c r="AJ238" s="1" t="s">
        <v>70</v>
      </c>
      <c r="AK238" s="1" t="s">
        <v>70</v>
      </c>
      <c r="AL238" s="1" t="s">
        <v>71</v>
      </c>
      <c r="AM238" s="5">
        <v>0</v>
      </c>
      <c r="AN238" s="1" t="s">
        <v>69</v>
      </c>
      <c r="AO238" s="1" t="s">
        <v>72</v>
      </c>
      <c r="AP238" s="5">
        <v>250</v>
      </c>
      <c r="AQ238" s="3">
        <v>3</v>
      </c>
      <c r="AR238" s="1" t="s">
        <v>82</v>
      </c>
      <c r="AS238" s="8">
        <f>(Tableau1[[#This Row],[MedPrix]]+Tableau1[[#This Row],[PrixTrai]])*(1-Tableau1[[#This Row],[CliRemise]])</f>
        <v>250</v>
      </c>
      <c r="AT238" s="33">
        <f>Tableau1[[#This Row],[CA]]*1.1</f>
        <v>275</v>
      </c>
      <c r="AU238" s="22" t="str">
        <f>IF( Tableau1[[#This Row],[DetailVisite.VisNum]]="", "Sans détail", "Avec détail")</f>
        <v>Avec détail</v>
      </c>
      <c r="AV238" s="22">
        <f ca="1">IF(Tableau1[[#This Row],[VisDatePaiement_2024]]="",0,(TODAY()-Tableau1[[#This Row],[VisDatePaiement_2024]]))</f>
        <v>272</v>
      </c>
      <c r="AW238" s="22">
        <f ca="1">ROUND(Tableau1[[#This Row],[nombre de jour d''impayés]]/30,1)</f>
        <v>9.1</v>
      </c>
      <c r="AX238" s="22" t="str">
        <f ca="1">IF(Tableau1[[#This Row],[nombre de mois]]&gt;1,"impayé","payé")</f>
        <v>impayé</v>
      </c>
      <c r="AY238" s="23" t="b">
        <f ca="1">AND(Tableau1[[#This Row],[VisDatesuivi_2024]]&gt;=TODAY()-30,Tableau1[[#This Row],[VisDatesuivi_2024]]&lt;=TODAY())</f>
        <v>0</v>
      </c>
      <c r="AZ238" s="23">
        <f>ROUNDDOWN(DAY(Tableau1[[#This Row],[VisDate_2024]])/7,0)</f>
        <v>0</v>
      </c>
      <c r="BA238" s="59">
        <f t="shared" si="3"/>
        <v>0</v>
      </c>
      <c r="BB238" s="60">
        <f>Tableau1[[#This Row],[VisDate_2024]]-Tableau1[[#This Row],[visite]]</f>
        <v>45386</v>
      </c>
      <c r="BC238" s="56" t="str">
        <f>IF(Tableau1[[#This Row],[visite]]&gt;0,Tableau1[[#This Row],[Colonne1]],"")</f>
        <v/>
      </c>
    </row>
    <row r="239" spans="1:55" ht="28.8" x14ac:dyDescent="0.3">
      <c r="A239" s="1" t="s">
        <v>603</v>
      </c>
      <c r="B239" s="1" t="s">
        <v>604</v>
      </c>
      <c r="C239" s="1" t="s">
        <v>605</v>
      </c>
      <c r="D239" s="1" t="s">
        <v>354</v>
      </c>
      <c r="E239" s="1" t="s">
        <v>606</v>
      </c>
      <c r="F239" s="4">
        <v>42243</v>
      </c>
      <c r="G239" s="1" t="s">
        <v>107</v>
      </c>
      <c r="H239" s="1" t="s">
        <v>356</v>
      </c>
      <c r="I239" s="3" t="b">
        <v>0</v>
      </c>
      <c r="J239" s="3">
        <v>35</v>
      </c>
      <c r="K239" s="3">
        <v>5.5</v>
      </c>
      <c r="L239" s="3" t="b">
        <v>0</v>
      </c>
      <c r="M239" s="1" t="s">
        <v>43</v>
      </c>
      <c r="N239" s="1" t="s">
        <v>604</v>
      </c>
      <c r="O239" s="3">
        <v>2</v>
      </c>
      <c r="P239" s="1" t="s">
        <v>607</v>
      </c>
      <c r="Q239" s="1" t="s">
        <v>608</v>
      </c>
      <c r="R239" s="1" t="s">
        <v>609</v>
      </c>
      <c r="S239" s="20" t="s">
        <v>610</v>
      </c>
      <c r="T239" s="1" t="s">
        <v>611</v>
      </c>
      <c r="U239" s="1" t="s">
        <v>612</v>
      </c>
      <c r="V239" s="1" t="s">
        <v>43</v>
      </c>
      <c r="W239" s="2"/>
      <c r="X239" s="3">
        <v>0</v>
      </c>
      <c r="Y239" s="1" t="s">
        <v>43</v>
      </c>
      <c r="Z239" s="1" t="s">
        <v>43</v>
      </c>
      <c r="AA239" s="2"/>
      <c r="AB239" s="1" t="s">
        <v>43</v>
      </c>
      <c r="AC239" s="2"/>
      <c r="AD239" s="2"/>
      <c r="AE239" s="2"/>
      <c r="AF239" s="1" t="s">
        <v>43</v>
      </c>
      <c r="AG239" s="1" t="s">
        <v>43</v>
      </c>
      <c r="AH239" s="1" t="s">
        <v>43</v>
      </c>
      <c r="AI239" s="1" t="s">
        <v>43</v>
      </c>
      <c r="AJ239" s="1" t="s">
        <v>43</v>
      </c>
      <c r="AK239" s="1" t="s">
        <v>43</v>
      </c>
      <c r="AL239" s="1" t="s">
        <v>43</v>
      </c>
      <c r="AM239" s="2"/>
      <c r="AN239" s="1" t="s">
        <v>43</v>
      </c>
      <c r="AO239" s="1" t="s">
        <v>43</v>
      </c>
      <c r="AP239" s="2"/>
      <c r="AQ239" s="2"/>
      <c r="AR239" s="1" t="s">
        <v>43</v>
      </c>
      <c r="AS239" s="8">
        <f>(Tableau1[[#This Row],[MedPrix]]+Tableau1[[#This Row],[PrixTrai]])*(1-Tableau1[[#This Row],[CliRemise]])</f>
        <v>0</v>
      </c>
      <c r="AT239" s="33">
        <f>Tableau1[[#This Row],[CA]]*1.1</f>
        <v>0</v>
      </c>
      <c r="AU239" s="22" t="str">
        <f>IF( Tableau1[[#This Row],[DetailVisite.VisNum]]="", "Sans détail", "Avec détail")</f>
        <v>Sans détail</v>
      </c>
      <c r="AV239" s="22">
        <f ca="1">IF(Tableau1[[#This Row],[VisDatePaiement_2024]]="",0,(TODAY()-Tableau1[[#This Row],[VisDatePaiement_2024]]))</f>
        <v>0</v>
      </c>
      <c r="AW239" s="22">
        <f ca="1">ROUND(Tableau1[[#This Row],[nombre de jour d''impayés]]/30,1)</f>
        <v>0</v>
      </c>
      <c r="AX239" s="22" t="str">
        <f ca="1">IF(Tableau1[[#This Row],[nombre de mois]]&gt;1,"impayé","payé")</f>
        <v>payé</v>
      </c>
      <c r="AY239" s="23" t="b">
        <f ca="1">AND(Tableau1[[#This Row],[VisDatesuivi_2024]]&gt;=TODAY()-30,Tableau1[[#This Row],[VisDatesuivi_2024]]&lt;=TODAY())</f>
        <v>0</v>
      </c>
      <c r="AZ239" s="23">
        <f>ROUNDDOWN(DAY(Tableau1[[#This Row],[VisDate_2024]])/7,0)</f>
        <v>0</v>
      </c>
      <c r="BA239" s="59">
        <f t="shared" si="3"/>
        <v>0</v>
      </c>
      <c r="BB239" s="60">
        <f>Tableau1[[#This Row],[VisDate_2024]]-Tableau1[[#This Row],[visite]]</f>
        <v>0</v>
      </c>
      <c r="BC239" s="56" t="str">
        <f>IF(Tableau1[[#This Row],[visite]]&gt;0,Tableau1[[#This Row],[Colonne1]],"")</f>
        <v/>
      </c>
    </row>
    <row r="240" spans="1:55" ht="28.8" x14ac:dyDescent="0.3">
      <c r="A240" s="1" t="s">
        <v>613</v>
      </c>
      <c r="B240" s="1" t="s">
        <v>604</v>
      </c>
      <c r="C240" s="1" t="s">
        <v>614</v>
      </c>
      <c r="D240" s="1" t="s">
        <v>354</v>
      </c>
      <c r="E240" s="1" t="s">
        <v>615</v>
      </c>
      <c r="F240" s="4">
        <v>42365</v>
      </c>
      <c r="G240" s="1" t="s">
        <v>56</v>
      </c>
      <c r="H240" s="1" t="s">
        <v>261</v>
      </c>
      <c r="I240" s="3" t="b">
        <v>0</v>
      </c>
      <c r="J240" s="3">
        <v>20.100000000000001</v>
      </c>
      <c r="K240" s="3">
        <v>2.2999999999999998</v>
      </c>
      <c r="L240" s="3" t="b">
        <v>0</v>
      </c>
      <c r="M240" s="1" t="s">
        <v>43</v>
      </c>
      <c r="N240" s="1" t="s">
        <v>604</v>
      </c>
      <c r="O240" s="3">
        <v>2</v>
      </c>
      <c r="P240" s="1" t="s">
        <v>607</v>
      </c>
      <c r="Q240" s="1" t="s">
        <v>608</v>
      </c>
      <c r="R240" s="1" t="s">
        <v>609</v>
      </c>
      <c r="S240" s="20" t="s">
        <v>610</v>
      </c>
      <c r="T240" s="1" t="s">
        <v>611</v>
      </c>
      <c r="U240" s="1" t="s">
        <v>612</v>
      </c>
      <c r="V240" s="1" t="s">
        <v>43</v>
      </c>
      <c r="W240" s="2"/>
      <c r="X240" s="3">
        <v>0</v>
      </c>
      <c r="Y240" s="1" t="s">
        <v>43</v>
      </c>
      <c r="Z240" s="1" t="s">
        <v>43</v>
      </c>
      <c r="AA240" s="2"/>
      <c r="AB240" s="1" t="s">
        <v>43</v>
      </c>
      <c r="AC240" s="2"/>
      <c r="AD240" s="2"/>
      <c r="AE240" s="2"/>
      <c r="AF240" s="1" t="s">
        <v>43</v>
      </c>
      <c r="AG240" s="1" t="s">
        <v>43</v>
      </c>
      <c r="AH240" s="1" t="s">
        <v>43</v>
      </c>
      <c r="AI240" s="1" t="s">
        <v>43</v>
      </c>
      <c r="AJ240" s="1" t="s">
        <v>43</v>
      </c>
      <c r="AK240" s="1" t="s">
        <v>43</v>
      </c>
      <c r="AL240" s="1" t="s">
        <v>43</v>
      </c>
      <c r="AM240" s="2"/>
      <c r="AN240" s="1" t="s">
        <v>43</v>
      </c>
      <c r="AO240" s="1" t="s">
        <v>43</v>
      </c>
      <c r="AP240" s="2"/>
      <c r="AQ240" s="2"/>
      <c r="AR240" s="1" t="s">
        <v>43</v>
      </c>
      <c r="AS240" s="8">
        <f>(Tableau1[[#This Row],[MedPrix]]+Tableau1[[#This Row],[PrixTrai]])*(1-Tableau1[[#This Row],[CliRemise]])</f>
        <v>0</v>
      </c>
      <c r="AT240" s="33">
        <f>Tableau1[[#This Row],[CA]]*1.1</f>
        <v>0</v>
      </c>
      <c r="AU240" s="22" t="str">
        <f>IF( Tableau1[[#This Row],[DetailVisite.VisNum]]="", "Sans détail", "Avec détail")</f>
        <v>Sans détail</v>
      </c>
      <c r="AV240" s="22">
        <f ca="1">IF(Tableau1[[#This Row],[VisDatePaiement_2024]]="",0,(TODAY()-Tableau1[[#This Row],[VisDatePaiement_2024]]))</f>
        <v>0</v>
      </c>
      <c r="AW240" s="22">
        <f ca="1">ROUND(Tableau1[[#This Row],[nombre de jour d''impayés]]/30,1)</f>
        <v>0</v>
      </c>
      <c r="AX240" s="22" t="str">
        <f ca="1">IF(Tableau1[[#This Row],[nombre de mois]]&gt;1,"impayé","payé")</f>
        <v>payé</v>
      </c>
      <c r="AY240" s="23" t="b">
        <f ca="1">AND(Tableau1[[#This Row],[VisDatesuivi_2024]]&gt;=TODAY()-30,Tableau1[[#This Row],[VisDatesuivi_2024]]&lt;=TODAY())</f>
        <v>0</v>
      </c>
      <c r="AZ240" s="23">
        <f>ROUNDDOWN(DAY(Tableau1[[#This Row],[VisDate_2024]])/7,0)</f>
        <v>0</v>
      </c>
      <c r="BA240" s="59">
        <f t="shared" si="3"/>
        <v>0</v>
      </c>
      <c r="BB240" s="60">
        <f>Tableau1[[#This Row],[VisDate_2024]]-Tableau1[[#This Row],[visite]]</f>
        <v>0</v>
      </c>
      <c r="BC240" s="56" t="str">
        <f>IF(Tableau1[[#This Row],[visite]]&gt;0,Tableau1[[#This Row],[Colonne1]],"")</f>
        <v/>
      </c>
    </row>
    <row r="241" spans="1:55" ht="28.8" x14ac:dyDescent="0.3">
      <c r="A241" s="1" t="s">
        <v>616</v>
      </c>
      <c r="B241" s="1" t="s">
        <v>604</v>
      </c>
      <c r="C241" s="1" t="s">
        <v>617</v>
      </c>
      <c r="D241" s="1" t="s">
        <v>354</v>
      </c>
      <c r="E241" s="1" t="s">
        <v>618</v>
      </c>
      <c r="F241" s="4">
        <v>41300</v>
      </c>
      <c r="G241" s="1" t="s">
        <v>107</v>
      </c>
      <c r="H241" s="1" t="s">
        <v>145</v>
      </c>
      <c r="I241" s="3" t="b">
        <v>0</v>
      </c>
      <c r="J241" s="3">
        <v>3.1</v>
      </c>
      <c r="K241" s="3">
        <v>0</v>
      </c>
      <c r="L241" s="3" t="b">
        <v>0</v>
      </c>
      <c r="M241" s="1" t="s">
        <v>43</v>
      </c>
      <c r="N241" s="1" t="s">
        <v>604</v>
      </c>
      <c r="O241" s="3">
        <v>2</v>
      </c>
      <c r="P241" s="1" t="s">
        <v>607</v>
      </c>
      <c r="Q241" s="1" t="s">
        <v>608</v>
      </c>
      <c r="R241" s="1" t="s">
        <v>609</v>
      </c>
      <c r="S241" s="20" t="s">
        <v>610</v>
      </c>
      <c r="T241" s="1" t="s">
        <v>611</v>
      </c>
      <c r="U241" s="1" t="s">
        <v>612</v>
      </c>
      <c r="V241" s="1" t="s">
        <v>43</v>
      </c>
      <c r="W241" s="2"/>
      <c r="X241" s="3">
        <v>0</v>
      </c>
      <c r="Y241" s="1" t="s">
        <v>43</v>
      </c>
      <c r="Z241" s="1" t="s">
        <v>43</v>
      </c>
      <c r="AA241" s="2"/>
      <c r="AB241" s="1" t="s">
        <v>43</v>
      </c>
      <c r="AC241" s="2"/>
      <c r="AD241" s="2"/>
      <c r="AE241" s="2"/>
      <c r="AF241" s="1" t="s">
        <v>43</v>
      </c>
      <c r="AG241" s="1" t="s">
        <v>43</v>
      </c>
      <c r="AH241" s="1" t="s">
        <v>43</v>
      </c>
      <c r="AI241" s="1" t="s">
        <v>43</v>
      </c>
      <c r="AJ241" s="1" t="s">
        <v>43</v>
      </c>
      <c r="AK241" s="1" t="s">
        <v>43</v>
      </c>
      <c r="AL241" s="1" t="s">
        <v>43</v>
      </c>
      <c r="AM241" s="2"/>
      <c r="AN241" s="1" t="s">
        <v>43</v>
      </c>
      <c r="AO241" s="1" t="s">
        <v>43</v>
      </c>
      <c r="AP241" s="2"/>
      <c r="AQ241" s="2"/>
      <c r="AR241" s="1" t="s">
        <v>43</v>
      </c>
      <c r="AS241" s="8">
        <f>(Tableau1[[#This Row],[MedPrix]]+Tableau1[[#This Row],[PrixTrai]])*(1-Tableau1[[#This Row],[CliRemise]])</f>
        <v>0</v>
      </c>
      <c r="AT241" s="33">
        <f>Tableau1[[#This Row],[CA]]*1.1</f>
        <v>0</v>
      </c>
      <c r="AU241" s="22" t="str">
        <f>IF( Tableau1[[#This Row],[DetailVisite.VisNum]]="", "Sans détail", "Avec détail")</f>
        <v>Sans détail</v>
      </c>
      <c r="AV241" s="22">
        <f ca="1">IF(Tableau1[[#This Row],[VisDatePaiement_2024]]="",0,(TODAY()-Tableau1[[#This Row],[VisDatePaiement_2024]]))</f>
        <v>0</v>
      </c>
      <c r="AW241" s="22">
        <f ca="1">ROUND(Tableau1[[#This Row],[nombre de jour d''impayés]]/30,1)</f>
        <v>0</v>
      </c>
      <c r="AX241" s="22" t="str">
        <f ca="1">IF(Tableau1[[#This Row],[nombre de mois]]&gt;1,"impayé","payé")</f>
        <v>payé</v>
      </c>
      <c r="AY241" s="23" t="b">
        <f ca="1">AND(Tableau1[[#This Row],[VisDatesuivi_2024]]&gt;=TODAY()-30,Tableau1[[#This Row],[VisDatesuivi_2024]]&lt;=TODAY())</f>
        <v>0</v>
      </c>
      <c r="AZ241" s="23">
        <f>ROUNDDOWN(DAY(Tableau1[[#This Row],[VisDate_2024]])/7,0)</f>
        <v>0</v>
      </c>
      <c r="BA241" s="59">
        <f t="shared" si="3"/>
        <v>0</v>
      </c>
      <c r="BB241" s="60">
        <f>Tableau1[[#This Row],[VisDate_2024]]-Tableau1[[#This Row],[visite]]</f>
        <v>0</v>
      </c>
      <c r="BC241" s="56" t="str">
        <f>IF(Tableau1[[#This Row],[visite]]&gt;0,Tableau1[[#This Row],[Colonne1]],"")</f>
        <v/>
      </c>
    </row>
    <row r="242" spans="1:55" ht="28.8" x14ac:dyDescent="0.3">
      <c r="A242" s="1" t="s">
        <v>619</v>
      </c>
      <c r="B242" s="1" t="s">
        <v>604</v>
      </c>
      <c r="C242" s="1" t="s">
        <v>620</v>
      </c>
      <c r="D242" s="1" t="s">
        <v>354</v>
      </c>
      <c r="E242" s="1" t="s">
        <v>621</v>
      </c>
      <c r="F242" s="4">
        <v>39502</v>
      </c>
      <c r="G242" s="1" t="s">
        <v>107</v>
      </c>
      <c r="H242" s="1" t="s">
        <v>622</v>
      </c>
      <c r="I242" s="3" t="b">
        <v>0</v>
      </c>
      <c r="J242" s="3">
        <v>6.2</v>
      </c>
      <c r="K242" s="3">
        <v>0</v>
      </c>
      <c r="L242" s="3" t="b">
        <v>0</v>
      </c>
      <c r="M242" s="1" t="s">
        <v>43</v>
      </c>
      <c r="N242" s="1" t="s">
        <v>604</v>
      </c>
      <c r="O242" s="3">
        <v>2</v>
      </c>
      <c r="P242" s="1" t="s">
        <v>607</v>
      </c>
      <c r="Q242" s="1" t="s">
        <v>608</v>
      </c>
      <c r="R242" s="1" t="s">
        <v>609</v>
      </c>
      <c r="S242" s="20" t="s">
        <v>610</v>
      </c>
      <c r="T242" s="1" t="s">
        <v>611</v>
      </c>
      <c r="U242" s="1" t="s">
        <v>612</v>
      </c>
      <c r="V242" s="1" t="s">
        <v>43</v>
      </c>
      <c r="W242" s="2"/>
      <c r="X242" s="3">
        <v>0</v>
      </c>
      <c r="Y242" s="1" t="s">
        <v>43</v>
      </c>
      <c r="Z242" s="1" t="s">
        <v>43</v>
      </c>
      <c r="AA242" s="2"/>
      <c r="AB242" s="1" t="s">
        <v>43</v>
      </c>
      <c r="AC242" s="2"/>
      <c r="AD242" s="2"/>
      <c r="AE242" s="2"/>
      <c r="AF242" s="1" t="s">
        <v>43</v>
      </c>
      <c r="AG242" s="1" t="s">
        <v>43</v>
      </c>
      <c r="AH242" s="1" t="s">
        <v>43</v>
      </c>
      <c r="AI242" s="1" t="s">
        <v>43</v>
      </c>
      <c r="AJ242" s="1" t="s">
        <v>43</v>
      </c>
      <c r="AK242" s="1" t="s">
        <v>43</v>
      </c>
      <c r="AL242" s="1" t="s">
        <v>43</v>
      </c>
      <c r="AM242" s="2"/>
      <c r="AN242" s="1" t="s">
        <v>43</v>
      </c>
      <c r="AO242" s="1" t="s">
        <v>43</v>
      </c>
      <c r="AP242" s="2"/>
      <c r="AQ242" s="2"/>
      <c r="AR242" s="1" t="s">
        <v>43</v>
      </c>
      <c r="AS242" s="8">
        <f>(Tableau1[[#This Row],[MedPrix]]+Tableau1[[#This Row],[PrixTrai]])*(1-Tableau1[[#This Row],[CliRemise]])</f>
        <v>0</v>
      </c>
      <c r="AT242" s="33">
        <f>Tableau1[[#This Row],[CA]]*1.1</f>
        <v>0</v>
      </c>
      <c r="AU242" s="22" t="str">
        <f>IF( Tableau1[[#This Row],[DetailVisite.VisNum]]="", "Sans détail", "Avec détail")</f>
        <v>Sans détail</v>
      </c>
      <c r="AV242" s="22">
        <f ca="1">IF(Tableau1[[#This Row],[VisDatePaiement_2024]]="",0,(TODAY()-Tableau1[[#This Row],[VisDatePaiement_2024]]))</f>
        <v>0</v>
      </c>
      <c r="AW242" s="22">
        <f ca="1">ROUND(Tableau1[[#This Row],[nombre de jour d''impayés]]/30,1)</f>
        <v>0</v>
      </c>
      <c r="AX242" s="22" t="str">
        <f ca="1">IF(Tableau1[[#This Row],[nombre de mois]]&gt;1,"impayé","payé")</f>
        <v>payé</v>
      </c>
      <c r="AY242" s="23" t="b">
        <f ca="1">AND(Tableau1[[#This Row],[VisDatesuivi_2024]]&gt;=TODAY()-30,Tableau1[[#This Row],[VisDatesuivi_2024]]&lt;=TODAY())</f>
        <v>0</v>
      </c>
      <c r="AZ242" s="23">
        <f>ROUNDDOWN(DAY(Tableau1[[#This Row],[VisDate_2024]])/7,0)</f>
        <v>0</v>
      </c>
      <c r="BA242" s="59">
        <f t="shared" si="3"/>
        <v>0</v>
      </c>
      <c r="BB242" s="60">
        <f>Tableau1[[#This Row],[VisDate_2024]]-Tableau1[[#This Row],[visite]]</f>
        <v>0</v>
      </c>
      <c r="BC242" s="56" t="str">
        <f>IF(Tableau1[[#This Row],[visite]]&gt;0,Tableau1[[#This Row],[Colonne1]],"")</f>
        <v/>
      </c>
    </row>
    <row r="243" spans="1:55" ht="28.8" x14ac:dyDescent="0.3">
      <c r="A243" s="1" t="s">
        <v>623</v>
      </c>
      <c r="B243" s="1" t="s">
        <v>604</v>
      </c>
      <c r="C243" s="1" t="s">
        <v>624</v>
      </c>
      <c r="D243" s="1" t="s">
        <v>354</v>
      </c>
      <c r="E243" s="1" t="s">
        <v>625</v>
      </c>
      <c r="F243" s="4">
        <v>42151</v>
      </c>
      <c r="G243" s="1" t="s">
        <v>56</v>
      </c>
      <c r="H243" s="1" t="s">
        <v>108</v>
      </c>
      <c r="I243" s="3" t="b">
        <v>0</v>
      </c>
      <c r="J243" s="3">
        <v>8.1</v>
      </c>
      <c r="K243" s="3">
        <v>0.3</v>
      </c>
      <c r="L243" s="3" t="b">
        <v>0</v>
      </c>
      <c r="M243" s="1" t="s">
        <v>43</v>
      </c>
      <c r="N243" s="1" t="s">
        <v>604</v>
      </c>
      <c r="O243" s="3">
        <v>2</v>
      </c>
      <c r="P243" s="1" t="s">
        <v>607</v>
      </c>
      <c r="Q243" s="1" t="s">
        <v>608</v>
      </c>
      <c r="R243" s="1" t="s">
        <v>609</v>
      </c>
      <c r="S243" s="20" t="s">
        <v>610</v>
      </c>
      <c r="T243" s="1" t="s">
        <v>611</v>
      </c>
      <c r="U243" s="1" t="s">
        <v>612</v>
      </c>
      <c r="V243" s="1" t="s">
        <v>43</v>
      </c>
      <c r="W243" s="2"/>
      <c r="X243" s="3">
        <v>0</v>
      </c>
      <c r="Y243" s="1" t="s">
        <v>43</v>
      </c>
      <c r="Z243" s="1" t="s">
        <v>43</v>
      </c>
      <c r="AA243" s="2"/>
      <c r="AB243" s="1" t="s">
        <v>43</v>
      </c>
      <c r="AC243" s="2"/>
      <c r="AD243" s="2"/>
      <c r="AE243" s="2"/>
      <c r="AF243" s="1" t="s">
        <v>43</v>
      </c>
      <c r="AG243" s="1" t="s">
        <v>43</v>
      </c>
      <c r="AH243" s="1" t="s">
        <v>43</v>
      </c>
      <c r="AI243" s="1" t="s">
        <v>43</v>
      </c>
      <c r="AJ243" s="1" t="s">
        <v>43</v>
      </c>
      <c r="AK243" s="1" t="s">
        <v>43</v>
      </c>
      <c r="AL243" s="1" t="s">
        <v>43</v>
      </c>
      <c r="AM243" s="2"/>
      <c r="AN243" s="1" t="s">
        <v>43</v>
      </c>
      <c r="AO243" s="1" t="s">
        <v>43</v>
      </c>
      <c r="AP243" s="2"/>
      <c r="AQ243" s="2"/>
      <c r="AR243" s="1" t="s">
        <v>43</v>
      </c>
      <c r="AS243" s="8">
        <f>(Tableau1[[#This Row],[MedPrix]]+Tableau1[[#This Row],[PrixTrai]])*(1-Tableau1[[#This Row],[CliRemise]])</f>
        <v>0</v>
      </c>
      <c r="AT243" s="33">
        <f>Tableau1[[#This Row],[CA]]*1.1</f>
        <v>0</v>
      </c>
      <c r="AU243" s="22" t="str">
        <f>IF( Tableau1[[#This Row],[DetailVisite.VisNum]]="", "Sans détail", "Avec détail")</f>
        <v>Sans détail</v>
      </c>
      <c r="AV243" s="22">
        <f ca="1">IF(Tableau1[[#This Row],[VisDatePaiement_2024]]="",0,(TODAY()-Tableau1[[#This Row],[VisDatePaiement_2024]]))</f>
        <v>0</v>
      </c>
      <c r="AW243" s="22">
        <f ca="1">ROUND(Tableau1[[#This Row],[nombre de jour d''impayés]]/30,1)</f>
        <v>0</v>
      </c>
      <c r="AX243" s="22" t="str">
        <f ca="1">IF(Tableau1[[#This Row],[nombre de mois]]&gt;1,"impayé","payé")</f>
        <v>payé</v>
      </c>
      <c r="AY243" s="23" t="b">
        <f ca="1">AND(Tableau1[[#This Row],[VisDatesuivi_2024]]&gt;=TODAY()-30,Tableau1[[#This Row],[VisDatesuivi_2024]]&lt;=TODAY())</f>
        <v>0</v>
      </c>
      <c r="AZ243" s="23">
        <f>ROUNDDOWN(DAY(Tableau1[[#This Row],[VisDate_2024]])/7,0)</f>
        <v>0</v>
      </c>
      <c r="BA243" s="59">
        <f t="shared" si="3"/>
        <v>0</v>
      </c>
      <c r="BB243" s="60">
        <f>Tableau1[[#This Row],[VisDate_2024]]-Tableau1[[#This Row],[visite]]</f>
        <v>0</v>
      </c>
      <c r="BC243" s="56" t="str">
        <f>IF(Tableau1[[#This Row],[visite]]&gt;0,Tableau1[[#This Row],[Colonne1]],"")</f>
        <v/>
      </c>
    </row>
    <row r="244" spans="1:55" ht="28.8" x14ac:dyDescent="0.3">
      <c r="A244" s="1" t="s">
        <v>626</v>
      </c>
      <c r="B244" s="1" t="s">
        <v>604</v>
      </c>
      <c r="C244" s="1" t="s">
        <v>627</v>
      </c>
      <c r="D244" s="1" t="s">
        <v>354</v>
      </c>
      <c r="E244" s="1" t="s">
        <v>628</v>
      </c>
      <c r="F244" s="4">
        <v>42485</v>
      </c>
      <c r="G244" s="1" t="s">
        <v>56</v>
      </c>
      <c r="H244" s="1" t="s">
        <v>629</v>
      </c>
      <c r="I244" s="3" t="b">
        <v>0</v>
      </c>
      <c r="J244" s="3">
        <v>13.2</v>
      </c>
      <c r="K244" s="3">
        <v>0.6</v>
      </c>
      <c r="L244" s="3" t="b">
        <v>0</v>
      </c>
      <c r="M244" s="1" t="s">
        <v>43</v>
      </c>
      <c r="N244" s="1" t="s">
        <v>604</v>
      </c>
      <c r="O244" s="3">
        <v>2</v>
      </c>
      <c r="P244" s="1" t="s">
        <v>607</v>
      </c>
      <c r="Q244" s="1" t="s">
        <v>608</v>
      </c>
      <c r="R244" s="1" t="s">
        <v>609</v>
      </c>
      <c r="S244" s="20" t="s">
        <v>610</v>
      </c>
      <c r="T244" s="1" t="s">
        <v>611</v>
      </c>
      <c r="U244" s="1" t="s">
        <v>612</v>
      </c>
      <c r="V244" s="1" t="s">
        <v>43</v>
      </c>
      <c r="W244" s="2"/>
      <c r="X244" s="3">
        <v>0</v>
      </c>
      <c r="Y244" s="1" t="s">
        <v>43</v>
      </c>
      <c r="Z244" s="1" t="s">
        <v>43</v>
      </c>
      <c r="AA244" s="2"/>
      <c r="AB244" s="1" t="s">
        <v>43</v>
      </c>
      <c r="AC244" s="2"/>
      <c r="AD244" s="2"/>
      <c r="AE244" s="2"/>
      <c r="AF244" s="1" t="s">
        <v>43</v>
      </c>
      <c r="AG244" s="1" t="s">
        <v>43</v>
      </c>
      <c r="AH244" s="1" t="s">
        <v>43</v>
      </c>
      <c r="AI244" s="1" t="s">
        <v>43</v>
      </c>
      <c r="AJ244" s="1" t="s">
        <v>43</v>
      </c>
      <c r="AK244" s="1" t="s">
        <v>43</v>
      </c>
      <c r="AL244" s="1" t="s">
        <v>43</v>
      </c>
      <c r="AM244" s="2"/>
      <c r="AN244" s="1" t="s">
        <v>43</v>
      </c>
      <c r="AO244" s="1" t="s">
        <v>43</v>
      </c>
      <c r="AP244" s="2"/>
      <c r="AQ244" s="2"/>
      <c r="AR244" s="1" t="s">
        <v>43</v>
      </c>
      <c r="AS244" s="8">
        <f>(Tableau1[[#This Row],[MedPrix]]+Tableau1[[#This Row],[PrixTrai]])*(1-Tableau1[[#This Row],[CliRemise]])</f>
        <v>0</v>
      </c>
      <c r="AT244" s="33">
        <f>Tableau1[[#This Row],[CA]]*1.1</f>
        <v>0</v>
      </c>
      <c r="AU244" s="22" t="str">
        <f>IF( Tableau1[[#This Row],[DetailVisite.VisNum]]="", "Sans détail", "Avec détail")</f>
        <v>Sans détail</v>
      </c>
      <c r="AV244" s="22">
        <f ca="1">IF(Tableau1[[#This Row],[VisDatePaiement_2024]]="",0,(TODAY()-Tableau1[[#This Row],[VisDatePaiement_2024]]))</f>
        <v>0</v>
      </c>
      <c r="AW244" s="22">
        <f ca="1">ROUND(Tableau1[[#This Row],[nombre de jour d''impayés]]/30,1)</f>
        <v>0</v>
      </c>
      <c r="AX244" s="22" t="str">
        <f ca="1">IF(Tableau1[[#This Row],[nombre de mois]]&gt;1,"impayé","payé")</f>
        <v>payé</v>
      </c>
      <c r="AY244" s="23" t="b">
        <f ca="1">AND(Tableau1[[#This Row],[VisDatesuivi_2024]]&gt;=TODAY()-30,Tableau1[[#This Row],[VisDatesuivi_2024]]&lt;=TODAY())</f>
        <v>0</v>
      </c>
      <c r="AZ244" s="23">
        <f>ROUNDDOWN(DAY(Tableau1[[#This Row],[VisDate_2024]])/7,0)</f>
        <v>0</v>
      </c>
      <c r="BA244" s="59">
        <f t="shared" si="3"/>
        <v>0</v>
      </c>
      <c r="BB244" s="60">
        <f>Tableau1[[#This Row],[VisDate_2024]]-Tableau1[[#This Row],[visite]]</f>
        <v>0</v>
      </c>
      <c r="BC244" s="56" t="str">
        <f>IF(Tableau1[[#This Row],[visite]]&gt;0,Tableau1[[#This Row],[Colonne1]],"")</f>
        <v/>
      </c>
    </row>
    <row r="245" spans="1:55" ht="28.8" x14ac:dyDescent="0.3">
      <c r="A245" s="1" t="s">
        <v>630</v>
      </c>
      <c r="B245" s="1" t="s">
        <v>604</v>
      </c>
      <c r="C245" s="1" t="s">
        <v>631</v>
      </c>
      <c r="D245" s="1" t="s">
        <v>354</v>
      </c>
      <c r="E245" s="1" t="s">
        <v>628</v>
      </c>
      <c r="F245" s="4">
        <v>40355</v>
      </c>
      <c r="G245" s="1" t="s">
        <v>107</v>
      </c>
      <c r="H245" s="1" t="s">
        <v>632</v>
      </c>
      <c r="I245" s="3" t="b">
        <v>0</v>
      </c>
      <c r="J245" s="3">
        <v>11.8</v>
      </c>
      <c r="K245" s="3">
        <v>0.6</v>
      </c>
      <c r="L245" s="3" t="b">
        <v>0</v>
      </c>
      <c r="M245" s="1" t="s">
        <v>43</v>
      </c>
      <c r="N245" s="1" t="s">
        <v>604</v>
      </c>
      <c r="O245" s="3">
        <v>2</v>
      </c>
      <c r="P245" s="1" t="s">
        <v>607</v>
      </c>
      <c r="Q245" s="1" t="s">
        <v>608</v>
      </c>
      <c r="R245" s="1" t="s">
        <v>609</v>
      </c>
      <c r="S245" s="20" t="s">
        <v>610</v>
      </c>
      <c r="T245" s="1" t="s">
        <v>611</v>
      </c>
      <c r="U245" s="1" t="s">
        <v>612</v>
      </c>
      <c r="V245" s="1" t="s">
        <v>43</v>
      </c>
      <c r="W245" s="2"/>
      <c r="X245" s="3">
        <v>0</v>
      </c>
      <c r="Y245" s="1" t="s">
        <v>43</v>
      </c>
      <c r="Z245" s="1" t="s">
        <v>43</v>
      </c>
      <c r="AA245" s="2"/>
      <c r="AB245" s="1" t="s">
        <v>43</v>
      </c>
      <c r="AC245" s="2"/>
      <c r="AD245" s="2"/>
      <c r="AE245" s="2"/>
      <c r="AF245" s="1" t="s">
        <v>43</v>
      </c>
      <c r="AG245" s="1" t="s">
        <v>43</v>
      </c>
      <c r="AH245" s="1" t="s">
        <v>43</v>
      </c>
      <c r="AI245" s="1" t="s">
        <v>43</v>
      </c>
      <c r="AJ245" s="1" t="s">
        <v>43</v>
      </c>
      <c r="AK245" s="1" t="s">
        <v>43</v>
      </c>
      <c r="AL245" s="1" t="s">
        <v>43</v>
      </c>
      <c r="AM245" s="2"/>
      <c r="AN245" s="1" t="s">
        <v>43</v>
      </c>
      <c r="AO245" s="1" t="s">
        <v>43</v>
      </c>
      <c r="AP245" s="2"/>
      <c r="AQ245" s="2"/>
      <c r="AR245" s="1" t="s">
        <v>43</v>
      </c>
      <c r="AS245" s="8">
        <f>(Tableau1[[#This Row],[MedPrix]]+Tableau1[[#This Row],[PrixTrai]])*(1-Tableau1[[#This Row],[CliRemise]])</f>
        <v>0</v>
      </c>
      <c r="AT245" s="33">
        <f>Tableau1[[#This Row],[CA]]*1.1</f>
        <v>0</v>
      </c>
      <c r="AU245" s="22" t="str">
        <f>IF( Tableau1[[#This Row],[DetailVisite.VisNum]]="", "Sans détail", "Avec détail")</f>
        <v>Sans détail</v>
      </c>
      <c r="AV245" s="22">
        <f ca="1">IF(Tableau1[[#This Row],[VisDatePaiement_2024]]="",0,(TODAY()-Tableau1[[#This Row],[VisDatePaiement_2024]]))</f>
        <v>0</v>
      </c>
      <c r="AW245" s="22">
        <f ca="1">ROUND(Tableau1[[#This Row],[nombre de jour d''impayés]]/30,1)</f>
        <v>0</v>
      </c>
      <c r="AX245" s="22" t="str">
        <f ca="1">IF(Tableau1[[#This Row],[nombre de mois]]&gt;1,"impayé","payé")</f>
        <v>payé</v>
      </c>
      <c r="AY245" s="23" t="b">
        <f ca="1">AND(Tableau1[[#This Row],[VisDatesuivi_2024]]&gt;=TODAY()-30,Tableau1[[#This Row],[VisDatesuivi_2024]]&lt;=TODAY())</f>
        <v>0</v>
      </c>
      <c r="AZ245" s="23">
        <f>ROUNDDOWN(DAY(Tableau1[[#This Row],[VisDate_2024]])/7,0)</f>
        <v>0</v>
      </c>
      <c r="BA245" s="59">
        <f t="shared" si="3"/>
        <v>0</v>
      </c>
      <c r="BB245" s="60">
        <f>Tableau1[[#This Row],[VisDate_2024]]-Tableau1[[#This Row],[visite]]</f>
        <v>0</v>
      </c>
      <c r="BC245" s="56" t="str">
        <f>IF(Tableau1[[#This Row],[visite]]&gt;0,Tableau1[[#This Row],[Colonne1]],"")</f>
        <v/>
      </c>
    </row>
    <row r="246" spans="1:55" ht="43.2" x14ac:dyDescent="0.3">
      <c r="A246" s="1" t="s">
        <v>633</v>
      </c>
      <c r="B246" s="1" t="s">
        <v>634</v>
      </c>
      <c r="C246" s="1" t="s">
        <v>635</v>
      </c>
      <c r="D246" s="1" t="s">
        <v>143</v>
      </c>
      <c r="E246" s="1" t="s">
        <v>636</v>
      </c>
      <c r="F246" s="4">
        <v>40782</v>
      </c>
      <c r="G246" s="1" t="s">
        <v>56</v>
      </c>
      <c r="H246" s="1" t="s">
        <v>145</v>
      </c>
      <c r="I246" s="3" t="b">
        <v>0</v>
      </c>
      <c r="J246" s="3">
        <v>32.700000000000003</v>
      </c>
      <c r="K246" s="3">
        <v>21.3</v>
      </c>
      <c r="L246" s="3" t="b">
        <v>0</v>
      </c>
      <c r="M246" s="1" t="s">
        <v>43</v>
      </c>
      <c r="N246" s="1" t="s">
        <v>634</v>
      </c>
      <c r="O246" s="3">
        <v>2</v>
      </c>
      <c r="P246" s="1" t="s">
        <v>637</v>
      </c>
      <c r="Q246" s="1" t="s">
        <v>638</v>
      </c>
      <c r="R246" s="1" t="s">
        <v>639</v>
      </c>
      <c r="S246" s="20" t="s">
        <v>48</v>
      </c>
      <c r="T246" s="1" t="s">
        <v>640</v>
      </c>
      <c r="U246" s="1" t="s">
        <v>641</v>
      </c>
      <c r="V246" s="1" t="s">
        <v>43</v>
      </c>
      <c r="W246" s="4">
        <v>42950</v>
      </c>
      <c r="X246" s="3">
        <v>0.2</v>
      </c>
      <c r="Y246" s="1" t="s">
        <v>43</v>
      </c>
      <c r="Z246" s="1" t="s">
        <v>43</v>
      </c>
      <c r="AA246" s="2"/>
      <c r="AB246" s="1" t="s">
        <v>43</v>
      </c>
      <c r="AC246" s="2"/>
      <c r="AD246" s="2"/>
      <c r="AE246" s="2"/>
      <c r="AF246" s="1" t="s">
        <v>43</v>
      </c>
      <c r="AG246" s="1" t="s">
        <v>43</v>
      </c>
      <c r="AH246" s="1" t="s">
        <v>43</v>
      </c>
      <c r="AI246" s="1" t="s">
        <v>43</v>
      </c>
      <c r="AJ246" s="1" t="s">
        <v>43</v>
      </c>
      <c r="AK246" s="1" t="s">
        <v>43</v>
      </c>
      <c r="AL246" s="1" t="s">
        <v>43</v>
      </c>
      <c r="AM246" s="2"/>
      <c r="AN246" s="1" t="s">
        <v>43</v>
      </c>
      <c r="AO246" s="1" t="s">
        <v>43</v>
      </c>
      <c r="AP246" s="2"/>
      <c r="AQ246" s="2"/>
      <c r="AR246" s="1" t="s">
        <v>43</v>
      </c>
      <c r="AS246" s="8">
        <f>(Tableau1[[#This Row],[MedPrix]]+Tableau1[[#This Row],[PrixTrai]])*(1-Tableau1[[#This Row],[CliRemise]])</f>
        <v>0</v>
      </c>
      <c r="AT246" s="33">
        <f>Tableau1[[#This Row],[CA]]*1.1</f>
        <v>0</v>
      </c>
      <c r="AU246" s="22" t="str">
        <f>IF( Tableau1[[#This Row],[DetailVisite.VisNum]]="", "Sans détail", "Avec détail")</f>
        <v>Sans détail</v>
      </c>
      <c r="AV246" s="22">
        <f ca="1">IF(Tableau1[[#This Row],[VisDatePaiement_2024]]="",0,(TODAY()-Tableau1[[#This Row],[VisDatePaiement_2024]]))</f>
        <v>0</v>
      </c>
      <c r="AW246" s="22">
        <f ca="1">ROUND(Tableau1[[#This Row],[nombre de jour d''impayés]]/30,1)</f>
        <v>0</v>
      </c>
      <c r="AX246" s="22" t="str">
        <f ca="1">IF(Tableau1[[#This Row],[nombre de mois]]&gt;1,"impayé","payé")</f>
        <v>payé</v>
      </c>
      <c r="AY246" s="23" t="b">
        <f ca="1">AND(Tableau1[[#This Row],[VisDatesuivi_2024]]&gt;=TODAY()-30,Tableau1[[#This Row],[VisDatesuivi_2024]]&lt;=TODAY())</f>
        <v>0</v>
      </c>
      <c r="AZ246" s="23">
        <f>ROUNDDOWN(DAY(Tableau1[[#This Row],[VisDate_2024]])/7,0)</f>
        <v>0</v>
      </c>
      <c r="BA246" s="59">
        <f t="shared" si="3"/>
        <v>0</v>
      </c>
      <c r="BB246" s="60">
        <f>Tableau1[[#This Row],[VisDate_2024]]-Tableau1[[#This Row],[visite]]</f>
        <v>0</v>
      </c>
      <c r="BC246" s="56" t="str">
        <f>IF(Tableau1[[#This Row],[visite]]&gt;0,Tableau1[[#This Row],[Colonne1]],"")</f>
        <v/>
      </c>
    </row>
    <row r="247" spans="1:55" ht="28.8" x14ac:dyDescent="0.3">
      <c r="A247" s="1" t="s">
        <v>642</v>
      </c>
      <c r="B247" s="1" t="s">
        <v>643</v>
      </c>
      <c r="C247" s="1" t="s">
        <v>644</v>
      </c>
      <c r="D247" s="1" t="s">
        <v>645</v>
      </c>
      <c r="E247" s="1" t="s">
        <v>646</v>
      </c>
      <c r="F247" s="4">
        <v>40963</v>
      </c>
      <c r="G247" s="1" t="s">
        <v>107</v>
      </c>
      <c r="H247" s="1" t="s">
        <v>145</v>
      </c>
      <c r="I247" s="3" t="b">
        <v>0</v>
      </c>
      <c r="J247" s="3">
        <v>22.7</v>
      </c>
      <c r="K247" s="3">
        <v>30.3</v>
      </c>
      <c r="L247" s="3" t="b">
        <v>0</v>
      </c>
      <c r="M247" s="1" t="s">
        <v>43</v>
      </c>
      <c r="N247" s="1" t="s">
        <v>643</v>
      </c>
      <c r="O247" s="3">
        <v>3</v>
      </c>
      <c r="P247" s="1" t="s">
        <v>647</v>
      </c>
      <c r="Q247" s="1" t="s">
        <v>359</v>
      </c>
      <c r="R247" s="1" t="s">
        <v>359</v>
      </c>
      <c r="S247" s="20" t="s">
        <v>210</v>
      </c>
      <c r="T247" s="1" t="s">
        <v>360</v>
      </c>
      <c r="U247" s="1" t="s">
        <v>648</v>
      </c>
      <c r="V247" s="1" t="s">
        <v>43</v>
      </c>
      <c r="W247" s="4">
        <v>44264</v>
      </c>
      <c r="X247" s="3">
        <v>0.5</v>
      </c>
      <c r="Y247" s="1" t="s">
        <v>43</v>
      </c>
      <c r="Z247" s="1" t="s">
        <v>43</v>
      </c>
      <c r="AA247" s="2"/>
      <c r="AB247" s="1" t="s">
        <v>43</v>
      </c>
      <c r="AC247" s="2"/>
      <c r="AD247" s="2"/>
      <c r="AE247" s="2"/>
      <c r="AF247" s="1" t="s">
        <v>43</v>
      </c>
      <c r="AG247" s="1" t="s">
        <v>43</v>
      </c>
      <c r="AH247" s="1" t="s">
        <v>43</v>
      </c>
      <c r="AI247" s="1" t="s">
        <v>43</v>
      </c>
      <c r="AJ247" s="1" t="s">
        <v>43</v>
      </c>
      <c r="AK247" s="1" t="s">
        <v>43</v>
      </c>
      <c r="AL247" s="1" t="s">
        <v>43</v>
      </c>
      <c r="AM247" s="2"/>
      <c r="AN247" s="1" t="s">
        <v>43</v>
      </c>
      <c r="AO247" s="1" t="s">
        <v>43</v>
      </c>
      <c r="AP247" s="2"/>
      <c r="AQ247" s="2"/>
      <c r="AR247" s="1" t="s">
        <v>43</v>
      </c>
      <c r="AS247" s="8">
        <f>(Tableau1[[#This Row],[MedPrix]]+Tableau1[[#This Row],[PrixTrai]])*(1-Tableau1[[#This Row],[CliRemise]])</f>
        <v>0</v>
      </c>
      <c r="AT247" s="33">
        <f>Tableau1[[#This Row],[CA]]*1.1</f>
        <v>0</v>
      </c>
      <c r="AU247" s="22" t="str">
        <f>IF( Tableau1[[#This Row],[DetailVisite.VisNum]]="", "Sans détail", "Avec détail")</f>
        <v>Sans détail</v>
      </c>
      <c r="AV247" s="22">
        <f ca="1">IF(Tableau1[[#This Row],[VisDatePaiement_2024]]="",0,(TODAY()-Tableau1[[#This Row],[VisDatePaiement_2024]]))</f>
        <v>0</v>
      </c>
      <c r="AW247" s="22">
        <f ca="1">ROUND(Tableau1[[#This Row],[nombre de jour d''impayés]]/30,1)</f>
        <v>0</v>
      </c>
      <c r="AX247" s="22" t="str">
        <f ca="1">IF(Tableau1[[#This Row],[nombre de mois]]&gt;1,"impayé","payé")</f>
        <v>payé</v>
      </c>
      <c r="AY247" s="23" t="b">
        <f ca="1">AND(Tableau1[[#This Row],[VisDatesuivi_2024]]&gt;=TODAY()-30,Tableau1[[#This Row],[VisDatesuivi_2024]]&lt;=TODAY())</f>
        <v>0</v>
      </c>
      <c r="AZ247" s="23">
        <f>ROUNDDOWN(DAY(Tableau1[[#This Row],[VisDate_2024]])/7,0)</f>
        <v>0</v>
      </c>
      <c r="BA247" s="59">
        <f t="shared" si="3"/>
        <v>0</v>
      </c>
      <c r="BB247" s="60">
        <f>Tableau1[[#This Row],[VisDate_2024]]-Tableau1[[#This Row],[visite]]</f>
        <v>0</v>
      </c>
      <c r="BC247" s="56" t="str">
        <f>IF(Tableau1[[#This Row],[visite]]&gt;0,Tableau1[[#This Row],[Colonne1]],"")</f>
        <v/>
      </c>
    </row>
    <row r="248" spans="1:55" ht="28.8" x14ac:dyDescent="0.3">
      <c r="A248" s="1" t="s">
        <v>649</v>
      </c>
      <c r="B248" s="1" t="s">
        <v>643</v>
      </c>
      <c r="C248" s="1" t="s">
        <v>458</v>
      </c>
      <c r="D248" s="1" t="s">
        <v>218</v>
      </c>
      <c r="E248" s="1" t="s">
        <v>219</v>
      </c>
      <c r="F248" s="4">
        <v>41755</v>
      </c>
      <c r="G248" s="1" t="s">
        <v>56</v>
      </c>
      <c r="H248" s="1" t="s">
        <v>650</v>
      </c>
      <c r="I248" s="3" t="b">
        <v>0</v>
      </c>
      <c r="J248" s="3">
        <v>44.7</v>
      </c>
      <c r="K248" s="3">
        <v>34</v>
      </c>
      <c r="L248" s="3" t="b">
        <v>0</v>
      </c>
      <c r="M248" s="1" t="s">
        <v>43</v>
      </c>
      <c r="N248" s="1" t="s">
        <v>643</v>
      </c>
      <c r="O248" s="3">
        <v>3</v>
      </c>
      <c r="P248" s="1" t="s">
        <v>647</v>
      </c>
      <c r="Q248" s="1" t="s">
        <v>359</v>
      </c>
      <c r="R248" s="1" t="s">
        <v>359</v>
      </c>
      <c r="S248" s="20" t="s">
        <v>210</v>
      </c>
      <c r="T248" s="1" t="s">
        <v>360</v>
      </c>
      <c r="U248" s="1" t="s">
        <v>648</v>
      </c>
      <c r="V248" s="1" t="s">
        <v>43</v>
      </c>
      <c r="W248" s="4">
        <v>44264</v>
      </c>
      <c r="X248" s="3">
        <v>0.5</v>
      </c>
      <c r="Y248" s="1" t="s">
        <v>43</v>
      </c>
      <c r="Z248" s="1" t="s">
        <v>43</v>
      </c>
      <c r="AA248" s="2"/>
      <c r="AB248" s="1" t="s">
        <v>43</v>
      </c>
      <c r="AC248" s="2"/>
      <c r="AD248" s="2"/>
      <c r="AE248" s="2"/>
      <c r="AF248" s="1" t="s">
        <v>43</v>
      </c>
      <c r="AG248" s="1" t="s">
        <v>43</v>
      </c>
      <c r="AH248" s="1" t="s">
        <v>43</v>
      </c>
      <c r="AI248" s="1" t="s">
        <v>43</v>
      </c>
      <c r="AJ248" s="1" t="s">
        <v>43</v>
      </c>
      <c r="AK248" s="1" t="s">
        <v>43</v>
      </c>
      <c r="AL248" s="1" t="s">
        <v>43</v>
      </c>
      <c r="AM248" s="2"/>
      <c r="AN248" s="1" t="s">
        <v>43</v>
      </c>
      <c r="AO248" s="1" t="s">
        <v>43</v>
      </c>
      <c r="AP248" s="2"/>
      <c r="AQ248" s="2"/>
      <c r="AR248" s="1" t="s">
        <v>43</v>
      </c>
      <c r="AS248" s="8">
        <f>(Tableau1[[#This Row],[MedPrix]]+Tableau1[[#This Row],[PrixTrai]])*(1-Tableau1[[#This Row],[CliRemise]])</f>
        <v>0</v>
      </c>
      <c r="AT248" s="33">
        <f>Tableau1[[#This Row],[CA]]*1.1</f>
        <v>0</v>
      </c>
      <c r="AU248" s="22" t="str">
        <f>IF( Tableau1[[#This Row],[DetailVisite.VisNum]]="", "Sans détail", "Avec détail")</f>
        <v>Sans détail</v>
      </c>
      <c r="AV248" s="22">
        <f ca="1">IF(Tableau1[[#This Row],[VisDatePaiement_2024]]="",0,(TODAY()-Tableau1[[#This Row],[VisDatePaiement_2024]]))</f>
        <v>0</v>
      </c>
      <c r="AW248" s="22">
        <f ca="1">ROUND(Tableau1[[#This Row],[nombre de jour d''impayés]]/30,1)</f>
        <v>0</v>
      </c>
      <c r="AX248" s="22" t="str">
        <f ca="1">IF(Tableau1[[#This Row],[nombre de mois]]&gt;1,"impayé","payé")</f>
        <v>payé</v>
      </c>
      <c r="AY248" s="23" t="b">
        <f ca="1">AND(Tableau1[[#This Row],[VisDatesuivi_2024]]&gt;=TODAY()-30,Tableau1[[#This Row],[VisDatesuivi_2024]]&lt;=TODAY())</f>
        <v>0</v>
      </c>
      <c r="AZ248" s="23">
        <f>ROUNDDOWN(DAY(Tableau1[[#This Row],[VisDate_2024]])/7,0)</f>
        <v>0</v>
      </c>
      <c r="BA248" s="59">
        <f t="shared" si="3"/>
        <v>0</v>
      </c>
      <c r="BB248" s="60">
        <f>Tableau1[[#This Row],[VisDate_2024]]-Tableau1[[#This Row],[visite]]</f>
        <v>0</v>
      </c>
      <c r="BC248" s="56" t="str">
        <f>IF(Tableau1[[#This Row],[visite]]&gt;0,Tableau1[[#This Row],[Colonne1]],"")</f>
        <v/>
      </c>
    </row>
    <row r="249" spans="1:55" ht="28.8" x14ac:dyDescent="0.3">
      <c r="A249" s="1" t="s">
        <v>651</v>
      </c>
      <c r="B249" s="1" t="s">
        <v>643</v>
      </c>
      <c r="C249" s="1" t="s">
        <v>652</v>
      </c>
      <c r="D249" s="1" t="s">
        <v>578</v>
      </c>
      <c r="E249" s="1" t="s">
        <v>219</v>
      </c>
      <c r="F249" s="4">
        <v>39443</v>
      </c>
      <c r="G249" s="1" t="s">
        <v>107</v>
      </c>
      <c r="H249" s="1" t="s">
        <v>145</v>
      </c>
      <c r="I249" s="3" t="b">
        <v>0</v>
      </c>
      <c r="J249" s="3">
        <v>39.6</v>
      </c>
      <c r="K249" s="3">
        <v>36.200000000000003</v>
      </c>
      <c r="L249" s="3" t="b">
        <v>0</v>
      </c>
      <c r="M249" s="1" t="s">
        <v>43</v>
      </c>
      <c r="N249" s="1" t="s">
        <v>643</v>
      </c>
      <c r="O249" s="3">
        <v>3</v>
      </c>
      <c r="P249" s="1" t="s">
        <v>647</v>
      </c>
      <c r="Q249" s="1" t="s">
        <v>359</v>
      </c>
      <c r="R249" s="1" t="s">
        <v>359</v>
      </c>
      <c r="S249" s="20" t="s">
        <v>210</v>
      </c>
      <c r="T249" s="1" t="s">
        <v>360</v>
      </c>
      <c r="U249" s="1" t="s">
        <v>648</v>
      </c>
      <c r="V249" s="1" t="s">
        <v>43</v>
      </c>
      <c r="W249" s="4">
        <v>44264</v>
      </c>
      <c r="X249" s="3">
        <v>0.5</v>
      </c>
      <c r="Y249" s="1" t="s">
        <v>43</v>
      </c>
      <c r="Z249" s="1" t="s">
        <v>43</v>
      </c>
      <c r="AA249" s="2"/>
      <c r="AB249" s="1" t="s">
        <v>43</v>
      </c>
      <c r="AC249" s="2"/>
      <c r="AD249" s="2"/>
      <c r="AE249" s="2"/>
      <c r="AF249" s="1" t="s">
        <v>43</v>
      </c>
      <c r="AG249" s="1" t="s">
        <v>43</v>
      </c>
      <c r="AH249" s="1" t="s">
        <v>43</v>
      </c>
      <c r="AI249" s="1" t="s">
        <v>43</v>
      </c>
      <c r="AJ249" s="1" t="s">
        <v>43</v>
      </c>
      <c r="AK249" s="1" t="s">
        <v>43</v>
      </c>
      <c r="AL249" s="1" t="s">
        <v>43</v>
      </c>
      <c r="AM249" s="2"/>
      <c r="AN249" s="1" t="s">
        <v>43</v>
      </c>
      <c r="AO249" s="1" t="s">
        <v>43</v>
      </c>
      <c r="AP249" s="2"/>
      <c r="AQ249" s="2"/>
      <c r="AR249" s="1" t="s">
        <v>43</v>
      </c>
      <c r="AS249" s="8">
        <f>(Tableau1[[#This Row],[MedPrix]]+Tableau1[[#This Row],[PrixTrai]])*(1-Tableau1[[#This Row],[CliRemise]])</f>
        <v>0</v>
      </c>
      <c r="AT249" s="33">
        <f>Tableau1[[#This Row],[CA]]*1.1</f>
        <v>0</v>
      </c>
      <c r="AU249" s="22" t="str">
        <f>IF( Tableau1[[#This Row],[DetailVisite.VisNum]]="", "Sans détail", "Avec détail")</f>
        <v>Sans détail</v>
      </c>
      <c r="AV249" s="22">
        <f ca="1">IF(Tableau1[[#This Row],[VisDatePaiement_2024]]="",0,(TODAY()-Tableau1[[#This Row],[VisDatePaiement_2024]]))</f>
        <v>0</v>
      </c>
      <c r="AW249" s="22">
        <f ca="1">ROUND(Tableau1[[#This Row],[nombre de jour d''impayés]]/30,1)</f>
        <v>0</v>
      </c>
      <c r="AX249" s="22" t="str">
        <f ca="1">IF(Tableau1[[#This Row],[nombre de mois]]&gt;1,"impayé","payé")</f>
        <v>payé</v>
      </c>
      <c r="AY249" s="23" t="b">
        <f ca="1">AND(Tableau1[[#This Row],[VisDatesuivi_2024]]&gt;=TODAY()-30,Tableau1[[#This Row],[VisDatesuivi_2024]]&lt;=TODAY())</f>
        <v>0</v>
      </c>
      <c r="AZ249" s="23">
        <f>ROUNDDOWN(DAY(Tableau1[[#This Row],[VisDate_2024]])/7,0)</f>
        <v>0</v>
      </c>
      <c r="BA249" s="59">
        <f t="shared" si="3"/>
        <v>0</v>
      </c>
      <c r="BB249" s="60">
        <f>Tableau1[[#This Row],[VisDate_2024]]-Tableau1[[#This Row],[visite]]</f>
        <v>0</v>
      </c>
      <c r="BC249" s="56" t="str">
        <f>IF(Tableau1[[#This Row],[visite]]&gt;0,Tableau1[[#This Row],[Colonne1]],"")</f>
        <v/>
      </c>
    </row>
    <row r="250" spans="1:55" ht="28.8" x14ac:dyDescent="0.3">
      <c r="A250" s="1" t="s">
        <v>653</v>
      </c>
      <c r="B250" s="1" t="s">
        <v>654</v>
      </c>
      <c r="C250" s="1" t="s">
        <v>655</v>
      </c>
      <c r="D250" s="1" t="s">
        <v>269</v>
      </c>
      <c r="E250" s="1" t="s">
        <v>55</v>
      </c>
      <c r="F250" s="4">
        <v>41512</v>
      </c>
      <c r="G250" s="1" t="s">
        <v>56</v>
      </c>
      <c r="H250" s="1" t="s">
        <v>108</v>
      </c>
      <c r="I250" s="3" t="b">
        <v>0</v>
      </c>
      <c r="J250" s="3">
        <v>12.9</v>
      </c>
      <c r="K250" s="3">
        <v>1.2</v>
      </c>
      <c r="L250" s="3" t="b">
        <v>1</v>
      </c>
      <c r="M250" s="1" t="s">
        <v>43</v>
      </c>
      <c r="N250" s="1" t="s">
        <v>654</v>
      </c>
      <c r="O250" s="3">
        <v>2</v>
      </c>
      <c r="P250" s="1" t="s">
        <v>656</v>
      </c>
      <c r="Q250" s="1" t="s">
        <v>657</v>
      </c>
      <c r="R250" s="1" t="s">
        <v>304</v>
      </c>
      <c r="S250" s="20" t="s">
        <v>62</v>
      </c>
      <c r="T250" s="1" t="s">
        <v>305</v>
      </c>
      <c r="U250" s="1" t="s">
        <v>658</v>
      </c>
      <c r="V250" s="1" t="s">
        <v>43</v>
      </c>
      <c r="W250" s="4">
        <v>41643</v>
      </c>
      <c r="X250" s="3">
        <v>0.2</v>
      </c>
      <c r="Y250" s="1" t="s">
        <v>43</v>
      </c>
      <c r="Z250" s="1" t="s">
        <v>43</v>
      </c>
      <c r="AA250" s="2"/>
      <c r="AB250" s="1" t="s">
        <v>43</v>
      </c>
      <c r="AC250" s="2"/>
      <c r="AD250" s="2"/>
      <c r="AE250" s="2"/>
      <c r="AF250" s="1" t="s">
        <v>43</v>
      </c>
      <c r="AG250" s="1" t="s">
        <v>43</v>
      </c>
      <c r="AH250" s="1" t="s">
        <v>43</v>
      </c>
      <c r="AI250" s="1" t="s">
        <v>43</v>
      </c>
      <c r="AJ250" s="1" t="s">
        <v>43</v>
      </c>
      <c r="AK250" s="1" t="s">
        <v>43</v>
      </c>
      <c r="AL250" s="1" t="s">
        <v>43</v>
      </c>
      <c r="AM250" s="2"/>
      <c r="AN250" s="1" t="s">
        <v>43</v>
      </c>
      <c r="AO250" s="1" t="s">
        <v>43</v>
      </c>
      <c r="AP250" s="2"/>
      <c r="AQ250" s="2"/>
      <c r="AR250" s="1" t="s">
        <v>43</v>
      </c>
      <c r="AS250" s="8">
        <f>(Tableau1[[#This Row],[MedPrix]]+Tableau1[[#This Row],[PrixTrai]])*(1-Tableau1[[#This Row],[CliRemise]])</f>
        <v>0</v>
      </c>
      <c r="AT250" s="33">
        <f>Tableau1[[#This Row],[CA]]*1.1</f>
        <v>0</v>
      </c>
      <c r="AU250" s="22" t="str">
        <f>IF( Tableau1[[#This Row],[DetailVisite.VisNum]]="", "Sans détail", "Avec détail")</f>
        <v>Sans détail</v>
      </c>
      <c r="AV250" s="22">
        <f ca="1">IF(Tableau1[[#This Row],[VisDatePaiement_2024]]="",0,(TODAY()-Tableau1[[#This Row],[VisDatePaiement_2024]]))</f>
        <v>0</v>
      </c>
      <c r="AW250" s="22">
        <f ca="1">ROUND(Tableau1[[#This Row],[nombre de jour d''impayés]]/30,1)</f>
        <v>0</v>
      </c>
      <c r="AX250" s="22" t="str">
        <f ca="1">IF(Tableau1[[#This Row],[nombre de mois]]&gt;1,"impayé","payé")</f>
        <v>payé</v>
      </c>
      <c r="AY250" s="23" t="b">
        <f ca="1">AND(Tableau1[[#This Row],[VisDatesuivi_2024]]&gt;=TODAY()-30,Tableau1[[#This Row],[VisDatesuivi_2024]]&lt;=TODAY())</f>
        <v>0</v>
      </c>
      <c r="AZ250" s="23">
        <f>ROUNDDOWN(DAY(Tableau1[[#This Row],[VisDate_2024]])/7,0)</f>
        <v>0</v>
      </c>
      <c r="BA250" s="59">
        <f t="shared" si="3"/>
        <v>0</v>
      </c>
      <c r="BB250" s="60">
        <f>Tableau1[[#This Row],[VisDate_2024]]-Tableau1[[#This Row],[visite]]</f>
        <v>0</v>
      </c>
      <c r="BC250" s="56" t="str">
        <f>IF(Tableau1[[#This Row],[visite]]&gt;0,Tableau1[[#This Row],[Colonne1]],"")</f>
        <v/>
      </c>
    </row>
    <row r="251" spans="1:55" ht="28.8" x14ac:dyDescent="0.3">
      <c r="A251" s="1" t="s">
        <v>659</v>
      </c>
      <c r="B251" s="1" t="s">
        <v>654</v>
      </c>
      <c r="C251" s="1" t="s">
        <v>660</v>
      </c>
      <c r="D251" s="1" t="s">
        <v>54</v>
      </c>
      <c r="E251" s="1" t="s">
        <v>55</v>
      </c>
      <c r="F251" s="4">
        <v>40570</v>
      </c>
      <c r="G251" s="1" t="s">
        <v>107</v>
      </c>
      <c r="H251" s="1" t="s">
        <v>261</v>
      </c>
      <c r="I251" s="3" t="b">
        <v>0</v>
      </c>
      <c r="J251" s="3">
        <v>42</v>
      </c>
      <c r="K251" s="3">
        <v>2</v>
      </c>
      <c r="L251" s="3" t="b">
        <v>0</v>
      </c>
      <c r="M251" s="1" t="s">
        <v>43</v>
      </c>
      <c r="N251" s="1" t="s">
        <v>654</v>
      </c>
      <c r="O251" s="3">
        <v>2</v>
      </c>
      <c r="P251" s="1" t="s">
        <v>656</v>
      </c>
      <c r="Q251" s="1" t="s">
        <v>657</v>
      </c>
      <c r="R251" s="1" t="s">
        <v>304</v>
      </c>
      <c r="S251" s="20" t="s">
        <v>62</v>
      </c>
      <c r="T251" s="1" t="s">
        <v>305</v>
      </c>
      <c r="U251" s="1" t="s">
        <v>658</v>
      </c>
      <c r="V251" s="1" t="s">
        <v>43</v>
      </c>
      <c r="W251" s="4">
        <v>41643</v>
      </c>
      <c r="X251" s="3">
        <v>0.2</v>
      </c>
      <c r="Y251" s="1" t="s">
        <v>43</v>
      </c>
      <c r="Z251" s="1" t="s">
        <v>43</v>
      </c>
      <c r="AA251" s="2"/>
      <c r="AB251" s="1" t="s">
        <v>43</v>
      </c>
      <c r="AC251" s="2"/>
      <c r="AD251" s="2"/>
      <c r="AE251" s="2"/>
      <c r="AF251" s="1" t="s">
        <v>43</v>
      </c>
      <c r="AG251" s="1" t="s">
        <v>43</v>
      </c>
      <c r="AH251" s="1" t="s">
        <v>43</v>
      </c>
      <c r="AI251" s="1" t="s">
        <v>43</v>
      </c>
      <c r="AJ251" s="1" t="s">
        <v>43</v>
      </c>
      <c r="AK251" s="1" t="s">
        <v>43</v>
      </c>
      <c r="AL251" s="1" t="s">
        <v>43</v>
      </c>
      <c r="AM251" s="2"/>
      <c r="AN251" s="1" t="s">
        <v>43</v>
      </c>
      <c r="AO251" s="1" t="s">
        <v>43</v>
      </c>
      <c r="AP251" s="2"/>
      <c r="AQ251" s="2"/>
      <c r="AR251" s="1" t="s">
        <v>43</v>
      </c>
      <c r="AS251" s="8">
        <f>(Tableau1[[#This Row],[MedPrix]]+Tableau1[[#This Row],[PrixTrai]])*(1-Tableau1[[#This Row],[CliRemise]])</f>
        <v>0</v>
      </c>
      <c r="AT251" s="33">
        <f>Tableau1[[#This Row],[CA]]*1.1</f>
        <v>0</v>
      </c>
      <c r="AU251" s="22" t="str">
        <f>IF( Tableau1[[#This Row],[DetailVisite.VisNum]]="", "Sans détail", "Avec détail")</f>
        <v>Sans détail</v>
      </c>
      <c r="AV251" s="22">
        <f ca="1">IF(Tableau1[[#This Row],[VisDatePaiement_2024]]="",0,(TODAY()-Tableau1[[#This Row],[VisDatePaiement_2024]]))</f>
        <v>0</v>
      </c>
      <c r="AW251" s="22">
        <f ca="1">ROUND(Tableau1[[#This Row],[nombre de jour d''impayés]]/30,1)</f>
        <v>0</v>
      </c>
      <c r="AX251" s="22" t="str">
        <f ca="1">IF(Tableau1[[#This Row],[nombre de mois]]&gt;1,"impayé","payé")</f>
        <v>payé</v>
      </c>
      <c r="AY251" s="23" t="b">
        <f ca="1">AND(Tableau1[[#This Row],[VisDatesuivi_2024]]&gt;=TODAY()-30,Tableau1[[#This Row],[VisDatesuivi_2024]]&lt;=TODAY())</f>
        <v>0</v>
      </c>
      <c r="AZ251" s="23">
        <f>ROUNDDOWN(DAY(Tableau1[[#This Row],[VisDate_2024]])/7,0)</f>
        <v>0</v>
      </c>
      <c r="BA251" s="59">
        <f t="shared" si="3"/>
        <v>0</v>
      </c>
      <c r="BB251" s="60">
        <f>Tableau1[[#This Row],[VisDate_2024]]-Tableau1[[#This Row],[visite]]</f>
        <v>0</v>
      </c>
      <c r="BC251" s="56" t="str">
        <f>IF(Tableau1[[#This Row],[visite]]&gt;0,Tableau1[[#This Row],[Colonne1]],"")</f>
        <v/>
      </c>
    </row>
    <row r="252" spans="1:55" ht="115.2" x14ac:dyDescent="0.3">
      <c r="A252" s="1" t="s">
        <v>661</v>
      </c>
      <c r="B252" s="1" t="s">
        <v>662</v>
      </c>
      <c r="C252" s="1" t="s">
        <v>663</v>
      </c>
      <c r="D252" s="1" t="s">
        <v>664</v>
      </c>
      <c r="E252" s="1" t="s">
        <v>266</v>
      </c>
      <c r="F252" s="4">
        <v>43003</v>
      </c>
      <c r="G252" s="1" t="s">
        <v>56</v>
      </c>
      <c r="H252" s="1" t="s">
        <v>266</v>
      </c>
      <c r="I252" s="3" t="b">
        <v>0</v>
      </c>
      <c r="J252" s="3">
        <v>175</v>
      </c>
      <c r="K252" s="3">
        <v>123</v>
      </c>
      <c r="L252" s="3" t="b">
        <v>0</v>
      </c>
      <c r="M252" s="1" t="s">
        <v>665</v>
      </c>
      <c r="N252" s="1" t="s">
        <v>662</v>
      </c>
      <c r="O252" s="3">
        <v>3</v>
      </c>
      <c r="P252" s="1" t="s">
        <v>666</v>
      </c>
      <c r="Q252" s="1" t="s">
        <v>667</v>
      </c>
      <c r="R252" s="1" t="s">
        <v>668</v>
      </c>
      <c r="S252" s="20" t="s">
        <v>48</v>
      </c>
      <c r="T252" s="1" t="s">
        <v>669</v>
      </c>
      <c r="U252" s="1" t="s">
        <v>670</v>
      </c>
      <c r="V252" s="1" t="s">
        <v>43</v>
      </c>
      <c r="W252" s="4">
        <v>42775</v>
      </c>
      <c r="X252" s="3">
        <v>0.5</v>
      </c>
      <c r="Y252" s="1" t="s">
        <v>43</v>
      </c>
      <c r="Z252" s="1" t="s">
        <v>43</v>
      </c>
      <c r="AA252" s="2"/>
      <c r="AB252" s="1" t="s">
        <v>43</v>
      </c>
      <c r="AC252" s="2"/>
      <c r="AD252" s="2"/>
      <c r="AE252" s="2"/>
      <c r="AF252" s="1" t="s">
        <v>43</v>
      </c>
      <c r="AG252" s="1" t="s">
        <v>43</v>
      </c>
      <c r="AH252" s="1" t="s">
        <v>43</v>
      </c>
      <c r="AI252" s="1" t="s">
        <v>43</v>
      </c>
      <c r="AJ252" s="1" t="s">
        <v>43</v>
      </c>
      <c r="AK252" s="1" t="s">
        <v>43</v>
      </c>
      <c r="AL252" s="1" t="s">
        <v>43</v>
      </c>
      <c r="AM252" s="2"/>
      <c r="AN252" s="1" t="s">
        <v>43</v>
      </c>
      <c r="AO252" s="1" t="s">
        <v>43</v>
      </c>
      <c r="AP252" s="2"/>
      <c r="AQ252" s="2"/>
      <c r="AR252" s="1" t="s">
        <v>43</v>
      </c>
      <c r="AS252" s="8">
        <f>(Tableau1[[#This Row],[MedPrix]]+Tableau1[[#This Row],[PrixTrai]])*(1-Tableau1[[#This Row],[CliRemise]])</f>
        <v>0</v>
      </c>
      <c r="AT252" s="33">
        <f>Tableau1[[#This Row],[CA]]*1.1</f>
        <v>0</v>
      </c>
      <c r="AU252" s="22" t="str">
        <f>IF( Tableau1[[#This Row],[DetailVisite.VisNum]]="", "Sans détail", "Avec détail")</f>
        <v>Sans détail</v>
      </c>
      <c r="AV252" s="22">
        <f ca="1">IF(Tableau1[[#This Row],[VisDatePaiement_2024]]="",0,(TODAY()-Tableau1[[#This Row],[VisDatePaiement_2024]]))</f>
        <v>0</v>
      </c>
      <c r="AW252" s="22">
        <f ca="1">ROUND(Tableau1[[#This Row],[nombre de jour d''impayés]]/30,1)</f>
        <v>0</v>
      </c>
      <c r="AX252" s="22" t="str">
        <f ca="1">IF(Tableau1[[#This Row],[nombre de mois]]&gt;1,"impayé","payé")</f>
        <v>payé</v>
      </c>
      <c r="AY252" s="23" t="b">
        <f ca="1">AND(Tableau1[[#This Row],[VisDatesuivi_2024]]&gt;=TODAY()-30,Tableau1[[#This Row],[VisDatesuivi_2024]]&lt;=TODAY())</f>
        <v>0</v>
      </c>
      <c r="AZ252" s="23">
        <f>ROUNDDOWN(DAY(Tableau1[[#This Row],[VisDate_2024]])/7,0)</f>
        <v>0</v>
      </c>
      <c r="BA252" s="59">
        <f t="shared" si="3"/>
        <v>0</v>
      </c>
      <c r="BB252" s="60">
        <f>Tableau1[[#This Row],[VisDate_2024]]-Tableau1[[#This Row],[visite]]</f>
        <v>0</v>
      </c>
      <c r="BC252" s="56" t="str">
        <f>IF(Tableau1[[#This Row],[visite]]&gt;0,Tableau1[[#This Row],[Colonne1]],"")</f>
        <v/>
      </c>
    </row>
    <row r="253" spans="1:55" ht="43.2" x14ac:dyDescent="0.3">
      <c r="A253" s="1" t="s">
        <v>671</v>
      </c>
      <c r="B253" s="1" t="s">
        <v>662</v>
      </c>
      <c r="C253" s="1" t="s">
        <v>672</v>
      </c>
      <c r="D253" s="1" t="s">
        <v>673</v>
      </c>
      <c r="E253" s="1" t="s">
        <v>575</v>
      </c>
      <c r="F253" s="4">
        <v>40478</v>
      </c>
      <c r="G253" s="1" t="s">
        <v>107</v>
      </c>
      <c r="H253" s="1" t="s">
        <v>261</v>
      </c>
      <c r="I253" s="3" t="b">
        <v>0</v>
      </c>
      <c r="J253" s="3">
        <v>43.7</v>
      </c>
      <c r="K253" s="3">
        <v>52</v>
      </c>
      <c r="L253" s="3" t="b">
        <v>0</v>
      </c>
      <c r="M253" s="1" t="s">
        <v>43</v>
      </c>
      <c r="N253" s="1" t="s">
        <v>662</v>
      </c>
      <c r="O253" s="3">
        <v>3</v>
      </c>
      <c r="P253" s="1" t="s">
        <v>666</v>
      </c>
      <c r="Q253" s="1" t="s">
        <v>667</v>
      </c>
      <c r="R253" s="1" t="s">
        <v>668</v>
      </c>
      <c r="S253" s="20" t="s">
        <v>48</v>
      </c>
      <c r="T253" s="1" t="s">
        <v>669</v>
      </c>
      <c r="U253" s="1" t="s">
        <v>670</v>
      </c>
      <c r="V253" s="1" t="s">
        <v>43</v>
      </c>
      <c r="W253" s="4">
        <v>42775</v>
      </c>
      <c r="X253" s="3">
        <v>0.5</v>
      </c>
      <c r="Y253" s="1" t="s">
        <v>43</v>
      </c>
      <c r="Z253" s="1" t="s">
        <v>43</v>
      </c>
      <c r="AA253" s="2"/>
      <c r="AB253" s="1" t="s">
        <v>43</v>
      </c>
      <c r="AC253" s="2"/>
      <c r="AD253" s="2"/>
      <c r="AE253" s="2"/>
      <c r="AF253" s="1" t="s">
        <v>43</v>
      </c>
      <c r="AG253" s="1" t="s">
        <v>43</v>
      </c>
      <c r="AH253" s="1" t="s">
        <v>43</v>
      </c>
      <c r="AI253" s="1" t="s">
        <v>43</v>
      </c>
      <c r="AJ253" s="1" t="s">
        <v>43</v>
      </c>
      <c r="AK253" s="1" t="s">
        <v>43</v>
      </c>
      <c r="AL253" s="1" t="s">
        <v>43</v>
      </c>
      <c r="AM253" s="2"/>
      <c r="AN253" s="1" t="s">
        <v>43</v>
      </c>
      <c r="AO253" s="1" t="s">
        <v>43</v>
      </c>
      <c r="AP253" s="2"/>
      <c r="AQ253" s="2"/>
      <c r="AR253" s="1" t="s">
        <v>43</v>
      </c>
      <c r="AS253" s="8">
        <f>(Tableau1[[#This Row],[MedPrix]]+Tableau1[[#This Row],[PrixTrai]])*(1-Tableau1[[#This Row],[CliRemise]])</f>
        <v>0</v>
      </c>
      <c r="AT253" s="33">
        <f>Tableau1[[#This Row],[CA]]*1.1</f>
        <v>0</v>
      </c>
      <c r="AU253" s="22" t="str">
        <f>IF( Tableau1[[#This Row],[DetailVisite.VisNum]]="", "Sans détail", "Avec détail")</f>
        <v>Sans détail</v>
      </c>
      <c r="AV253" s="22">
        <f ca="1">IF(Tableau1[[#This Row],[VisDatePaiement_2024]]="",0,(TODAY()-Tableau1[[#This Row],[VisDatePaiement_2024]]))</f>
        <v>0</v>
      </c>
      <c r="AW253" s="22">
        <f ca="1">ROUND(Tableau1[[#This Row],[nombre de jour d''impayés]]/30,1)</f>
        <v>0</v>
      </c>
      <c r="AX253" s="22" t="str">
        <f ca="1">IF(Tableau1[[#This Row],[nombre de mois]]&gt;1,"impayé","payé")</f>
        <v>payé</v>
      </c>
      <c r="AY253" s="23" t="b">
        <f ca="1">AND(Tableau1[[#This Row],[VisDatesuivi_2024]]&gt;=TODAY()-30,Tableau1[[#This Row],[VisDatesuivi_2024]]&lt;=TODAY())</f>
        <v>0</v>
      </c>
      <c r="AZ253" s="23">
        <f>ROUNDDOWN(DAY(Tableau1[[#This Row],[VisDate_2024]])/7,0)</f>
        <v>0</v>
      </c>
      <c r="BA253" s="59">
        <f t="shared" si="3"/>
        <v>0</v>
      </c>
      <c r="BB253" s="60">
        <f>Tableau1[[#This Row],[VisDate_2024]]-Tableau1[[#This Row],[visite]]</f>
        <v>0</v>
      </c>
      <c r="BC253" s="56" t="str">
        <f>IF(Tableau1[[#This Row],[visite]]&gt;0,Tableau1[[#This Row],[Colonne1]],"")</f>
        <v/>
      </c>
    </row>
    <row r="254" spans="1:55" ht="43.2" x14ac:dyDescent="0.3">
      <c r="A254" s="1" t="s">
        <v>674</v>
      </c>
      <c r="B254" s="1" t="s">
        <v>675</v>
      </c>
      <c r="C254" s="1" t="s">
        <v>676</v>
      </c>
      <c r="D254" s="1" t="s">
        <v>354</v>
      </c>
      <c r="E254" s="1" t="s">
        <v>677</v>
      </c>
      <c r="F254" s="4">
        <v>40629</v>
      </c>
      <c r="G254" s="1" t="s">
        <v>107</v>
      </c>
      <c r="H254" s="1" t="s">
        <v>145</v>
      </c>
      <c r="I254" s="3" t="b">
        <v>0</v>
      </c>
      <c r="J254" s="3">
        <v>12.8</v>
      </c>
      <c r="K254" s="3">
        <v>0</v>
      </c>
      <c r="L254" s="3" t="b">
        <v>0</v>
      </c>
      <c r="M254" s="1" t="s">
        <v>43</v>
      </c>
      <c r="N254" s="1" t="s">
        <v>675</v>
      </c>
      <c r="O254" s="3">
        <v>3</v>
      </c>
      <c r="P254" s="1" t="s">
        <v>678</v>
      </c>
      <c r="Q254" s="1" t="s">
        <v>679</v>
      </c>
      <c r="R254" s="1" t="s">
        <v>436</v>
      </c>
      <c r="S254" s="20" t="s">
        <v>62</v>
      </c>
      <c r="T254" s="1" t="s">
        <v>437</v>
      </c>
      <c r="U254" s="1" t="s">
        <v>680</v>
      </c>
      <c r="V254" s="1" t="s">
        <v>43</v>
      </c>
      <c r="W254" s="4">
        <v>43429</v>
      </c>
      <c r="X254" s="3">
        <v>0.5</v>
      </c>
      <c r="Y254" s="1" t="s">
        <v>43</v>
      </c>
      <c r="Z254" s="1" t="s">
        <v>43</v>
      </c>
      <c r="AA254" s="2"/>
      <c r="AB254" s="1" t="s">
        <v>43</v>
      </c>
      <c r="AC254" s="2"/>
      <c r="AD254" s="2"/>
      <c r="AE254" s="2"/>
      <c r="AF254" s="1" t="s">
        <v>43</v>
      </c>
      <c r="AG254" s="1" t="s">
        <v>43</v>
      </c>
      <c r="AH254" s="1" t="s">
        <v>43</v>
      </c>
      <c r="AI254" s="1" t="s">
        <v>43</v>
      </c>
      <c r="AJ254" s="1" t="s">
        <v>43</v>
      </c>
      <c r="AK254" s="1" t="s">
        <v>43</v>
      </c>
      <c r="AL254" s="1" t="s">
        <v>43</v>
      </c>
      <c r="AM254" s="2"/>
      <c r="AN254" s="1" t="s">
        <v>43</v>
      </c>
      <c r="AO254" s="1" t="s">
        <v>43</v>
      </c>
      <c r="AP254" s="2"/>
      <c r="AQ254" s="2"/>
      <c r="AR254" s="1" t="s">
        <v>43</v>
      </c>
      <c r="AS254" s="8">
        <f>(Tableau1[[#This Row],[MedPrix]]+Tableau1[[#This Row],[PrixTrai]])*(1-Tableau1[[#This Row],[CliRemise]])</f>
        <v>0</v>
      </c>
      <c r="AT254" s="33">
        <f>Tableau1[[#This Row],[CA]]*1.1</f>
        <v>0</v>
      </c>
      <c r="AU254" s="22" t="str">
        <f>IF( Tableau1[[#This Row],[DetailVisite.VisNum]]="", "Sans détail", "Avec détail")</f>
        <v>Sans détail</v>
      </c>
      <c r="AV254" s="22">
        <f ca="1">IF(Tableau1[[#This Row],[VisDatePaiement_2024]]="",0,(TODAY()-Tableau1[[#This Row],[VisDatePaiement_2024]]))</f>
        <v>0</v>
      </c>
      <c r="AW254" s="22">
        <f ca="1">ROUND(Tableau1[[#This Row],[nombre de jour d''impayés]]/30,1)</f>
        <v>0</v>
      </c>
      <c r="AX254" s="22" t="str">
        <f ca="1">IF(Tableau1[[#This Row],[nombre de mois]]&gt;1,"impayé","payé")</f>
        <v>payé</v>
      </c>
      <c r="AY254" s="23" t="b">
        <f ca="1">AND(Tableau1[[#This Row],[VisDatesuivi_2024]]&gt;=TODAY()-30,Tableau1[[#This Row],[VisDatesuivi_2024]]&lt;=TODAY())</f>
        <v>0</v>
      </c>
      <c r="AZ254" s="23">
        <f>ROUNDDOWN(DAY(Tableau1[[#This Row],[VisDate_2024]])/7,0)</f>
        <v>0</v>
      </c>
      <c r="BA254" s="59">
        <f t="shared" si="3"/>
        <v>0</v>
      </c>
      <c r="BB254" s="60">
        <f>Tableau1[[#This Row],[VisDate_2024]]-Tableau1[[#This Row],[visite]]</f>
        <v>0</v>
      </c>
      <c r="BC254" s="56" t="str">
        <f>IF(Tableau1[[#This Row],[visite]]&gt;0,Tableau1[[#This Row],[Colonne1]],"")</f>
        <v/>
      </c>
    </row>
    <row r="255" spans="1:55" ht="43.2" x14ac:dyDescent="0.3">
      <c r="A255" s="1" t="s">
        <v>681</v>
      </c>
      <c r="B255" s="1" t="s">
        <v>675</v>
      </c>
      <c r="C255" s="1" t="s">
        <v>523</v>
      </c>
      <c r="D255" s="1" t="s">
        <v>354</v>
      </c>
      <c r="E255" s="1" t="s">
        <v>682</v>
      </c>
      <c r="F255" s="4">
        <v>40935</v>
      </c>
      <c r="G255" s="1" t="s">
        <v>56</v>
      </c>
      <c r="H255" s="1" t="s">
        <v>145</v>
      </c>
      <c r="I255" s="3" t="b">
        <v>0</v>
      </c>
      <c r="J255" s="3">
        <v>16.8</v>
      </c>
      <c r="K255" s="3">
        <v>0</v>
      </c>
      <c r="L255" s="3" t="b">
        <v>0</v>
      </c>
      <c r="M255" s="1" t="s">
        <v>43</v>
      </c>
      <c r="N255" s="1" t="s">
        <v>675</v>
      </c>
      <c r="O255" s="3">
        <v>3</v>
      </c>
      <c r="P255" s="1" t="s">
        <v>678</v>
      </c>
      <c r="Q255" s="1" t="s">
        <v>679</v>
      </c>
      <c r="R255" s="1" t="s">
        <v>436</v>
      </c>
      <c r="S255" s="20" t="s">
        <v>62</v>
      </c>
      <c r="T255" s="1" t="s">
        <v>437</v>
      </c>
      <c r="U255" s="1" t="s">
        <v>680</v>
      </c>
      <c r="V255" s="1" t="s">
        <v>43</v>
      </c>
      <c r="W255" s="4">
        <v>43429</v>
      </c>
      <c r="X255" s="3">
        <v>0.5</v>
      </c>
      <c r="Y255" s="1" t="s">
        <v>43</v>
      </c>
      <c r="Z255" s="1" t="s">
        <v>43</v>
      </c>
      <c r="AA255" s="2"/>
      <c r="AB255" s="1" t="s">
        <v>43</v>
      </c>
      <c r="AC255" s="2"/>
      <c r="AD255" s="2"/>
      <c r="AE255" s="2"/>
      <c r="AF255" s="1" t="s">
        <v>43</v>
      </c>
      <c r="AG255" s="1" t="s">
        <v>43</v>
      </c>
      <c r="AH255" s="1" t="s">
        <v>43</v>
      </c>
      <c r="AI255" s="1" t="s">
        <v>43</v>
      </c>
      <c r="AJ255" s="1" t="s">
        <v>43</v>
      </c>
      <c r="AK255" s="1" t="s">
        <v>43</v>
      </c>
      <c r="AL255" s="1" t="s">
        <v>43</v>
      </c>
      <c r="AM255" s="2"/>
      <c r="AN255" s="1" t="s">
        <v>43</v>
      </c>
      <c r="AO255" s="1" t="s">
        <v>43</v>
      </c>
      <c r="AP255" s="2"/>
      <c r="AQ255" s="2"/>
      <c r="AR255" s="1" t="s">
        <v>43</v>
      </c>
      <c r="AS255" s="8">
        <f>(Tableau1[[#This Row],[MedPrix]]+Tableau1[[#This Row],[PrixTrai]])*(1-Tableau1[[#This Row],[CliRemise]])</f>
        <v>0</v>
      </c>
      <c r="AT255" s="33">
        <f>Tableau1[[#This Row],[CA]]*1.1</f>
        <v>0</v>
      </c>
      <c r="AU255" s="22" t="str">
        <f>IF( Tableau1[[#This Row],[DetailVisite.VisNum]]="", "Sans détail", "Avec détail")</f>
        <v>Sans détail</v>
      </c>
      <c r="AV255" s="22">
        <f ca="1">IF(Tableau1[[#This Row],[VisDatePaiement_2024]]="",0,(TODAY()-Tableau1[[#This Row],[VisDatePaiement_2024]]))</f>
        <v>0</v>
      </c>
      <c r="AW255" s="22">
        <f ca="1">ROUND(Tableau1[[#This Row],[nombre de jour d''impayés]]/30,1)</f>
        <v>0</v>
      </c>
      <c r="AX255" s="22" t="str">
        <f ca="1">IF(Tableau1[[#This Row],[nombre de mois]]&gt;1,"impayé","payé")</f>
        <v>payé</v>
      </c>
      <c r="AY255" s="23" t="b">
        <f ca="1">AND(Tableau1[[#This Row],[VisDatesuivi_2024]]&gt;=TODAY()-30,Tableau1[[#This Row],[VisDatesuivi_2024]]&lt;=TODAY())</f>
        <v>0</v>
      </c>
      <c r="AZ255" s="23">
        <f>ROUNDDOWN(DAY(Tableau1[[#This Row],[VisDate_2024]])/7,0)</f>
        <v>0</v>
      </c>
      <c r="BA255" s="59">
        <f t="shared" si="3"/>
        <v>0</v>
      </c>
      <c r="BB255" s="60">
        <f>Tableau1[[#This Row],[VisDate_2024]]-Tableau1[[#This Row],[visite]]</f>
        <v>0</v>
      </c>
      <c r="BC255" s="56" t="str">
        <f>IF(Tableau1[[#This Row],[visite]]&gt;0,Tableau1[[#This Row],[Colonne1]],"")</f>
        <v/>
      </c>
    </row>
    <row r="256" spans="1:55" ht="43.2" x14ac:dyDescent="0.3">
      <c r="A256" s="1" t="s">
        <v>683</v>
      </c>
      <c r="B256" s="1" t="s">
        <v>675</v>
      </c>
      <c r="C256" s="1" t="s">
        <v>684</v>
      </c>
      <c r="D256" s="1" t="s">
        <v>354</v>
      </c>
      <c r="E256" s="1" t="s">
        <v>685</v>
      </c>
      <c r="F256" s="4">
        <v>41359</v>
      </c>
      <c r="G256" s="1" t="s">
        <v>56</v>
      </c>
      <c r="H256" s="1" t="s">
        <v>266</v>
      </c>
      <c r="I256" s="3" t="b">
        <v>0</v>
      </c>
      <c r="J256" s="3">
        <v>19.899999999999999</v>
      </c>
      <c r="K256" s="3">
        <v>0.7</v>
      </c>
      <c r="L256" s="3" t="b">
        <v>0</v>
      </c>
      <c r="M256" s="1" t="s">
        <v>43</v>
      </c>
      <c r="N256" s="1" t="s">
        <v>675</v>
      </c>
      <c r="O256" s="3">
        <v>3</v>
      </c>
      <c r="P256" s="1" t="s">
        <v>678</v>
      </c>
      <c r="Q256" s="1" t="s">
        <v>679</v>
      </c>
      <c r="R256" s="1" t="s">
        <v>436</v>
      </c>
      <c r="S256" s="20" t="s">
        <v>62</v>
      </c>
      <c r="T256" s="1" t="s">
        <v>437</v>
      </c>
      <c r="U256" s="1" t="s">
        <v>680</v>
      </c>
      <c r="V256" s="1" t="s">
        <v>43</v>
      </c>
      <c r="W256" s="4">
        <v>43429</v>
      </c>
      <c r="X256" s="3">
        <v>0.5</v>
      </c>
      <c r="Y256" s="1" t="s">
        <v>43</v>
      </c>
      <c r="Z256" s="1" t="s">
        <v>43</v>
      </c>
      <c r="AA256" s="2"/>
      <c r="AB256" s="1" t="s">
        <v>43</v>
      </c>
      <c r="AC256" s="2"/>
      <c r="AD256" s="2"/>
      <c r="AE256" s="2"/>
      <c r="AF256" s="1" t="s">
        <v>43</v>
      </c>
      <c r="AG256" s="1" t="s">
        <v>43</v>
      </c>
      <c r="AH256" s="1" t="s">
        <v>43</v>
      </c>
      <c r="AI256" s="1" t="s">
        <v>43</v>
      </c>
      <c r="AJ256" s="1" t="s">
        <v>43</v>
      </c>
      <c r="AK256" s="1" t="s">
        <v>43</v>
      </c>
      <c r="AL256" s="1" t="s">
        <v>43</v>
      </c>
      <c r="AM256" s="2"/>
      <c r="AN256" s="1" t="s">
        <v>43</v>
      </c>
      <c r="AO256" s="1" t="s">
        <v>43</v>
      </c>
      <c r="AP256" s="2"/>
      <c r="AQ256" s="2"/>
      <c r="AR256" s="1" t="s">
        <v>43</v>
      </c>
      <c r="AS256" s="8">
        <f>(Tableau1[[#This Row],[MedPrix]]+Tableau1[[#This Row],[PrixTrai]])*(1-Tableau1[[#This Row],[CliRemise]])</f>
        <v>0</v>
      </c>
      <c r="AT256" s="33">
        <f>Tableau1[[#This Row],[CA]]*1.1</f>
        <v>0</v>
      </c>
      <c r="AU256" s="22" t="str">
        <f>IF( Tableau1[[#This Row],[DetailVisite.VisNum]]="", "Sans détail", "Avec détail")</f>
        <v>Sans détail</v>
      </c>
      <c r="AV256" s="22">
        <f ca="1">IF(Tableau1[[#This Row],[VisDatePaiement_2024]]="",0,(TODAY()-Tableau1[[#This Row],[VisDatePaiement_2024]]))</f>
        <v>0</v>
      </c>
      <c r="AW256" s="22">
        <f ca="1">ROUND(Tableau1[[#This Row],[nombre de jour d''impayés]]/30,1)</f>
        <v>0</v>
      </c>
      <c r="AX256" s="22" t="str">
        <f ca="1">IF(Tableau1[[#This Row],[nombre de mois]]&gt;1,"impayé","payé")</f>
        <v>payé</v>
      </c>
      <c r="AY256" s="23" t="b">
        <f ca="1">AND(Tableau1[[#This Row],[VisDatesuivi_2024]]&gt;=TODAY()-30,Tableau1[[#This Row],[VisDatesuivi_2024]]&lt;=TODAY())</f>
        <v>0</v>
      </c>
      <c r="AZ256" s="23">
        <f>ROUNDDOWN(DAY(Tableau1[[#This Row],[VisDate_2024]])/7,0)</f>
        <v>0</v>
      </c>
      <c r="BA256" s="59">
        <f t="shared" si="3"/>
        <v>0</v>
      </c>
      <c r="BB256" s="60">
        <f>Tableau1[[#This Row],[VisDate_2024]]-Tableau1[[#This Row],[visite]]</f>
        <v>0</v>
      </c>
      <c r="BC256" s="56" t="str">
        <f>IF(Tableau1[[#This Row],[visite]]&gt;0,Tableau1[[#This Row],[Colonne1]],"")</f>
        <v/>
      </c>
    </row>
    <row r="257" spans="1:55" ht="43.2" x14ac:dyDescent="0.3">
      <c r="A257" s="1" t="s">
        <v>686</v>
      </c>
      <c r="B257" s="1" t="s">
        <v>687</v>
      </c>
      <c r="C257" s="1" t="s">
        <v>588</v>
      </c>
      <c r="D257" s="1" t="s">
        <v>190</v>
      </c>
      <c r="E257" s="1" t="s">
        <v>688</v>
      </c>
      <c r="F257" s="4">
        <v>40264</v>
      </c>
      <c r="G257" s="1" t="s">
        <v>56</v>
      </c>
      <c r="H257" s="1" t="s">
        <v>592</v>
      </c>
      <c r="I257" s="3" t="b">
        <v>0</v>
      </c>
      <c r="J257" s="3">
        <v>150</v>
      </c>
      <c r="K257" s="3">
        <v>222.2</v>
      </c>
      <c r="L257" s="3" t="b">
        <v>0</v>
      </c>
      <c r="M257" s="1" t="s">
        <v>43</v>
      </c>
      <c r="N257" s="1" t="s">
        <v>687</v>
      </c>
      <c r="O257" s="3">
        <v>3</v>
      </c>
      <c r="P257" s="1" t="s">
        <v>689</v>
      </c>
      <c r="Q257" s="1" t="s">
        <v>690</v>
      </c>
      <c r="R257" s="1" t="s">
        <v>691</v>
      </c>
      <c r="S257" s="20" t="s">
        <v>48</v>
      </c>
      <c r="T257" s="1" t="s">
        <v>692</v>
      </c>
      <c r="U257" s="1" t="s">
        <v>693</v>
      </c>
      <c r="V257" s="1" t="s">
        <v>43</v>
      </c>
      <c r="W257" s="4">
        <v>42785</v>
      </c>
      <c r="X257" s="3">
        <v>0.5</v>
      </c>
      <c r="Y257" s="1" t="s">
        <v>43</v>
      </c>
      <c r="Z257" s="1" t="s">
        <v>43</v>
      </c>
      <c r="AA257" s="2"/>
      <c r="AB257" s="1" t="s">
        <v>43</v>
      </c>
      <c r="AC257" s="2"/>
      <c r="AD257" s="2"/>
      <c r="AE257" s="2"/>
      <c r="AF257" s="1" t="s">
        <v>43</v>
      </c>
      <c r="AG257" s="1" t="s">
        <v>43</v>
      </c>
      <c r="AH257" s="1" t="s">
        <v>43</v>
      </c>
      <c r="AI257" s="1" t="s">
        <v>43</v>
      </c>
      <c r="AJ257" s="1" t="s">
        <v>43</v>
      </c>
      <c r="AK257" s="1" t="s">
        <v>43</v>
      </c>
      <c r="AL257" s="1" t="s">
        <v>43</v>
      </c>
      <c r="AM257" s="2"/>
      <c r="AN257" s="1" t="s">
        <v>43</v>
      </c>
      <c r="AO257" s="1" t="s">
        <v>43</v>
      </c>
      <c r="AP257" s="2"/>
      <c r="AQ257" s="2"/>
      <c r="AR257" s="1" t="s">
        <v>43</v>
      </c>
      <c r="AS257" s="8">
        <f>(Tableau1[[#This Row],[MedPrix]]+Tableau1[[#This Row],[PrixTrai]])*(1-Tableau1[[#This Row],[CliRemise]])</f>
        <v>0</v>
      </c>
      <c r="AT257" s="33">
        <f>Tableau1[[#This Row],[CA]]*1.1</f>
        <v>0</v>
      </c>
      <c r="AU257" s="22" t="str">
        <f>IF( Tableau1[[#This Row],[DetailVisite.VisNum]]="", "Sans détail", "Avec détail")</f>
        <v>Sans détail</v>
      </c>
      <c r="AV257" s="22">
        <f ca="1">IF(Tableau1[[#This Row],[VisDatePaiement_2024]]="",0,(TODAY()-Tableau1[[#This Row],[VisDatePaiement_2024]]))</f>
        <v>0</v>
      </c>
      <c r="AW257" s="22">
        <f ca="1">ROUND(Tableau1[[#This Row],[nombre de jour d''impayés]]/30,1)</f>
        <v>0</v>
      </c>
      <c r="AX257" s="22" t="str">
        <f ca="1">IF(Tableau1[[#This Row],[nombre de mois]]&gt;1,"impayé","payé")</f>
        <v>payé</v>
      </c>
      <c r="AY257" s="23" t="b">
        <f ca="1">AND(Tableau1[[#This Row],[VisDatesuivi_2024]]&gt;=TODAY()-30,Tableau1[[#This Row],[VisDatesuivi_2024]]&lt;=TODAY())</f>
        <v>0</v>
      </c>
      <c r="AZ257" s="23">
        <f>ROUNDDOWN(DAY(Tableau1[[#This Row],[VisDate_2024]])/7,0)</f>
        <v>0</v>
      </c>
      <c r="BA257" s="59">
        <f t="shared" si="3"/>
        <v>0</v>
      </c>
      <c r="BB257" s="60">
        <f>Tableau1[[#This Row],[VisDate_2024]]-Tableau1[[#This Row],[visite]]</f>
        <v>0</v>
      </c>
      <c r="BC257" s="56" t="str">
        <f>IF(Tableau1[[#This Row],[visite]]&gt;0,Tableau1[[#This Row],[Colonne1]],"")</f>
        <v/>
      </c>
    </row>
    <row r="258" spans="1:55" ht="43.2" x14ac:dyDescent="0.3">
      <c r="A258" s="1" t="s">
        <v>694</v>
      </c>
      <c r="B258" s="1" t="s">
        <v>687</v>
      </c>
      <c r="C258" s="1" t="s">
        <v>695</v>
      </c>
      <c r="D258" s="1" t="s">
        <v>131</v>
      </c>
      <c r="E258" s="1" t="s">
        <v>43</v>
      </c>
      <c r="F258" s="4">
        <v>40570</v>
      </c>
      <c r="G258" s="1" t="s">
        <v>107</v>
      </c>
      <c r="H258" s="1" t="s">
        <v>132</v>
      </c>
      <c r="I258" s="3" t="b">
        <v>0</v>
      </c>
      <c r="J258" s="3">
        <v>25.8</v>
      </c>
      <c r="K258" s="3">
        <v>15</v>
      </c>
      <c r="L258" s="3" t="b">
        <v>0</v>
      </c>
      <c r="M258" s="1" t="s">
        <v>43</v>
      </c>
      <c r="N258" s="1" t="s">
        <v>687</v>
      </c>
      <c r="O258" s="3">
        <v>3</v>
      </c>
      <c r="P258" s="1" t="s">
        <v>689</v>
      </c>
      <c r="Q258" s="1" t="s">
        <v>690</v>
      </c>
      <c r="R258" s="1" t="s">
        <v>691</v>
      </c>
      <c r="S258" s="20" t="s">
        <v>48</v>
      </c>
      <c r="T258" s="1" t="s">
        <v>692</v>
      </c>
      <c r="U258" s="1" t="s">
        <v>693</v>
      </c>
      <c r="V258" s="1" t="s">
        <v>43</v>
      </c>
      <c r="W258" s="4">
        <v>42785</v>
      </c>
      <c r="X258" s="3">
        <v>0.5</v>
      </c>
      <c r="Y258" s="1" t="s">
        <v>43</v>
      </c>
      <c r="Z258" s="1" t="s">
        <v>43</v>
      </c>
      <c r="AA258" s="2"/>
      <c r="AB258" s="1" t="s">
        <v>43</v>
      </c>
      <c r="AC258" s="2"/>
      <c r="AD258" s="2"/>
      <c r="AE258" s="2"/>
      <c r="AF258" s="1" t="s">
        <v>43</v>
      </c>
      <c r="AG258" s="1" t="s">
        <v>43</v>
      </c>
      <c r="AH258" s="1" t="s">
        <v>43</v>
      </c>
      <c r="AI258" s="1" t="s">
        <v>43</v>
      </c>
      <c r="AJ258" s="1" t="s">
        <v>43</v>
      </c>
      <c r="AK258" s="1" t="s">
        <v>43</v>
      </c>
      <c r="AL258" s="1" t="s">
        <v>43</v>
      </c>
      <c r="AM258" s="2"/>
      <c r="AN258" s="1" t="s">
        <v>43</v>
      </c>
      <c r="AO258" s="1" t="s">
        <v>43</v>
      </c>
      <c r="AP258" s="2"/>
      <c r="AQ258" s="2"/>
      <c r="AR258" s="1" t="s">
        <v>43</v>
      </c>
      <c r="AS258" s="8">
        <f>(Tableau1[[#This Row],[MedPrix]]+Tableau1[[#This Row],[PrixTrai]])*(1-Tableau1[[#This Row],[CliRemise]])</f>
        <v>0</v>
      </c>
      <c r="AT258" s="33">
        <f>Tableau1[[#This Row],[CA]]*1.1</f>
        <v>0</v>
      </c>
      <c r="AU258" s="22" t="str">
        <f>IF( Tableau1[[#This Row],[DetailVisite.VisNum]]="", "Sans détail", "Avec détail")</f>
        <v>Sans détail</v>
      </c>
      <c r="AV258" s="22">
        <f ca="1">IF(Tableau1[[#This Row],[VisDatePaiement_2024]]="",0,(TODAY()-Tableau1[[#This Row],[VisDatePaiement_2024]]))</f>
        <v>0</v>
      </c>
      <c r="AW258" s="22">
        <f ca="1">ROUND(Tableau1[[#This Row],[nombre de jour d''impayés]]/30,1)</f>
        <v>0</v>
      </c>
      <c r="AX258" s="22" t="str">
        <f ca="1">IF(Tableau1[[#This Row],[nombre de mois]]&gt;1,"impayé","payé")</f>
        <v>payé</v>
      </c>
      <c r="AY258" s="23" t="b">
        <f ca="1">AND(Tableau1[[#This Row],[VisDatesuivi_2024]]&gt;=TODAY()-30,Tableau1[[#This Row],[VisDatesuivi_2024]]&lt;=TODAY())</f>
        <v>0</v>
      </c>
      <c r="AZ258" s="23">
        <f>ROUNDDOWN(DAY(Tableau1[[#This Row],[VisDate_2024]])/7,0)</f>
        <v>0</v>
      </c>
      <c r="BA258" s="59">
        <f t="shared" ref="BA258:BA321" si="4">_xlfn.MAXIFS(AA:AA,AH:AH, "TOILETTAGE",AA:AA, "&lt;"&amp;AA258,A:A,A258)</f>
        <v>0</v>
      </c>
      <c r="BB258" s="60">
        <f>Tableau1[[#This Row],[VisDate_2024]]-Tableau1[[#This Row],[visite]]</f>
        <v>0</v>
      </c>
      <c r="BC258" s="56" t="str">
        <f>IF(Tableau1[[#This Row],[visite]]&gt;0,Tableau1[[#This Row],[Colonne1]],"")</f>
        <v/>
      </c>
    </row>
    <row r="259" spans="1:55" ht="43.2" x14ac:dyDescent="0.3">
      <c r="A259" s="1" t="s">
        <v>696</v>
      </c>
      <c r="B259" s="1" t="s">
        <v>687</v>
      </c>
      <c r="C259" s="1" t="s">
        <v>586</v>
      </c>
      <c r="D259" s="1" t="s">
        <v>697</v>
      </c>
      <c r="E259" s="1" t="s">
        <v>55</v>
      </c>
      <c r="F259" s="4">
        <v>41116</v>
      </c>
      <c r="G259" s="1" t="s">
        <v>107</v>
      </c>
      <c r="H259" s="1" t="s">
        <v>220</v>
      </c>
      <c r="I259" s="3" t="b">
        <v>0</v>
      </c>
      <c r="J259" s="3">
        <v>12.9</v>
      </c>
      <c r="K259" s="3">
        <v>0.5</v>
      </c>
      <c r="L259" s="3" t="b">
        <v>0</v>
      </c>
      <c r="M259" s="1" t="s">
        <v>43</v>
      </c>
      <c r="N259" s="1" t="s">
        <v>687</v>
      </c>
      <c r="O259" s="3">
        <v>3</v>
      </c>
      <c r="P259" s="1" t="s">
        <v>689</v>
      </c>
      <c r="Q259" s="1" t="s">
        <v>690</v>
      </c>
      <c r="R259" s="1" t="s">
        <v>691</v>
      </c>
      <c r="S259" s="20" t="s">
        <v>48</v>
      </c>
      <c r="T259" s="1" t="s">
        <v>692</v>
      </c>
      <c r="U259" s="1" t="s">
        <v>693</v>
      </c>
      <c r="V259" s="1" t="s">
        <v>43</v>
      </c>
      <c r="W259" s="4">
        <v>42785</v>
      </c>
      <c r="X259" s="3">
        <v>0.5</v>
      </c>
      <c r="Y259" s="1" t="s">
        <v>43</v>
      </c>
      <c r="Z259" s="1" t="s">
        <v>43</v>
      </c>
      <c r="AA259" s="2"/>
      <c r="AB259" s="1" t="s">
        <v>43</v>
      </c>
      <c r="AC259" s="2"/>
      <c r="AD259" s="2"/>
      <c r="AE259" s="2"/>
      <c r="AF259" s="1" t="s">
        <v>43</v>
      </c>
      <c r="AG259" s="1" t="s">
        <v>43</v>
      </c>
      <c r="AH259" s="1" t="s">
        <v>43</v>
      </c>
      <c r="AI259" s="1" t="s">
        <v>43</v>
      </c>
      <c r="AJ259" s="1" t="s">
        <v>43</v>
      </c>
      <c r="AK259" s="1" t="s">
        <v>43</v>
      </c>
      <c r="AL259" s="1" t="s">
        <v>43</v>
      </c>
      <c r="AM259" s="2"/>
      <c r="AN259" s="1" t="s">
        <v>43</v>
      </c>
      <c r="AO259" s="1" t="s">
        <v>43</v>
      </c>
      <c r="AP259" s="2"/>
      <c r="AQ259" s="2"/>
      <c r="AR259" s="1" t="s">
        <v>43</v>
      </c>
      <c r="AS259" s="8">
        <f>(Tableau1[[#This Row],[MedPrix]]+Tableau1[[#This Row],[PrixTrai]])*(1-Tableau1[[#This Row],[CliRemise]])</f>
        <v>0</v>
      </c>
      <c r="AT259" s="33">
        <f>Tableau1[[#This Row],[CA]]*1.1</f>
        <v>0</v>
      </c>
      <c r="AU259" s="22" t="str">
        <f>IF( Tableau1[[#This Row],[DetailVisite.VisNum]]="", "Sans détail", "Avec détail")</f>
        <v>Sans détail</v>
      </c>
      <c r="AV259" s="22">
        <f ca="1">IF(Tableau1[[#This Row],[VisDatePaiement_2024]]="",0,(TODAY()-Tableau1[[#This Row],[VisDatePaiement_2024]]))</f>
        <v>0</v>
      </c>
      <c r="AW259" s="22">
        <f ca="1">ROUND(Tableau1[[#This Row],[nombre de jour d''impayés]]/30,1)</f>
        <v>0</v>
      </c>
      <c r="AX259" s="22" t="str">
        <f ca="1">IF(Tableau1[[#This Row],[nombre de mois]]&gt;1,"impayé","payé")</f>
        <v>payé</v>
      </c>
      <c r="AY259" s="23" t="b">
        <f ca="1">AND(Tableau1[[#This Row],[VisDatesuivi_2024]]&gt;=TODAY()-30,Tableau1[[#This Row],[VisDatesuivi_2024]]&lt;=TODAY())</f>
        <v>0</v>
      </c>
      <c r="AZ259" s="23">
        <f>ROUNDDOWN(DAY(Tableau1[[#This Row],[VisDate_2024]])/7,0)</f>
        <v>0</v>
      </c>
      <c r="BA259" s="59">
        <f t="shared" si="4"/>
        <v>0</v>
      </c>
      <c r="BB259" s="60">
        <f>Tableau1[[#This Row],[VisDate_2024]]-Tableau1[[#This Row],[visite]]</f>
        <v>0</v>
      </c>
      <c r="BC259" s="56" t="str">
        <f>IF(Tableau1[[#This Row],[visite]]&gt;0,Tableau1[[#This Row],[Colonne1]],"")</f>
        <v/>
      </c>
    </row>
    <row r="260" spans="1:55" ht="43.2" x14ac:dyDescent="0.3">
      <c r="A260" s="1" t="s">
        <v>698</v>
      </c>
      <c r="B260" s="1" t="s">
        <v>687</v>
      </c>
      <c r="C260" s="1" t="s">
        <v>699</v>
      </c>
      <c r="D260" s="1" t="s">
        <v>664</v>
      </c>
      <c r="E260" s="1" t="s">
        <v>145</v>
      </c>
      <c r="F260" s="4">
        <v>40629</v>
      </c>
      <c r="G260" s="1" t="s">
        <v>56</v>
      </c>
      <c r="H260" s="1" t="s">
        <v>145</v>
      </c>
      <c r="I260" s="3" t="b">
        <v>0</v>
      </c>
      <c r="J260" s="3">
        <v>182</v>
      </c>
      <c r="K260" s="3">
        <v>117.2</v>
      </c>
      <c r="L260" s="3" t="b">
        <v>0</v>
      </c>
      <c r="M260" s="1" t="s">
        <v>43</v>
      </c>
      <c r="N260" s="1" t="s">
        <v>687</v>
      </c>
      <c r="O260" s="3">
        <v>3</v>
      </c>
      <c r="P260" s="1" t="s">
        <v>689</v>
      </c>
      <c r="Q260" s="1" t="s">
        <v>690</v>
      </c>
      <c r="R260" s="1" t="s">
        <v>691</v>
      </c>
      <c r="S260" s="20" t="s">
        <v>48</v>
      </c>
      <c r="T260" s="1" t="s">
        <v>692</v>
      </c>
      <c r="U260" s="1" t="s">
        <v>693</v>
      </c>
      <c r="V260" s="1" t="s">
        <v>43</v>
      </c>
      <c r="W260" s="4">
        <v>42785</v>
      </c>
      <c r="X260" s="3">
        <v>0.5</v>
      </c>
      <c r="Y260" s="1" t="s">
        <v>43</v>
      </c>
      <c r="Z260" s="1" t="s">
        <v>43</v>
      </c>
      <c r="AA260" s="2"/>
      <c r="AB260" s="1" t="s">
        <v>43</v>
      </c>
      <c r="AC260" s="2"/>
      <c r="AD260" s="2"/>
      <c r="AE260" s="2"/>
      <c r="AF260" s="1" t="s">
        <v>43</v>
      </c>
      <c r="AG260" s="1" t="s">
        <v>43</v>
      </c>
      <c r="AH260" s="1" t="s">
        <v>43</v>
      </c>
      <c r="AI260" s="1" t="s">
        <v>43</v>
      </c>
      <c r="AJ260" s="1" t="s">
        <v>43</v>
      </c>
      <c r="AK260" s="1" t="s">
        <v>43</v>
      </c>
      <c r="AL260" s="1" t="s">
        <v>43</v>
      </c>
      <c r="AM260" s="2"/>
      <c r="AN260" s="1" t="s">
        <v>43</v>
      </c>
      <c r="AO260" s="1" t="s">
        <v>43</v>
      </c>
      <c r="AP260" s="2"/>
      <c r="AQ260" s="2"/>
      <c r="AR260" s="1" t="s">
        <v>43</v>
      </c>
      <c r="AS260" s="8">
        <f>(Tableau1[[#This Row],[MedPrix]]+Tableau1[[#This Row],[PrixTrai]])*(1-Tableau1[[#This Row],[CliRemise]])</f>
        <v>0</v>
      </c>
      <c r="AT260" s="33">
        <f>Tableau1[[#This Row],[CA]]*1.1</f>
        <v>0</v>
      </c>
      <c r="AU260" s="22" t="str">
        <f>IF( Tableau1[[#This Row],[DetailVisite.VisNum]]="", "Sans détail", "Avec détail")</f>
        <v>Sans détail</v>
      </c>
      <c r="AV260" s="22">
        <f ca="1">IF(Tableau1[[#This Row],[VisDatePaiement_2024]]="",0,(TODAY()-Tableau1[[#This Row],[VisDatePaiement_2024]]))</f>
        <v>0</v>
      </c>
      <c r="AW260" s="22">
        <f ca="1">ROUND(Tableau1[[#This Row],[nombre de jour d''impayés]]/30,1)</f>
        <v>0</v>
      </c>
      <c r="AX260" s="22" t="str">
        <f ca="1">IF(Tableau1[[#This Row],[nombre de mois]]&gt;1,"impayé","payé")</f>
        <v>payé</v>
      </c>
      <c r="AY260" s="23" t="b">
        <f ca="1">AND(Tableau1[[#This Row],[VisDatesuivi_2024]]&gt;=TODAY()-30,Tableau1[[#This Row],[VisDatesuivi_2024]]&lt;=TODAY())</f>
        <v>0</v>
      </c>
      <c r="AZ260" s="23">
        <f>ROUNDDOWN(DAY(Tableau1[[#This Row],[VisDate_2024]])/7,0)</f>
        <v>0</v>
      </c>
      <c r="BA260" s="59">
        <f t="shared" si="4"/>
        <v>0</v>
      </c>
      <c r="BB260" s="60">
        <f>Tableau1[[#This Row],[VisDate_2024]]-Tableau1[[#This Row],[visite]]</f>
        <v>0</v>
      </c>
      <c r="BC260" s="56" t="str">
        <f>IF(Tableau1[[#This Row],[visite]]&gt;0,Tableau1[[#This Row],[Colonne1]],"")</f>
        <v/>
      </c>
    </row>
    <row r="261" spans="1:55" ht="28.8" x14ac:dyDescent="0.3">
      <c r="A261" s="1" t="s">
        <v>700</v>
      </c>
      <c r="B261" s="1" t="s">
        <v>701</v>
      </c>
      <c r="C261" s="1" t="s">
        <v>702</v>
      </c>
      <c r="D261" s="1" t="s">
        <v>143</v>
      </c>
      <c r="E261" s="1" t="s">
        <v>554</v>
      </c>
      <c r="F261" s="4">
        <v>41878</v>
      </c>
      <c r="G261" s="1" t="s">
        <v>107</v>
      </c>
      <c r="H261" s="1" t="s">
        <v>261</v>
      </c>
      <c r="I261" s="3" t="b">
        <v>1</v>
      </c>
      <c r="J261" s="3">
        <v>54</v>
      </c>
      <c r="K261" s="3">
        <v>45.2</v>
      </c>
      <c r="L261" s="3" t="b">
        <v>0</v>
      </c>
      <c r="M261" s="1" t="s">
        <v>43</v>
      </c>
      <c r="N261" s="1" t="s">
        <v>701</v>
      </c>
      <c r="O261" s="3">
        <v>2</v>
      </c>
      <c r="P261" s="1" t="s">
        <v>703</v>
      </c>
      <c r="Q261" s="1" t="s">
        <v>704</v>
      </c>
      <c r="R261" s="1" t="s">
        <v>359</v>
      </c>
      <c r="S261" s="20" t="s">
        <v>210</v>
      </c>
      <c r="T261" s="1" t="s">
        <v>360</v>
      </c>
      <c r="U261" s="1" t="s">
        <v>705</v>
      </c>
      <c r="V261" s="1" t="s">
        <v>43</v>
      </c>
      <c r="W261" s="4">
        <v>43087</v>
      </c>
      <c r="X261" s="3">
        <v>0.2</v>
      </c>
      <c r="Y261" s="1" t="s">
        <v>43</v>
      </c>
      <c r="Z261" s="1" t="s">
        <v>43</v>
      </c>
      <c r="AA261" s="2"/>
      <c r="AB261" s="1" t="s">
        <v>43</v>
      </c>
      <c r="AC261" s="2"/>
      <c r="AD261" s="2"/>
      <c r="AE261" s="2"/>
      <c r="AF261" s="1" t="s">
        <v>43</v>
      </c>
      <c r="AG261" s="1" t="s">
        <v>43</v>
      </c>
      <c r="AH261" s="1" t="s">
        <v>43</v>
      </c>
      <c r="AI261" s="1" t="s">
        <v>43</v>
      </c>
      <c r="AJ261" s="1" t="s">
        <v>43</v>
      </c>
      <c r="AK261" s="1" t="s">
        <v>43</v>
      </c>
      <c r="AL261" s="1" t="s">
        <v>43</v>
      </c>
      <c r="AM261" s="2"/>
      <c r="AN261" s="1" t="s">
        <v>43</v>
      </c>
      <c r="AO261" s="1" t="s">
        <v>43</v>
      </c>
      <c r="AP261" s="2"/>
      <c r="AQ261" s="2"/>
      <c r="AR261" s="1" t="s">
        <v>43</v>
      </c>
      <c r="AS261" s="8">
        <f>(Tableau1[[#This Row],[MedPrix]]+Tableau1[[#This Row],[PrixTrai]])*(1-Tableau1[[#This Row],[CliRemise]])</f>
        <v>0</v>
      </c>
      <c r="AT261" s="33">
        <f>Tableau1[[#This Row],[CA]]*1.1</f>
        <v>0</v>
      </c>
      <c r="AU261" s="22" t="str">
        <f>IF( Tableau1[[#This Row],[DetailVisite.VisNum]]="", "Sans détail", "Avec détail")</f>
        <v>Sans détail</v>
      </c>
      <c r="AV261" s="22">
        <f ca="1">IF(Tableau1[[#This Row],[VisDatePaiement_2024]]="",0,(TODAY()-Tableau1[[#This Row],[VisDatePaiement_2024]]))</f>
        <v>0</v>
      </c>
      <c r="AW261" s="22">
        <f ca="1">ROUND(Tableau1[[#This Row],[nombre de jour d''impayés]]/30,1)</f>
        <v>0</v>
      </c>
      <c r="AX261" s="22" t="str">
        <f ca="1">IF(Tableau1[[#This Row],[nombre de mois]]&gt;1,"impayé","payé")</f>
        <v>payé</v>
      </c>
      <c r="AY261" s="23" t="b">
        <f ca="1">AND(Tableau1[[#This Row],[VisDatesuivi_2024]]&gt;=TODAY()-30,Tableau1[[#This Row],[VisDatesuivi_2024]]&lt;=TODAY())</f>
        <v>0</v>
      </c>
      <c r="AZ261" s="23">
        <f>ROUNDDOWN(DAY(Tableau1[[#This Row],[VisDate_2024]])/7,0)</f>
        <v>0</v>
      </c>
      <c r="BA261" s="59">
        <f t="shared" si="4"/>
        <v>0</v>
      </c>
      <c r="BB261" s="60">
        <f>Tableau1[[#This Row],[VisDate_2024]]-Tableau1[[#This Row],[visite]]</f>
        <v>0</v>
      </c>
      <c r="BC261" s="56" t="str">
        <f>IF(Tableau1[[#This Row],[visite]]&gt;0,Tableau1[[#This Row],[Colonne1]],"")</f>
        <v/>
      </c>
    </row>
    <row r="262" spans="1:55" ht="28.8" x14ac:dyDescent="0.3">
      <c r="A262" s="1" t="s">
        <v>706</v>
      </c>
      <c r="B262" s="1" t="s">
        <v>701</v>
      </c>
      <c r="C262" s="1" t="s">
        <v>707</v>
      </c>
      <c r="D262" s="1" t="s">
        <v>708</v>
      </c>
      <c r="E262" s="1" t="s">
        <v>43</v>
      </c>
      <c r="F262" s="4">
        <v>41085</v>
      </c>
      <c r="G262" s="1" t="s">
        <v>107</v>
      </c>
      <c r="H262" s="1" t="s">
        <v>592</v>
      </c>
      <c r="I262" s="3" t="b">
        <v>0</v>
      </c>
      <c r="J262" s="3">
        <v>18</v>
      </c>
      <c r="K262" s="3">
        <v>1.1000000000000001</v>
      </c>
      <c r="L262" s="3" t="b">
        <v>0</v>
      </c>
      <c r="M262" s="1" t="s">
        <v>43</v>
      </c>
      <c r="N262" s="1" t="s">
        <v>701</v>
      </c>
      <c r="O262" s="3">
        <v>2</v>
      </c>
      <c r="P262" s="1" t="s">
        <v>703</v>
      </c>
      <c r="Q262" s="1" t="s">
        <v>704</v>
      </c>
      <c r="R262" s="1" t="s">
        <v>359</v>
      </c>
      <c r="S262" s="20" t="s">
        <v>210</v>
      </c>
      <c r="T262" s="1" t="s">
        <v>360</v>
      </c>
      <c r="U262" s="1" t="s">
        <v>705</v>
      </c>
      <c r="V262" s="1" t="s">
        <v>43</v>
      </c>
      <c r="W262" s="4">
        <v>43087</v>
      </c>
      <c r="X262" s="3">
        <v>0.2</v>
      </c>
      <c r="Y262" s="1" t="s">
        <v>43</v>
      </c>
      <c r="Z262" s="1" t="s">
        <v>43</v>
      </c>
      <c r="AA262" s="2"/>
      <c r="AB262" s="1" t="s">
        <v>43</v>
      </c>
      <c r="AC262" s="2"/>
      <c r="AD262" s="2"/>
      <c r="AE262" s="2"/>
      <c r="AF262" s="1" t="s">
        <v>43</v>
      </c>
      <c r="AG262" s="1" t="s">
        <v>43</v>
      </c>
      <c r="AH262" s="1" t="s">
        <v>43</v>
      </c>
      <c r="AI262" s="1" t="s">
        <v>43</v>
      </c>
      <c r="AJ262" s="1" t="s">
        <v>43</v>
      </c>
      <c r="AK262" s="1" t="s">
        <v>43</v>
      </c>
      <c r="AL262" s="1" t="s">
        <v>43</v>
      </c>
      <c r="AM262" s="2"/>
      <c r="AN262" s="1" t="s">
        <v>43</v>
      </c>
      <c r="AO262" s="1" t="s">
        <v>43</v>
      </c>
      <c r="AP262" s="2"/>
      <c r="AQ262" s="2"/>
      <c r="AR262" s="1" t="s">
        <v>43</v>
      </c>
      <c r="AS262" s="8">
        <f>(Tableau1[[#This Row],[MedPrix]]+Tableau1[[#This Row],[PrixTrai]])*(1-Tableau1[[#This Row],[CliRemise]])</f>
        <v>0</v>
      </c>
      <c r="AT262" s="33">
        <f>Tableau1[[#This Row],[CA]]*1.1</f>
        <v>0</v>
      </c>
      <c r="AU262" s="22" t="str">
        <f>IF( Tableau1[[#This Row],[DetailVisite.VisNum]]="", "Sans détail", "Avec détail")</f>
        <v>Sans détail</v>
      </c>
      <c r="AV262" s="22">
        <f ca="1">IF(Tableau1[[#This Row],[VisDatePaiement_2024]]="",0,(TODAY()-Tableau1[[#This Row],[VisDatePaiement_2024]]))</f>
        <v>0</v>
      </c>
      <c r="AW262" s="22">
        <f ca="1">ROUND(Tableau1[[#This Row],[nombre de jour d''impayés]]/30,1)</f>
        <v>0</v>
      </c>
      <c r="AX262" s="22" t="str">
        <f ca="1">IF(Tableau1[[#This Row],[nombre de mois]]&gt;1,"impayé","payé")</f>
        <v>payé</v>
      </c>
      <c r="AY262" s="23" t="b">
        <f ca="1">AND(Tableau1[[#This Row],[VisDatesuivi_2024]]&gt;=TODAY()-30,Tableau1[[#This Row],[VisDatesuivi_2024]]&lt;=TODAY())</f>
        <v>0</v>
      </c>
      <c r="AZ262" s="23">
        <f>ROUNDDOWN(DAY(Tableau1[[#This Row],[VisDate_2024]])/7,0)</f>
        <v>0</v>
      </c>
      <c r="BA262" s="59">
        <f t="shared" si="4"/>
        <v>0</v>
      </c>
      <c r="BB262" s="60">
        <f>Tableau1[[#This Row],[VisDate_2024]]-Tableau1[[#This Row],[visite]]</f>
        <v>0</v>
      </c>
      <c r="BC262" s="56" t="str">
        <f>IF(Tableau1[[#This Row],[visite]]&gt;0,Tableau1[[#This Row],[Colonne1]],"")</f>
        <v/>
      </c>
    </row>
    <row r="263" spans="1:55" ht="28.8" x14ac:dyDescent="0.3">
      <c r="A263" s="1" t="s">
        <v>709</v>
      </c>
      <c r="B263" s="1" t="s">
        <v>710</v>
      </c>
      <c r="C263" s="1" t="s">
        <v>711</v>
      </c>
      <c r="D263" s="1" t="s">
        <v>354</v>
      </c>
      <c r="E263" s="1" t="s">
        <v>628</v>
      </c>
      <c r="F263" s="4">
        <v>41238</v>
      </c>
      <c r="G263" s="1" t="s">
        <v>107</v>
      </c>
      <c r="H263" s="1" t="s">
        <v>356</v>
      </c>
      <c r="I263" s="3" t="b">
        <v>0</v>
      </c>
      <c r="J263" s="3">
        <v>18.899999999999999</v>
      </c>
      <c r="K263" s="3">
        <v>0.8</v>
      </c>
      <c r="L263" s="3" t="b">
        <v>0</v>
      </c>
      <c r="M263" s="1" t="s">
        <v>43</v>
      </c>
      <c r="N263" s="1" t="s">
        <v>710</v>
      </c>
      <c r="O263" s="3">
        <v>2</v>
      </c>
      <c r="P263" s="1" t="s">
        <v>712</v>
      </c>
      <c r="Q263" s="1" t="s">
        <v>713</v>
      </c>
      <c r="R263" s="1" t="s">
        <v>278</v>
      </c>
      <c r="S263" s="20" t="s">
        <v>48</v>
      </c>
      <c r="T263" s="1" t="s">
        <v>279</v>
      </c>
      <c r="U263" s="1" t="s">
        <v>714</v>
      </c>
      <c r="V263" s="1" t="s">
        <v>43</v>
      </c>
      <c r="W263" s="4">
        <v>43343</v>
      </c>
      <c r="X263" s="3">
        <v>0.2</v>
      </c>
      <c r="Y263" s="1" t="s">
        <v>43</v>
      </c>
      <c r="Z263" s="1" t="s">
        <v>43</v>
      </c>
      <c r="AA263" s="2"/>
      <c r="AB263" s="1" t="s">
        <v>43</v>
      </c>
      <c r="AC263" s="2"/>
      <c r="AD263" s="2"/>
      <c r="AE263" s="2"/>
      <c r="AF263" s="1" t="s">
        <v>43</v>
      </c>
      <c r="AG263" s="1" t="s">
        <v>43</v>
      </c>
      <c r="AH263" s="1" t="s">
        <v>43</v>
      </c>
      <c r="AI263" s="1" t="s">
        <v>43</v>
      </c>
      <c r="AJ263" s="1" t="s">
        <v>43</v>
      </c>
      <c r="AK263" s="1" t="s">
        <v>43</v>
      </c>
      <c r="AL263" s="1" t="s">
        <v>43</v>
      </c>
      <c r="AM263" s="2"/>
      <c r="AN263" s="1" t="s">
        <v>43</v>
      </c>
      <c r="AO263" s="1" t="s">
        <v>43</v>
      </c>
      <c r="AP263" s="2"/>
      <c r="AQ263" s="2"/>
      <c r="AR263" s="1" t="s">
        <v>43</v>
      </c>
      <c r="AS263" s="8">
        <f>(Tableau1[[#This Row],[MedPrix]]+Tableau1[[#This Row],[PrixTrai]])*(1-Tableau1[[#This Row],[CliRemise]])</f>
        <v>0</v>
      </c>
      <c r="AT263" s="33">
        <f>Tableau1[[#This Row],[CA]]*1.1</f>
        <v>0</v>
      </c>
      <c r="AU263" s="22" t="str">
        <f>IF( Tableau1[[#This Row],[DetailVisite.VisNum]]="", "Sans détail", "Avec détail")</f>
        <v>Sans détail</v>
      </c>
      <c r="AV263" s="22">
        <f ca="1">IF(Tableau1[[#This Row],[VisDatePaiement_2024]]="",0,(TODAY()-Tableau1[[#This Row],[VisDatePaiement_2024]]))</f>
        <v>0</v>
      </c>
      <c r="AW263" s="22">
        <f ca="1">ROUND(Tableau1[[#This Row],[nombre de jour d''impayés]]/30,1)</f>
        <v>0</v>
      </c>
      <c r="AX263" s="22" t="str">
        <f ca="1">IF(Tableau1[[#This Row],[nombre de mois]]&gt;1,"impayé","payé")</f>
        <v>payé</v>
      </c>
      <c r="AY263" s="23" t="b">
        <f ca="1">AND(Tableau1[[#This Row],[VisDatesuivi_2024]]&gt;=TODAY()-30,Tableau1[[#This Row],[VisDatesuivi_2024]]&lt;=TODAY())</f>
        <v>0</v>
      </c>
      <c r="AZ263" s="23">
        <f>ROUNDDOWN(DAY(Tableau1[[#This Row],[VisDate_2024]])/7,0)</f>
        <v>0</v>
      </c>
      <c r="BA263" s="59">
        <f t="shared" si="4"/>
        <v>0</v>
      </c>
      <c r="BB263" s="60">
        <f>Tableau1[[#This Row],[VisDate_2024]]-Tableau1[[#This Row],[visite]]</f>
        <v>0</v>
      </c>
      <c r="BC263" s="56" t="str">
        <f>IF(Tableau1[[#This Row],[visite]]&gt;0,Tableau1[[#This Row],[Colonne1]],"")</f>
        <v/>
      </c>
    </row>
    <row r="264" spans="1:55" ht="28.8" x14ac:dyDescent="0.3">
      <c r="A264" s="1" t="s">
        <v>715</v>
      </c>
      <c r="B264" s="1" t="s">
        <v>710</v>
      </c>
      <c r="C264" s="1" t="s">
        <v>716</v>
      </c>
      <c r="D264" s="1" t="s">
        <v>354</v>
      </c>
      <c r="E264" s="1" t="s">
        <v>717</v>
      </c>
      <c r="F264" s="4">
        <v>41908</v>
      </c>
      <c r="G264" s="1" t="s">
        <v>107</v>
      </c>
      <c r="H264" s="1" t="s">
        <v>622</v>
      </c>
      <c r="I264" s="3" t="b">
        <v>0</v>
      </c>
      <c r="J264" s="3">
        <v>12</v>
      </c>
      <c r="K264" s="3">
        <v>0.2</v>
      </c>
      <c r="L264" s="3" t="b">
        <v>0</v>
      </c>
      <c r="M264" s="1" t="s">
        <v>43</v>
      </c>
      <c r="N264" s="1" t="s">
        <v>710</v>
      </c>
      <c r="O264" s="3">
        <v>2</v>
      </c>
      <c r="P264" s="1" t="s">
        <v>712</v>
      </c>
      <c r="Q264" s="1" t="s">
        <v>713</v>
      </c>
      <c r="R264" s="1" t="s">
        <v>278</v>
      </c>
      <c r="S264" s="20" t="s">
        <v>48</v>
      </c>
      <c r="T264" s="1" t="s">
        <v>279</v>
      </c>
      <c r="U264" s="1" t="s">
        <v>714</v>
      </c>
      <c r="V264" s="1" t="s">
        <v>43</v>
      </c>
      <c r="W264" s="4">
        <v>43343</v>
      </c>
      <c r="X264" s="3">
        <v>0.2</v>
      </c>
      <c r="Y264" s="1" t="s">
        <v>43</v>
      </c>
      <c r="Z264" s="1" t="s">
        <v>43</v>
      </c>
      <c r="AA264" s="2"/>
      <c r="AB264" s="1" t="s">
        <v>43</v>
      </c>
      <c r="AC264" s="2"/>
      <c r="AD264" s="2"/>
      <c r="AE264" s="2"/>
      <c r="AF264" s="1" t="s">
        <v>43</v>
      </c>
      <c r="AG264" s="1" t="s">
        <v>43</v>
      </c>
      <c r="AH264" s="1" t="s">
        <v>43</v>
      </c>
      <c r="AI264" s="1" t="s">
        <v>43</v>
      </c>
      <c r="AJ264" s="1" t="s">
        <v>43</v>
      </c>
      <c r="AK264" s="1" t="s">
        <v>43</v>
      </c>
      <c r="AL264" s="1" t="s">
        <v>43</v>
      </c>
      <c r="AM264" s="2"/>
      <c r="AN264" s="1" t="s">
        <v>43</v>
      </c>
      <c r="AO264" s="1" t="s">
        <v>43</v>
      </c>
      <c r="AP264" s="2"/>
      <c r="AQ264" s="2"/>
      <c r="AR264" s="1" t="s">
        <v>43</v>
      </c>
      <c r="AS264" s="8">
        <f>(Tableau1[[#This Row],[MedPrix]]+Tableau1[[#This Row],[PrixTrai]])*(1-Tableau1[[#This Row],[CliRemise]])</f>
        <v>0</v>
      </c>
      <c r="AT264" s="33">
        <f>Tableau1[[#This Row],[CA]]*1.1</f>
        <v>0</v>
      </c>
      <c r="AU264" s="22" t="str">
        <f>IF( Tableau1[[#This Row],[DetailVisite.VisNum]]="", "Sans détail", "Avec détail")</f>
        <v>Sans détail</v>
      </c>
      <c r="AV264" s="22">
        <f ca="1">IF(Tableau1[[#This Row],[VisDatePaiement_2024]]="",0,(TODAY()-Tableau1[[#This Row],[VisDatePaiement_2024]]))</f>
        <v>0</v>
      </c>
      <c r="AW264" s="22">
        <f ca="1">ROUND(Tableau1[[#This Row],[nombre de jour d''impayés]]/30,1)</f>
        <v>0</v>
      </c>
      <c r="AX264" s="22" t="str">
        <f ca="1">IF(Tableau1[[#This Row],[nombre de mois]]&gt;1,"impayé","payé")</f>
        <v>payé</v>
      </c>
      <c r="AY264" s="23" t="b">
        <f ca="1">AND(Tableau1[[#This Row],[VisDatesuivi_2024]]&gt;=TODAY()-30,Tableau1[[#This Row],[VisDatesuivi_2024]]&lt;=TODAY())</f>
        <v>0</v>
      </c>
      <c r="AZ264" s="23">
        <f>ROUNDDOWN(DAY(Tableau1[[#This Row],[VisDate_2024]])/7,0)</f>
        <v>0</v>
      </c>
      <c r="BA264" s="59">
        <f t="shared" si="4"/>
        <v>0</v>
      </c>
      <c r="BB264" s="60">
        <f>Tableau1[[#This Row],[VisDate_2024]]-Tableau1[[#This Row],[visite]]</f>
        <v>0</v>
      </c>
      <c r="BC264" s="56" t="str">
        <f>IF(Tableau1[[#This Row],[visite]]&gt;0,Tableau1[[#This Row],[Colonne1]],"")</f>
        <v/>
      </c>
    </row>
    <row r="265" spans="1:55" ht="28.8" x14ac:dyDescent="0.3">
      <c r="A265" s="1" t="s">
        <v>718</v>
      </c>
      <c r="B265" s="1" t="s">
        <v>710</v>
      </c>
      <c r="C265" s="1" t="s">
        <v>719</v>
      </c>
      <c r="D265" s="1" t="s">
        <v>354</v>
      </c>
      <c r="E265" s="1" t="s">
        <v>615</v>
      </c>
      <c r="F265" s="4">
        <v>40843</v>
      </c>
      <c r="G265" s="1" t="s">
        <v>107</v>
      </c>
      <c r="H265" s="1" t="s">
        <v>261</v>
      </c>
      <c r="I265" s="3" t="b">
        <v>0</v>
      </c>
      <c r="J265" s="3">
        <v>19.899999999999999</v>
      </c>
      <c r="K265" s="3">
        <v>2.1</v>
      </c>
      <c r="L265" s="3" t="b">
        <v>0</v>
      </c>
      <c r="M265" s="1" t="s">
        <v>43</v>
      </c>
      <c r="N265" s="1" t="s">
        <v>710</v>
      </c>
      <c r="O265" s="3">
        <v>2</v>
      </c>
      <c r="P265" s="1" t="s">
        <v>712</v>
      </c>
      <c r="Q265" s="1" t="s">
        <v>713</v>
      </c>
      <c r="R265" s="1" t="s">
        <v>278</v>
      </c>
      <c r="S265" s="20" t="s">
        <v>48</v>
      </c>
      <c r="T265" s="1" t="s">
        <v>279</v>
      </c>
      <c r="U265" s="1" t="s">
        <v>714</v>
      </c>
      <c r="V265" s="1" t="s">
        <v>43</v>
      </c>
      <c r="W265" s="4">
        <v>43343</v>
      </c>
      <c r="X265" s="3">
        <v>0.2</v>
      </c>
      <c r="Y265" s="1" t="s">
        <v>43</v>
      </c>
      <c r="Z265" s="1" t="s">
        <v>43</v>
      </c>
      <c r="AA265" s="2"/>
      <c r="AB265" s="1" t="s">
        <v>43</v>
      </c>
      <c r="AC265" s="2"/>
      <c r="AD265" s="2"/>
      <c r="AE265" s="2"/>
      <c r="AF265" s="1" t="s">
        <v>43</v>
      </c>
      <c r="AG265" s="1" t="s">
        <v>43</v>
      </c>
      <c r="AH265" s="1" t="s">
        <v>43</v>
      </c>
      <c r="AI265" s="1" t="s">
        <v>43</v>
      </c>
      <c r="AJ265" s="1" t="s">
        <v>43</v>
      </c>
      <c r="AK265" s="1" t="s">
        <v>43</v>
      </c>
      <c r="AL265" s="1" t="s">
        <v>43</v>
      </c>
      <c r="AM265" s="2"/>
      <c r="AN265" s="1" t="s">
        <v>43</v>
      </c>
      <c r="AO265" s="1" t="s">
        <v>43</v>
      </c>
      <c r="AP265" s="2"/>
      <c r="AQ265" s="2"/>
      <c r="AR265" s="1" t="s">
        <v>43</v>
      </c>
      <c r="AS265" s="8">
        <f>(Tableau1[[#This Row],[MedPrix]]+Tableau1[[#This Row],[PrixTrai]])*(1-Tableau1[[#This Row],[CliRemise]])</f>
        <v>0</v>
      </c>
      <c r="AT265" s="33">
        <f>Tableau1[[#This Row],[CA]]*1.1</f>
        <v>0</v>
      </c>
      <c r="AU265" s="22" t="str">
        <f>IF( Tableau1[[#This Row],[DetailVisite.VisNum]]="", "Sans détail", "Avec détail")</f>
        <v>Sans détail</v>
      </c>
      <c r="AV265" s="22">
        <f ca="1">IF(Tableau1[[#This Row],[VisDatePaiement_2024]]="",0,(TODAY()-Tableau1[[#This Row],[VisDatePaiement_2024]]))</f>
        <v>0</v>
      </c>
      <c r="AW265" s="22">
        <f ca="1">ROUND(Tableau1[[#This Row],[nombre de jour d''impayés]]/30,1)</f>
        <v>0</v>
      </c>
      <c r="AX265" s="22" t="str">
        <f ca="1">IF(Tableau1[[#This Row],[nombre de mois]]&gt;1,"impayé","payé")</f>
        <v>payé</v>
      </c>
      <c r="AY265" s="23" t="b">
        <f ca="1">AND(Tableau1[[#This Row],[VisDatesuivi_2024]]&gt;=TODAY()-30,Tableau1[[#This Row],[VisDatesuivi_2024]]&lt;=TODAY())</f>
        <v>0</v>
      </c>
      <c r="AZ265" s="23">
        <f>ROUNDDOWN(DAY(Tableau1[[#This Row],[VisDate_2024]])/7,0)</f>
        <v>0</v>
      </c>
      <c r="BA265" s="59">
        <f t="shared" si="4"/>
        <v>0</v>
      </c>
      <c r="BB265" s="60">
        <f>Tableau1[[#This Row],[VisDate_2024]]-Tableau1[[#This Row],[visite]]</f>
        <v>0</v>
      </c>
      <c r="BC265" s="56" t="str">
        <f>IF(Tableau1[[#This Row],[visite]]&gt;0,Tableau1[[#This Row],[Colonne1]],"")</f>
        <v/>
      </c>
    </row>
    <row r="266" spans="1:55" ht="28.8" x14ac:dyDescent="0.3">
      <c r="A266" s="1" t="s">
        <v>720</v>
      </c>
      <c r="B266" s="1" t="s">
        <v>721</v>
      </c>
      <c r="C266" s="1" t="s">
        <v>722</v>
      </c>
      <c r="D266" s="1" t="s">
        <v>143</v>
      </c>
      <c r="E266" s="1" t="s">
        <v>723</v>
      </c>
      <c r="F266" s="4">
        <v>40051</v>
      </c>
      <c r="G266" s="1" t="s">
        <v>56</v>
      </c>
      <c r="H266" s="1" t="s">
        <v>132</v>
      </c>
      <c r="I266" s="3" t="b">
        <v>1</v>
      </c>
      <c r="J266" s="3">
        <v>48.3</v>
      </c>
      <c r="K266" s="3">
        <v>14.8</v>
      </c>
      <c r="L266" s="3" t="b">
        <v>0</v>
      </c>
      <c r="M266" s="1" t="s">
        <v>43</v>
      </c>
      <c r="N266" s="1" t="s">
        <v>721</v>
      </c>
      <c r="O266" s="3">
        <v>2</v>
      </c>
      <c r="P266" s="1" t="s">
        <v>724</v>
      </c>
      <c r="Q266" s="1" t="s">
        <v>725</v>
      </c>
      <c r="R266" s="1" t="s">
        <v>47</v>
      </c>
      <c r="S266" s="20" t="s">
        <v>48</v>
      </c>
      <c r="T266" s="1" t="s">
        <v>49</v>
      </c>
      <c r="U266" s="1" t="s">
        <v>726</v>
      </c>
      <c r="V266" s="1" t="s">
        <v>43</v>
      </c>
      <c r="W266" s="4">
        <v>43011</v>
      </c>
      <c r="X266" s="3">
        <v>0.2</v>
      </c>
      <c r="Y266" s="1" t="s">
        <v>43</v>
      </c>
      <c r="Z266" s="1" t="s">
        <v>43</v>
      </c>
      <c r="AA266" s="2"/>
      <c r="AB266" s="1" t="s">
        <v>43</v>
      </c>
      <c r="AC266" s="2"/>
      <c r="AD266" s="2"/>
      <c r="AE266" s="2"/>
      <c r="AF266" s="1" t="s">
        <v>43</v>
      </c>
      <c r="AG266" s="1" t="s">
        <v>43</v>
      </c>
      <c r="AH266" s="1" t="s">
        <v>43</v>
      </c>
      <c r="AI266" s="1" t="s">
        <v>43</v>
      </c>
      <c r="AJ266" s="1" t="s">
        <v>43</v>
      </c>
      <c r="AK266" s="1" t="s">
        <v>43</v>
      </c>
      <c r="AL266" s="1" t="s">
        <v>43</v>
      </c>
      <c r="AM266" s="2"/>
      <c r="AN266" s="1" t="s">
        <v>43</v>
      </c>
      <c r="AO266" s="1" t="s">
        <v>43</v>
      </c>
      <c r="AP266" s="2"/>
      <c r="AQ266" s="2"/>
      <c r="AR266" s="1" t="s">
        <v>43</v>
      </c>
      <c r="AS266" s="8">
        <f>(Tableau1[[#This Row],[MedPrix]]+Tableau1[[#This Row],[PrixTrai]])*(1-Tableau1[[#This Row],[CliRemise]])</f>
        <v>0</v>
      </c>
      <c r="AT266" s="33">
        <f>Tableau1[[#This Row],[CA]]*1.1</f>
        <v>0</v>
      </c>
      <c r="AU266" s="22" t="str">
        <f>IF( Tableau1[[#This Row],[DetailVisite.VisNum]]="", "Sans détail", "Avec détail")</f>
        <v>Sans détail</v>
      </c>
      <c r="AV266" s="22">
        <f ca="1">IF(Tableau1[[#This Row],[VisDatePaiement_2024]]="",0,(TODAY()-Tableau1[[#This Row],[VisDatePaiement_2024]]))</f>
        <v>0</v>
      </c>
      <c r="AW266" s="22">
        <f ca="1">ROUND(Tableau1[[#This Row],[nombre de jour d''impayés]]/30,1)</f>
        <v>0</v>
      </c>
      <c r="AX266" s="22" t="str">
        <f ca="1">IF(Tableau1[[#This Row],[nombre de mois]]&gt;1,"impayé","payé")</f>
        <v>payé</v>
      </c>
      <c r="AY266" s="23" t="b">
        <f ca="1">AND(Tableau1[[#This Row],[VisDatesuivi_2024]]&gt;=TODAY()-30,Tableau1[[#This Row],[VisDatesuivi_2024]]&lt;=TODAY())</f>
        <v>0</v>
      </c>
      <c r="AZ266" s="23">
        <f>ROUNDDOWN(DAY(Tableau1[[#This Row],[VisDate_2024]])/7,0)</f>
        <v>0</v>
      </c>
      <c r="BA266" s="59">
        <f t="shared" si="4"/>
        <v>0</v>
      </c>
      <c r="BB266" s="60">
        <f>Tableau1[[#This Row],[VisDate_2024]]-Tableau1[[#This Row],[visite]]</f>
        <v>0</v>
      </c>
      <c r="BC266" s="56" t="str">
        <f>IF(Tableau1[[#This Row],[visite]]&gt;0,Tableau1[[#This Row],[Colonne1]],"")</f>
        <v/>
      </c>
    </row>
    <row r="267" spans="1:55" ht="28.8" x14ac:dyDescent="0.3">
      <c r="A267" s="1" t="s">
        <v>727</v>
      </c>
      <c r="B267" s="1" t="s">
        <v>721</v>
      </c>
      <c r="C267" s="1" t="s">
        <v>728</v>
      </c>
      <c r="D267" s="1" t="s">
        <v>143</v>
      </c>
      <c r="E267" s="1" t="s">
        <v>729</v>
      </c>
      <c r="F267" s="4">
        <v>40294</v>
      </c>
      <c r="G267" s="1" t="s">
        <v>56</v>
      </c>
      <c r="H267" s="1" t="s">
        <v>132</v>
      </c>
      <c r="I267" s="3" t="b">
        <v>1</v>
      </c>
      <c r="J267" s="3">
        <v>22.7</v>
      </c>
      <c r="K267" s="3">
        <v>12</v>
      </c>
      <c r="L267" s="3" t="b">
        <v>0</v>
      </c>
      <c r="M267" s="1" t="s">
        <v>43</v>
      </c>
      <c r="N267" s="1" t="s">
        <v>721</v>
      </c>
      <c r="O267" s="3">
        <v>2</v>
      </c>
      <c r="P267" s="1" t="s">
        <v>724</v>
      </c>
      <c r="Q267" s="1" t="s">
        <v>725</v>
      </c>
      <c r="R267" s="1" t="s">
        <v>47</v>
      </c>
      <c r="S267" s="20" t="s">
        <v>48</v>
      </c>
      <c r="T267" s="1" t="s">
        <v>49</v>
      </c>
      <c r="U267" s="1" t="s">
        <v>726</v>
      </c>
      <c r="V267" s="1" t="s">
        <v>43</v>
      </c>
      <c r="W267" s="4">
        <v>43011</v>
      </c>
      <c r="X267" s="3">
        <v>0.2</v>
      </c>
      <c r="Y267" s="1" t="s">
        <v>43</v>
      </c>
      <c r="Z267" s="1" t="s">
        <v>43</v>
      </c>
      <c r="AA267" s="2"/>
      <c r="AB267" s="1" t="s">
        <v>43</v>
      </c>
      <c r="AC267" s="2"/>
      <c r="AD267" s="2"/>
      <c r="AE267" s="2"/>
      <c r="AF267" s="1" t="s">
        <v>43</v>
      </c>
      <c r="AG267" s="1" t="s">
        <v>43</v>
      </c>
      <c r="AH267" s="1" t="s">
        <v>43</v>
      </c>
      <c r="AI267" s="1" t="s">
        <v>43</v>
      </c>
      <c r="AJ267" s="1" t="s">
        <v>43</v>
      </c>
      <c r="AK267" s="1" t="s">
        <v>43</v>
      </c>
      <c r="AL267" s="1" t="s">
        <v>43</v>
      </c>
      <c r="AM267" s="2"/>
      <c r="AN267" s="1" t="s">
        <v>43</v>
      </c>
      <c r="AO267" s="1" t="s">
        <v>43</v>
      </c>
      <c r="AP267" s="2"/>
      <c r="AQ267" s="2"/>
      <c r="AR267" s="1" t="s">
        <v>43</v>
      </c>
      <c r="AS267" s="8">
        <f>(Tableau1[[#This Row],[MedPrix]]+Tableau1[[#This Row],[PrixTrai]])*(1-Tableau1[[#This Row],[CliRemise]])</f>
        <v>0</v>
      </c>
      <c r="AT267" s="33">
        <f>Tableau1[[#This Row],[CA]]*1.1</f>
        <v>0</v>
      </c>
      <c r="AU267" s="22" t="str">
        <f>IF( Tableau1[[#This Row],[DetailVisite.VisNum]]="", "Sans détail", "Avec détail")</f>
        <v>Sans détail</v>
      </c>
      <c r="AV267" s="22">
        <f ca="1">IF(Tableau1[[#This Row],[VisDatePaiement_2024]]="",0,(TODAY()-Tableau1[[#This Row],[VisDatePaiement_2024]]))</f>
        <v>0</v>
      </c>
      <c r="AW267" s="22">
        <f ca="1">ROUND(Tableau1[[#This Row],[nombre de jour d''impayés]]/30,1)</f>
        <v>0</v>
      </c>
      <c r="AX267" s="22" t="str">
        <f ca="1">IF(Tableau1[[#This Row],[nombre de mois]]&gt;1,"impayé","payé")</f>
        <v>payé</v>
      </c>
      <c r="AY267" s="23" t="b">
        <f ca="1">AND(Tableau1[[#This Row],[VisDatesuivi_2024]]&gt;=TODAY()-30,Tableau1[[#This Row],[VisDatesuivi_2024]]&lt;=TODAY())</f>
        <v>0</v>
      </c>
      <c r="AZ267" s="23">
        <f>ROUNDDOWN(DAY(Tableau1[[#This Row],[VisDate_2024]])/7,0)</f>
        <v>0</v>
      </c>
      <c r="BA267" s="59">
        <f t="shared" si="4"/>
        <v>0</v>
      </c>
      <c r="BB267" s="60">
        <f>Tableau1[[#This Row],[VisDate_2024]]-Tableau1[[#This Row],[visite]]</f>
        <v>0</v>
      </c>
      <c r="BC267" s="56" t="str">
        <f>IF(Tableau1[[#This Row],[visite]]&gt;0,Tableau1[[#This Row],[Colonne1]],"")</f>
        <v/>
      </c>
    </row>
    <row r="268" spans="1:55" ht="28.8" x14ac:dyDescent="0.3">
      <c r="A268" s="1" t="s">
        <v>730</v>
      </c>
      <c r="B268" s="1" t="s">
        <v>721</v>
      </c>
      <c r="C268" s="1" t="s">
        <v>731</v>
      </c>
      <c r="D268" s="1" t="s">
        <v>143</v>
      </c>
      <c r="E268" s="1" t="s">
        <v>723</v>
      </c>
      <c r="F268" s="4">
        <v>40963</v>
      </c>
      <c r="G268" s="1" t="s">
        <v>56</v>
      </c>
      <c r="H268" s="1" t="s">
        <v>266</v>
      </c>
      <c r="I268" s="3" t="b">
        <v>0</v>
      </c>
      <c r="J268" s="3">
        <v>61.2</v>
      </c>
      <c r="K268" s="3">
        <v>17.5</v>
      </c>
      <c r="L268" s="3" t="b">
        <v>1</v>
      </c>
      <c r="M268" s="1" t="s">
        <v>43</v>
      </c>
      <c r="N268" s="1" t="s">
        <v>721</v>
      </c>
      <c r="O268" s="3">
        <v>2</v>
      </c>
      <c r="P268" s="1" t="s">
        <v>724</v>
      </c>
      <c r="Q268" s="1" t="s">
        <v>725</v>
      </c>
      <c r="R268" s="1" t="s">
        <v>47</v>
      </c>
      <c r="S268" s="20" t="s">
        <v>48</v>
      </c>
      <c r="T268" s="1" t="s">
        <v>49</v>
      </c>
      <c r="U268" s="1" t="s">
        <v>726</v>
      </c>
      <c r="V268" s="1" t="s">
        <v>43</v>
      </c>
      <c r="W268" s="4">
        <v>43011</v>
      </c>
      <c r="X268" s="3">
        <v>0.2</v>
      </c>
      <c r="Y268" s="1" t="s">
        <v>43</v>
      </c>
      <c r="Z268" s="1" t="s">
        <v>43</v>
      </c>
      <c r="AA268" s="2"/>
      <c r="AB268" s="1" t="s">
        <v>43</v>
      </c>
      <c r="AC268" s="2"/>
      <c r="AD268" s="2"/>
      <c r="AE268" s="2"/>
      <c r="AF268" s="1" t="s">
        <v>43</v>
      </c>
      <c r="AG268" s="1" t="s">
        <v>43</v>
      </c>
      <c r="AH268" s="1" t="s">
        <v>43</v>
      </c>
      <c r="AI268" s="1" t="s">
        <v>43</v>
      </c>
      <c r="AJ268" s="1" t="s">
        <v>43</v>
      </c>
      <c r="AK268" s="1" t="s">
        <v>43</v>
      </c>
      <c r="AL268" s="1" t="s">
        <v>43</v>
      </c>
      <c r="AM268" s="2"/>
      <c r="AN268" s="1" t="s">
        <v>43</v>
      </c>
      <c r="AO268" s="1" t="s">
        <v>43</v>
      </c>
      <c r="AP268" s="2"/>
      <c r="AQ268" s="2"/>
      <c r="AR268" s="1" t="s">
        <v>43</v>
      </c>
      <c r="AS268" s="8">
        <f>(Tableau1[[#This Row],[MedPrix]]+Tableau1[[#This Row],[PrixTrai]])*(1-Tableau1[[#This Row],[CliRemise]])</f>
        <v>0</v>
      </c>
      <c r="AT268" s="33">
        <f>Tableau1[[#This Row],[CA]]*1.1</f>
        <v>0</v>
      </c>
      <c r="AU268" s="22" t="str">
        <f>IF( Tableau1[[#This Row],[DetailVisite.VisNum]]="", "Sans détail", "Avec détail")</f>
        <v>Sans détail</v>
      </c>
      <c r="AV268" s="22">
        <f ca="1">IF(Tableau1[[#This Row],[VisDatePaiement_2024]]="",0,(TODAY()-Tableau1[[#This Row],[VisDatePaiement_2024]]))</f>
        <v>0</v>
      </c>
      <c r="AW268" s="22">
        <f ca="1">ROUND(Tableau1[[#This Row],[nombre de jour d''impayés]]/30,1)</f>
        <v>0</v>
      </c>
      <c r="AX268" s="22" t="str">
        <f ca="1">IF(Tableau1[[#This Row],[nombre de mois]]&gt;1,"impayé","payé")</f>
        <v>payé</v>
      </c>
      <c r="AY268" s="23" t="b">
        <f ca="1">AND(Tableau1[[#This Row],[VisDatesuivi_2024]]&gt;=TODAY()-30,Tableau1[[#This Row],[VisDatesuivi_2024]]&lt;=TODAY())</f>
        <v>0</v>
      </c>
      <c r="AZ268" s="23">
        <f>ROUNDDOWN(DAY(Tableau1[[#This Row],[VisDate_2024]])/7,0)</f>
        <v>0</v>
      </c>
      <c r="BA268" s="59">
        <f t="shared" si="4"/>
        <v>0</v>
      </c>
      <c r="BB268" s="60">
        <f>Tableau1[[#This Row],[VisDate_2024]]-Tableau1[[#This Row],[visite]]</f>
        <v>0</v>
      </c>
      <c r="BC268" s="56" t="str">
        <f>IF(Tableau1[[#This Row],[visite]]&gt;0,Tableau1[[#This Row],[Colonne1]],"")</f>
        <v/>
      </c>
    </row>
    <row r="269" spans="1:55" ht="43.2" x14ac:dyDescent="0.3">
      <c r="A269" s="1" t="s">
        <v>732</v>
      </c>
      <c r="B269" s="1" t="s">
        <v>733</v>
      </c>
      <c r="C269" s="1" t="s">
        <v>734</v>
      </c>
      <c r="D269" s="1" t="s">
        <v>416</v>
      </c>
      <c r="E269" s="1" t="s">
        <v>735</v>
      </c>
      <c r="F269" s="4">
        <v>42850</v>
      </c>
      <c r="G269" s="1" t="s">
        <v>56</v>
      </c>
      <c r="H269" s="1" t="s">
        <v>736</v>
      </c>
      <c r="I269" s="3" t="b">
        <v>0</v>
      </c>
      <c r="J269" s="3">
        <v>67.400000000000006</v>
      </c>
      <c r="K269" s="3">
        <v>5.4</v>
      </c>
      <c r="L269" s="3" t="b">
        <v>0</v>
      </c>
      <c r="M269" s="1" t="s">
        <v>43</v>
      </c>
      <c r="N269" s="1" t="s">
        <v>733</v>
      </c>
      <c r="O269" s="3">
        <v>1</v>
      </c>
      <c r="P269" s="1" t="s">
        <v>737</v>
      </c>
      <c r="Q269" s="1" t="s">
        <v>738</v>
      </c>
      <c r="R269" s="1" t="s">
        <v>278</v>
      </c>
      <c r="S269" s="20" t="s">
        <v>48</v>
      </c>
      <c r="T269" s="1" t="s">
        <v>279</v>
      </c>
      <c r="U269" s="1" t="s">
        <v>739</v>
      </c>
      <c r="V269" s="1" t="s">
        <v>43</v>
      </c>
      <c r="W269" s="4">
        <v>43164</v>
      </c>
      <c r="X269" s="3">
        <v>0</v>
      </c>
      <c r="Y269" s="1" t="s">
        <v>740</v>
      </c>
      <c r="Z269" s="1" t="s">
        <v>732</v>
      </c>
      <c r="AA269" s="4">
        <v>44976</v>
      </c>
      <c r="AB269" s="1" t="s">
        <v>111</v>
      </c>
      <c r="AC269" s="2"/>
      <c r="AD269" s="3">
        <v>3</v>
      </c>
      <c r="AE269" s="4">
        <v>44979</v>
      </c>
      <c r="AF269" s="1" t="s">
        <v>740</v>
      </c>
      <c r="AG269" s="1" t="s">
        <v>67</v>
      </c>
      <c r="AH269" s="1" t="s">
        <v>401</v>
      </c>
      <c r="AI269" s="1" t="s">
        <v>126</v>
      </c>
      <c r="AJ269" s="1" t="s">
        <v>282</v>
      </c>
      <c r="AK269" s="1" t="s">
        <v>282</v>
      </c>
      <c r="AL269" s="1" t="s">
        <v>283</v>
      </c>
      <c r="AM269" s="5">
        <v>3</v>
      </c>
      <c r="AN269" s="1" t="s">
        <v>126</v>
      </c>
      <c r="AO269" s="1" t="s">
        <v>127</v>
      </c>
      <c r="AP269" s="5">
        <v>100</v>
      </c>
      <c r="AQ269" s="3">
        <v>3</v>
      </c>
      <c r="AR269" s="1" t="s">
        <v>82</v>
      </c>
      <c r="AS269" s="8">
        <f>(Tableau1[[#This Row],[MedPrix]]+Tableau1[[#This Row],[PrixTrai]])*(1-Tableau1[[#This Row],[CliRemise]])</f>
        <v>103</v>
      </c>
      <c r="AT269" s="33">
        <f>Tableau1[[#This Row],[CA]]*1.1</f>
        <v>113.30000000000001</v>
      </c>
      <c r="AU269" s="22" t="str">
        <f>IF( Tableau1[[#This Row],[DetailVisite.VisNum]]="", "Sans détail", "Avec détail")</f>
        <v>Avec détail</v>
      </c>
      <c r="AV269" s="22">
        <f ca="1">IF(Tableau1[[#This Row],[VisDatePaiement_2024]]="",0,(TODAY()-Tableau1[[#This Row],[VisDatePaiement_2024]]))</f>
        <v>690</v>
      </c>
      <c r="AW269" s="22">
        <f ca="1">ROUND(Tableau1[[#This Row],[nombre de jour d''impayés]]/30,1)</f>
        <v>23</v>
      </c>
      <c r="AX269" s="22" t="str">
        <f ca="1">IF(Tableau1[[#This Row],[nombre de mois]]&gt;1,"impayé","payé")</f>
        <v>impayé</v>
      </c>
      <c r="AY269" s="23" t="b">
        <f ca="1">AND(Tableau1[[#This Row],[VisDatesuivi_2024]]&gt;=TODAY()-30,Tableau1[[#This Row],[VisDatesuivi_2024]]&lt;=TODAY())</f>
        <v>0</v>
      </c>
      <c r="AZ269" s="23">
        <f>ROUNDDOWN(DAY(Tableau1[[#This Row],[VisDate_2024]])/7,0)</f>
        <v>2</v>
      </c>
      <c r="BA269" s="59">
        <f t="shared" si="4"/>
        <v>0</v>
      </c>
      <c r="BB269" s="60">
        <f>Tableau1[[#This Row],[VisDate_2024]]-Tableau1[[#This Row],[visite]]</f>
        <v>44976</v>
      </c>
      <c r="BC269" s="56" t="str">
        <f>IF(Tableau1[[#This Row],[visite]]&gt;0,Tableau1[[#This Row],[Colonne1]],"")</f>
        <v/>
      </c>
    </row>
    <row r="270" spans="1:55" ht="28.8" x14ac:dyDescent="0.3">
      <c r="A270" s="1" t="s">
        <v>732</v>
      </c>
      <c r="B270" s="1" t="s">
        <v>733</v>
      </c>
      <c r="C270" s="1" t="s">
        <v>734</v>
      </c>
      <c r="D270" s="1" t="s">
        <v>416</v>
      </c>
      <c r="E270" s="1" t="s">
        <v>735</v>
      </c>
      <c r="F270" s="4">
        <v>42850</v>
      </c>
      <c r="G270" s="1" t="s">
        <v>56</v>
      </c>
      <c r="H270" s="1" t="s">
        <v>736</v>
      </c>
      <c r="I270" s="3" t="b">
        <v>0</v>
      </c>
      <c r="J270" s="3">
        <v>67.400000000000006</v>
      </c>
      <c r="K270" s="3">
        <v>5.4</v>
      </c>
      <c r="L270" s="3" t="b">
        <v>0</v>
      </c>
      <c r="M270" s="1" t="s">
        <v>43</v>
      </c>
      <c r="N270" s="1" t="s">
        <v>733</v>
      </c>
      <c r="O270" s="3">
        <v>1</v>
      </c>
      <c r="P270" s="1" t="s">
        <v>737</v>
      </c>
      <c r="Q270" s="1" t="s">
        <v>738</v>
      </c>
      <c r="R270" s="1" t="s">
        <v>278</v>
      </c>
      <c r="S270" s="20" t="s">
        <v>48</v>
      </c>
      <c r="T270" s="1" t="s">
        <v>279</v>
      </c>
      <c r="U270" s="1" t="s">
        <v>739</v>
      </c>
      <c r="V270" s="1" t="s">
        <v>43</v>
      </c>
      <c r="W270" s="4">
        <v>43164</v>
      </c>
      <c r="X270" s="3">
        <v>0</v>
      </c>
      <c r="Y270" s="1" t="s">
        <v>740</v>
      </c>
      <c r="Z270" s="1" t="s">
        <v>732</v>
      </c>
      <c r="AA270" s="4">
        <v>44976</v>
      </c>
      <c r="AB270" s="1" t="s">
        <v>111</v>
      </c>
      <c r="AC270" s="2"/>
      <c r="AD270" s="3">
        <v>3</v>
      </c>
      <c r="AE270" s="4">
        <v>44979</v>
      </c>
      <c r="AF270" s="1" t="s">
        <v>740</v>
      </c>
      <c r="AG270" s="1" t="s">
        <v>91</v>
      </c>
      <c r="AH270" s="1" t="s">
        <v>68</v>
      </c>
      <c r="AI270" s="1" t="s">
        <v>178</v>
      </c>
      <c r="AJ270" s="1" t="s">
        <v>70</v>
      </c>
      <c r="AK270" s="1" t="s">
        <v>70</v>
      </c>
      <c r="AL270" s="1" t="s">
        <v>71</v>
      </c>
      <c r="AM270" s="5">
        <v>0</v>
      </c>
      <c r="AN270" s="1" t="s">
        <v>178</v>
      </c>
      <c r="AO270" s="1" t="s">
        <v>440</v>
      </c>
      <c r="AP270" s="5">
        <v>50</v>
      </c>
      <c r="AQ270" s="3">
        <v>3</v>
      </c>
      <c r="AR270" s="1" t="s">
        <v>82</v>
      </c>
      <c r="AS270" s="8">
        <f>(Tableau1[[#This Row],[MedPrix]]+Tableau1[[#This Row],[PrixTrai]])*(1-Tableau1[[#This Row],[CliRemise]])</f>
        <v>50</v>
      </c>
      <c r="AT270" s="33">
        <f>Tableau1[[#This Row],[CA]]*1.1</f>
        <v>55.000000000000007</v>
      </c>
      <c r="AU270" s="22" t="str">
        <f>IF( Tableau1[[#This Row],[DetailVisite.VisNum]]="", "Sans détail", "Avec détail")</f>
        <v>Avec détail</v>
      </c>
      <c r="AV270" s="22">
        <f ca="1">IF(Tableau1[[#This Row],[VisDatePaiement_2024]]="",0,(TODAY()-Tableau1[[#This Row],[VisDatePaiement_2024]]))</f>
        <v>690</v>
      </c>
      <c r="AW270" s="22">
        <f ca="1">ROUND(Tableau1[[#This Row],[nombre de jour d''impayés]]/30,1)</f>
        <v>23</v>
      </c>
      <c r="AX270" s="22" t="str">
        <f ca="1">IF(Tableau1[[#This Row],[nombre de mois]]&gt;1,"impayé","payé")</f>
        <v>impayé</v>
      </c>
      <c r="AY270" s="23" t="b">
        <f ca="1">AND(Tableau1[[#This Row],[VisDatesuivi_2024]]&gt;=TODAY()-30,Tableau1[[#This Row],[VisDatesuivi_2024]]&lt;=TODAY())</f>
        <v>0</v>
      </c>
      <c r="AZ270" s="23">
        <f>ROUNDDOWN(DAY(Tableau1[[#This Row],[VisDate_2024]])/7,0)</f>
        <v>2</v>
      </c>
      <c r="BA270" s="59">
        <f t="shared" si="4"/>
        <v>0</v>
      </c>
      <c r="BB270" s="60">
        <f>Tableau1[[#This Row],[VisDate_2024]]-Tableau1[[#This Row],[visite]]</f>
        <v>44976</v>
      </c>
      <c r="BC270" s="56" t="str">
        <f>IF(Tableau1[[#This Row],[visite]]&gt;0,Tableau1[[#This Row],[Colonne1]],"")</f>
        <v/>
      </c>
    </row>
    <row r="271" spans="1:55" ht="28.8" x14ac:dyDescent="0.3">
      <c r="A271" s="1" t="s">
        <v>732</v>
      </c>
      <c r="B271" s="1" t="s">
        <v>733</v>
      </c>
      <c r="C271" s="1" t="s">
        <v>734</v>
      </c>
      <c r="D271" s="1" t="s">
        <v>416</v>
      </c>
      <c r="E271" s="1" t="s">
        <v>735</v>
      </c>
      <c r="F271" s="4">
        <v>42850</v>
      </c>
      <c r="G271" s="1" t="s">
        <v>56</v>
      </c>
      <c r="H271" s="1" t="s">
        <v>736</v>
      </c>
      <c r="I271" s="3" t="b">
        <v>0</v>
      </c>
      <c r="J271" s="3">
        <v>67.400000000000006</v>
      </c>
      <c r="K271" s="3">
        <v>5.4</v>
      </c>
      <c r="L271" s="3" t="b">
        <v>0</v>
      </c>
      <c r="M271" s="1" t="s">
        <v>43</v>
      </c>
      <c r="N271" s="1" t="s">
        <v>733</v>
      </c>
      <c r="O271" s="3">
        <v>1</v>
      </c>
      <c r="P271" s="1" t="s">
        <v>737</v>
      </c>
      <c r="Q271" s="1" t="s">
        <v>738</v>
      </c>
      <c r="R271" s="1" t="s">
        <v>278</v>
      </c>
      <c r="S271" s="20" t="s">
        <v>48</v>
      </c>
      <c r="T271" s="1" t="s">
        <v>279</v>
      </c>
      <c r="U271" s="1" t="s">
        <v>739</v>
      </c>
      <c r="V271" s="1" t="s">
        <v>43</v>
      </c>
      <c r="W271" s="4">
        <v>43164</v>
      </c>
      <c r="X271" s="3">
        <v>0</v>
      </c>
      <c r="Y271" s="1" t="s">
        <v>740</v>
      </c>
      <c r="Z271" s="1" t="s">
        <v>732</v>
      </c>
      <c r="AA271" s="4">
        <v>44976</v>
      </c>
      <c r="AB271" s="1" t="s">
        <v>111</v>
      </c>
      <c r="AC271" s="2"/>
      <c r="AD271" s="3">
        <v>3</v>
      </c>
      <c r="AE271" s="4">
        <v>44979</v>
      </c>
      <c r="AF271" s="1" t="s">
        <v>740</v>
      </c>
      <c r="AG271" s="1" t="s">
        <v>78</v>
      </c>
      <c r="AH271" s="1" t="s">
        <v>68</v>
      </c>
      <c r="AI271" s="1" t="s">
        <v>398</v>
      </c>
      <c r="AJ271" s="1" t="s">
        <v>70</v>
      </c>
      <c r="AK271" s="1" t="s">
        <v>70</v>
      </c>
      <c r="AL271" s="1" t="s">
        <v>71</v>
      </c>
      <c r="AM271" s="5">
        <v>0</v>
      </c>
      <c r="AN271" s="1" t="s">
        <v>398</v>
      </c>
      <c r="AO271" s="1" t="s">
        <v>399</v>
      </c>
      <c r="AP271" s="5">
        <v>100</v>
      </c>
      <c r="AQ271" s="3">
        <v>3</v>
      </c>
      <c r="AR271" s="1" t="s">
        <v>82</v>
      </c>
      <c r="AS271" s="8">
        <f>(Tableau1[[#This Row],[MedPrix]]+Tableau1[[#This Row],[PrixTrai]])*(1-Tableau1[[#This Row],[CliRemise]])</f>
        <v>100</v>
      </c>
      <c r="AT271" s="33">
        <f>Tableau1[[#This Row],[CA]]*1.1</f>
        <v>110.00000000000001</v>
      </c>
      <c r="AU271" s="22" t="str">
        <f>IF( Tableau1[[#This Row],[DetailVisite.VisNum]]="", "Sans détail", "Avec détail")</f>
        <v>Avec détail</v>
      </c>
      <c r="AV271" s="22">
        <f ca="1">IF(Tableau1[[#This Row],[VisDatePaiement_2024]]="",0,(TODAY()-Tableau1[[#This Row],[VisDatePaiement_2024]]))</f>
        <v>690</v>
      </c>
      <c r="AW271" s="22">
        <f ca="1">ROUND(Tableau1[[#This Row],[nombre de jour d''impayés]]/30,1)</f>
        <v>23</v>
      </c>
      <c r="AX271" s="22" t="str">
        <f ca="1">IF(Tableau1[[#This Row],[nombre de mois]]&gt;1,"impayé","payé")</f>
        <v>impayé</v>
      </c>
      <c r="AY271" s="23" t="b">
        <f ca="1">AND(Tableau1[[#This Row],[VisDatesuivi_2024]]&gt;=TODAY()-30,Tableau1[[#This Row],[VisDatesuivi_2024]]&lt;=TODAY())</f>
        <v>0</v>
      </c>
      <c r="AZ271" s="23">
        <f>ROUNDDOWN(DAY(Tableau1[[#This Row],[VisDate_2024]])/7,0)</f>
        <v>2</v>
      </c>
      <c r="BA271" s="59">
        <f t="shared" si="4"/>
        <v>0</v>
      </c>
      <c r="BB271" s="60">
        <f>Tableau1[[#This Row],[VisDate_2024]]-Tableau1[[#This Row],[visite]]</f>
        <v>44976</v>
      </c>
      <c r="BC271" s="56" t="str">
        <f>IF(Tableau1[[#This Row],[visite]]&gt;0,Tableau1[[#This Row],[Colonne1]],"")</f>
        <v/>
      </c>
    </row>
    <row r="272" spans="1:55" ht="28.8" x14ac:dyDescent="0.3">
      <c r="A272" s="1" t="s">
        <v>732</v>
      </c>
      <c r="B272" s="1" t="s">
        <v>733</v>
      </c>
      <c r="C272" s="1" t="s">
        <v>734</v>
      </c>
      <c r="D272" s="1" t="s">
        <v>416</v>
      </c>
      <c r="E272" s="1" t="s">
        <v>735</v>
      </c>
      <c r="F272" s="4">
        <v>42850</v>
      </c>
      <c r="G272" s="1" t="s">
        <v>56</v>
      </c>
      <c r="H272" s="1" t="s">
        <v>736</v>
      </c>
      <c r="I272" s="3" t="b">
        <v>0</v>
      </c>
      <c r="J272" s="3">
        <v>67.400000000000006</v>
      </c>
      <c r="K272" s="3">
        <v>5.4</v>
      </c>
      <c r="L272" s="3" t="b">
        <v>0</v>
      </c>
      <c r="M272" s="1" t="s">
        <v>43</v>
      </c>
      <c r="N272" s="1" t="s">
        <v>733</v>
      </c>
      <c r="O272" s="3">
        <v>1</v>
      </c>
      <c r="P272" s="1" t="s">
        <v>737</v>
      </c>
      <c r="Q272" s="1" t="s">
        <v>738</v>
      </c>
      <c r="R272" s="1" t="s">
        <v>278</v>
      </c>
      <c r="S272" s="20" t="s">
        <v>48</v>
      </c>
      <c r="T272" s="1" t="s">
        <v>279</v>
      </c>
      <c r="U272" s="1" t="s">
        <v>739</v>
      </c>
      <c r="V272" s="1" t="s">
        <v>43</v>
      </c>
      <c r="W272" s="4">
        <v>43164</v>
      </c>
      <c r="X272" s="3">
        <v>0</v>
      </c>
      <c r="Y272" s="1" t="s">
        <v>741</v>
      </c>
      <c r="Z272" s="1" t="s">
        <v>732</v>
      </c>
      <c r="AA272" s="4">
        <v>45089</v>
      </c>
      <c r="AB272" s="1" t="s">
        <v>111</v>
      </c>
      <c r="AC272" s="2"/>
      <c r="AD272" s="3">
        <v>3</v>
      </c>
      <c r="AE272" s="4">
        <v>45109</v>
      </c>
      <c r="AF272" s="1" t="s">
        <v>741</v>
      </c>
      <c r="AG272" s="1" t="s">
        <v>67</v>
      </c>
      <c r="AH272" s="1" t="s">
        <v>68</v>
      </c>
      <c r="AI272" s="1" t="s">
        <v>69</v>
      </c>
      <c r="AJ272" s="1" t="s">
        <v>70</v>
      </c>
      <c r="AK272" s="1" t="s">
        <v>70</v>
      </c>
      <c r="AL272" s="1" t="s">
        <v>71</v>
      </c>
      <c r="AM272" s="5">
        <v>0</v>
      </c>
      <c r="AN272" s="1" t="s">
        <v>69</v>
      </c>
      <c r="AO272" s="1" t="s">
        <v>72</v>
      </c>
      <c r="AP272" s="5">
        <v>250</v>
      </c>
      <c r="AQ272" s="3">
        <v>3</v>
      </c>
      <c r="AR272" s="1" t="s">
        <v>82</v>
      </c>
      <c r="AS272" s="8">
        <f>(Tableau1[[#This Row],[MedPrix]]+Tableau1[[#This Row],[PrixTrai]])*(1-Tableau1[[#This Row],[CliRemise]])</f>
        <v>250</v>
      </c>
      <c r="AT272" s="33">
        <f>Tableau1[[#This Row],[CA]]*1.1</f>
        <v>275</v>
      </c>
      <c r="AU272" s="22" t="str">
        <f>IF( Tableau1[[#This Row],[DetailVisite.VisNum]]="", "Sans détail", "Avec détail")</f>
        <v>Avec détail</v>
      </c>
      <c r="AV272" s="22">
        <f ca="1">IF(Tableau1[[#This Row],[VisDatePaiement_2024]]="",0,(TODAY()-Tableau1[[#This Row],[VisDatePaiement_2024]]))</f>
        <v>560</v>
      </c>
      <c r="AW272" s="22">
        <f ca="1">ROUND(Tableau1[[#This Row],[nombre de jour d''impayés]]/30,1)</f>
        <v>18.7</v>
      </c>
      <c r="AX272" s="22" t="str">
        <f ca="1">IF(Tableau1[[#This Row],[nombre de mois]]&gt;1,"impayé","payé")</f>
        <v>impayé</v>
      </c>
      <c r="AY272" s="23" t="b">
        <f ca="1">AND(Tableau1[[#This Row],[VisDatesuivi_2024]]&gt;=TODAY()-30,Tableau1[[#This Row],[VisDatesuivi_2024]]&lt;=TODAY())</f>
        <v>0</v>
      </c>
      <c r="AZ272" s="23">
        <f>ROUNDDOWN(DAY(Tableau1[[#This Row],[VisDate_2024]])/7,0)</f>
        <v>1</v>
      </c>
      <c r="BA272" s="59">
        <f t="shared" si="4"/>
        <v>0</v>
      </c>
      <c r="BB272" s="60">
        <f>Tableau1[[#This Row],[VisDate_2024]]-Tableau1[[#This Row],[visite]]</f>
        <v>45089</v>
      </c>
      <c r="BC272" s="56" t="str">
        <f>IF(Tableau1[[#This Row],[visite]]&gt;0,Tableau1[[#This Row],[Colonne1]],"")</f>
        <v/>
      </c>
    </row>
    <row r="273" spans="1:55" ht="28.8" x14ac:dyDescent="0.3">
      <c r="A273" s="1" t="s">
        <v>732</v>
      </c>
      <c r="B273" s="1" t="s">
        <v>733</v>
      </c>
      <c r="C273" s="1" t="s">
        <v>734</v>
      </c>
      <c r="D273" s="1" t="s">
        <v>416</v>
      </c>
      <c r="E273" s="1" t="s">
        <v>735</v>
      </c>
      <c r="F273" s="4">
        <v>42850</v>
      </c>
      <c r="G273" s="1" t="s">
        <v>56</v>
      </c>
      <c r="H273" s="1" t="s">
        <v>736</v>
      </c>
      <c r="I273" s="3" t="b">
        <v>0</v>
      </c>
      <c r="J273" s="3">
        <v>67.400000000000006</v>
      </c>
      <c r="K273" s="3">
        <v>5.4</v>
      </c>
      <c r="L273" s="3" t="b">
        <v>0</v>
      </c>
      <c r="M273" s="1" t="s">
        <v>43</v>
      </c>
      <c r="N273" s="1" t="s">
        <v>733</v>
      </c>
      <c r="O273" s="3">
        <v>1</v>
      </c>
      <c r="P273" s="1" t="s">
        <v>737</v>
      </c>
      <c r="Q273" s="1" t="s">
        <v>738</v>
      </c>
      <c r="R273" s="1" t="s">
        <v>278</v>
      </c>
      <c r="S273" s="20" t="s">
        <v>48</v>
      </c>
      <c r="T273" s="1" t="s">
        <v>279</v>
      </c>
      <c r="U273" s="1" t="s">
        <v>739</v>
      </c>
      <c r="V273" s="1" t="s">
        <v>43</v>
      </c>
      <c r="W273" s="4">
        <v>43164</v>
      </c>
      <c r="X273" s="3">
        <v>0</v>
      </c>
      <c r="Y273" s="1" t="s">
        <v>742</v>
      </c>
      <c r="Z273" s="1" t="s">
        <v>732</v>
      </c>
      <c r="AA273" s="4">
        <v>45521</v>
      </c>
      <c r="AB273" s="1" t="s">
        <v>111</v>
      </c>
      <c r="AC273" s="2"/>
      <c r="AD273" s="3">
        <v>2</v>
      </c>
      <c r="AE273" s="4">
        <v>45537</v>
      </c>
      <c r="AF273" s="1" t="s">
        <v>43</v>
      </c>
      <c r="AG273" s="1" t="s">
        <v>43</v>
      </c>
      <c r="AH273" s="1" t="s">
        <v>43</v>
      </c>
      <c r="AI273" s="1" t="s">
        <v>43</v>
      </c>
      <c r="AJ273" s="1" t="s">
        <v>43</v>
      </c>
      <c r="AK273" s="1" t="s">
        <v>43</v>
      </c>
      <c r="AL273" s="1" t="s">
        <v>43</v>
      </c>
      <c r="AM273" s="2"/>
      <c r="AN273" s="1" t="s">
        <v>43</v>
      </c>
      <c r="AO273" s="1" t="s">
        <v>43</v>
      </c>
      <c r="AP273" s="2"/>
      <c r="AQ273" s="3">
        <v>2</v>
      </c>
      <c r="AR273" s="1" t="s">
        <v>73</v>
      </c>
      <c r="AS273" s="8">
        <f>(Tableau1[[#This Row],[MedPrix]]+Tableau1[[#This Row],[PrixTrai]])*(1-Tableau1[[#This Row],[CliRemise]])</f>
        <v>0</v>
      </c>
      <c r="AT273" s="33">
        <f>Tableau1[[#This Row],[CA]]*1.1</f>
        <v>0</v>
      </c>
      <c r="AU273" s="22" t="str">
        <f>IF( Tableau1[[#This Row],[DetailVisite.VisNum]]="", "Sans détail", "Avec détail")</f>
        <v>Sans détail</v>
      </c>
      <c r="AV273" s="22">
        <f ca="1">IF(Tableau1[[#This Row],[VisDatePaiement_2024]]="",0,(TODAY()-Tableau1[[#This Row],[VisDatePaiement_2024]]))</f>
        <v>132</v>
      </c>
      <c r="AW273" s="22">
        <f ca="1">ROUND(Tableau1[[#This Row],[nombre de jour d''impayés]]/30,1)</f>
        <v>4.4000000000000004</v>
      </c>
      <c r="AX273" s="22" t="str">
        <f ca="1">IF(Tableau1[[#This Row],[nombre de mois]]&gt;1,"impayé","payé")</f>
        <v>impayé</v>
      </c>
      <c r="AY273" s="23" t="b">
        <f ca="1">AND(Tableau1[[#This Row],[VisDatesuivi_2024]]&gt;=TODAY()-30,Tableau1[[#This Row],[VisDatesuivi_2024]]&lt;=TODAY())</f>
        <v>0</v>
      </c>
      <c r="AZ273" s="23">
        <f>ROUNDDOWN(DAY(Tableau1[[#This Row],[VisDate_2024]])/7,0)</f>
        <v>2</v>
      </c>
      <c r="BA273" s="59">
        <f t="shared" si="4"/>
        <v>0</v>
      </c>
      <c r="BB273" s="60">
        <f>Tableau1[[#This Row],[VisDate_2024]]-Tableau1[[#This Row],[visite]]</f>
        <v>45521</v>
      </c>
      <c r="BC273" s="56" t="str">
        <f>IF(Tableau1[[#This Row],[visite]]&gt;0,Tableau1[[#This Row],[Colonne1]],"")</f>
        <v/>
      </c>
    </row>
    <row r="274" spans="1:55" ht="43.2" x14ac:dyDescent="0.3">
      <c r="A274" s="1" t="s">
        <v>732</v>
      </c>
      <c r="B274" s="1" t="s">
        <v>733</v>
      </c>
      <c r="C274" s="1" t="s">
        <v>734</v>
      </c>
      <c r="D274" s="1" t="s">
        <v>416</v>
      </c>
      <c r="E274" s="1" t="s">
        <v>735</v>
      </c>
      <c r="F274" s="4">
        <v>42850</v>
      </c>
      <c r="G274" s="1" t="s">
        <v>56</v>
      </c>
      <c r="H274" s="1" t="s">
        <v>736</v>
      </c>
      <c r="I274" s="3" t="b">
        <v>0</v>
      </c>
      <c r="J274" s="3">
        <v>67.400000000000006</v>
      </c>
      <c r="K274" s="3">
        <v>5.4</v>
      </c>
      <c r="L274" s="3" t="b">
        <v>0</v>
      </c>
      <c r="M274" s="1" t="s">
        <v>43</v>
      </c>
      <c r="N274" s="1" t="s">
        <v>733</v>
      </c>
      <c r="O274" s="3">
        <v>1</v>
      </c>
      <c r="P274" s="1" t="s">
        <v>737</v>
      </c>
      <c r="Q274" s="1" t="s">
        <v>738</v>
      </c>
      <c r="R274" s="1" t="s">
        <v>278</v>
      </c>
      <c r="S274" s="20" t="s">
        <v>48</v>
      </c>
      <c r="T274" s="1" t="s">
        <v>279</v>
      </c>
      <c r="U274" s="1" t="s">
        <v>739</v>
      </c>
      <c r="V274" s="1" t="s">
        <v>43</v>
      </c>
      <c r="W274" s="4">
        <v>43164</v>
      </c>
      <c r="X274" s="3">
        <v>0</v>
      </c>
      <c r="Y274" s="1" t="s">
        <v>743</v>
      </c>
      <c r="Z274" s="1" t="s">
        <v>732</v>
      </c>
      <c r="AA274" s="4">
        <v>45371</v>
      </c>
      <c r="AB274" s="1" t="s">
        <v>111</v>
      </c>
      <c r="AC274" s="2"/>
      <c r="AD274" s="3">
        <v>3</v>
      </c>
      <c r="AE274" s="4">
        <v>45380</v>
      </c>
      <c r="AF274" s="1" t="s">
        <v>743</v>
      </c>
      <c r="AG274" s="1" t="s">
        <v>67</v>
      </c>
      <c r="AH274" s="1" t="s">
        <v>401</v>
      </c>
      <c r="AI274" s="1" t="s">
        <v>126</v>
      </c>
      <c r="AJ274" s="1" t="s">
        <v>282</v>
      </c>
      <c r="AK274" s="1" t="s">
        <v>282</v>
      </c>
      <c r="AL274" s="1" t="s">
        <v>283</v>
      </c>
      <c r="AM274" s="5">
        <v>3</v>
      </c>
      <c r="AN274" s="1" t="s">
        <v>126</v>
      </c>
      <c r="AO274" s="1" t="s">
        <v>127</v>
      </c>
      <c r="AP274" s="5">
        <v>100</v>
      </c>
      <c r="AQ274" s="3">
        <v>3</v>
      </c>
      <c r="AR274" s="1" t="s">
        <v>82</v>
      </c>
      <c r="AS274" s="8">
        <f>(Tableau1[[#This Row],[MedPrix]]+Tableau1[[#This Row],[PrixTrai]])*(1-Tableau1[[#This Row],[CliRemise]])</f>
        <v>103</v>
      </c>
      <c r="AT274" s="33">
        <f>Tableau1[[#This Row],[CA]]*1.1</f>
        <v>113.30000000000001</v>
      </c>
      <c r="AU274" s="22" t="str">
        <f>IF( Tableau1[[#This Row],[DetailVisite.VisNum]]="", "Sans détail", "Avec détail")</f>
        <v>Avec détail</v>
      </c>
      <c r="AV274" s="22">
        <f ca="1">IF(Tableau1[[#This Row],[VisDatePaiement_2024]]="",0,(TODAY()-Tableau1[[#This Row],[VisDatePaiement_2024]]))</f>
        <v>289</v>
      </c>
      <c r="AW274" s="22">
        <f ca="1">ROUND(Tableau1[[#This Row],[nombre de jour d''impayés]]/30,1)</f>
        <v>9.6</v>
      </c>
      <c r="AX274" s="22" t="str">
        <f ca="1">IF(Tableau1[[#This Row],[nombre de mois]]&gt;1,"impayé","payé")</f>
        <v>impayé</v>
      </c>
      <c r="AY274" s="23" t="b">
        <f ca="1">AND(Tableau1[[#This Row],[VisDatesuivi_2024]]&gt;=TODAY()-30,Tableau1[[#This Row],[VisDatesuivi_2024]]&lt;=TODAY())</f>
        <v>0</v>
      </c>
      <c r="AZ274" s="23">
        <f>ROUNDDOWN(DAY(Tableau1[[#This Row],[VisDate_2024]])/7,0)</f>
        <v>2</v>
      </c>
      <c r="BA274" s="59">
        <f t="shared" si="4"/>
        <v>0</v>
      </c>
      <c r="BB274" s="60">
        <f>Tableau1[[#This Row],[VisDate_2024]]-Tableau1[[#This Row],[visite]]</f>
        <v>45371</v>
      </c>
      <c r="BC274" s="56" t="str">
        <f>IF(Tableau1[[#This Row],[visite]]&gt;0,Tableau1[[#This Row],[Colonne1]],"")</f>
        <v/>
      </c>
    </row>
    <row r="275" spans="1:55" ht="28.8" x14ac:dyDescent="0.3">
      <c r="A275" s="1" t="s">
        <v>732</v>
      </c>
      <c r="B275" s="1" t="s">
        <v>733</v>
      </c>
      <c r="C275" s="1" t="s">
        <v>734</v>
      </c>
      <c r="D275" s="1" t="s">
        <v>416</v>
      </c>
      <c r="E275" s="1" t="s">
        <v>735</v>
      </c>
      <c r="F275" s="4">
        <v>42850</v>
      </c>
      <c r="G275" s="1" t="s">
        <v>56</v>
      </c>
      <c r="H275" s="1" t="s">
        <v>736</v>
      </c>
      <c r="I275" s="3" t="b">
        <v>0</v>
      </c>
      <c r="J275" s="3">
        <v>67.400000000000006</v>
      </c>
      <c r="K275" s="3">
        <v>5.4</v>
      </c>
      <c r="L275" s="3" t="b">
        <v>0</v>
      </c>
      <c r="M275" s="1" t="s">
        <v>43</v>
      </c>
      <c r="N275" s="1" t="s">
        <v>733</v>
      </c>
      <c r="O275" s="3">
        <v>1</v>
      </c>
      <c r="P275" s="1" t="s">
        <v>737</v>
      </c>
      <c r="Q275" s="1" t="s">
        <v>738</v>
      </c>
      <c r="R275" s="1" t="s">
        <v>278</v>
      </c>
      <c r="S275" s="20" t="s">
        <v>48</v>
      </c>
      <c r="T275" s="1" t="s">
        <v>279</v>
      </c>
      <c r="U275" s="1" t="s">
        <v>739</v>
      </c>
      <c r="V275" s="1" t="s">
        <v>43</v>
      </c>
      <c r="W275" s="4">
        <v>43164</v>
      </c>
      <c r="X275" s="3">
        <v>0</v>
      </c>
      <c r="Y275" s="1" t="s">
        <v>743</v>
      </c>
      <c r="Z275" s="1" t="s">
        <v>732</v>
      </c>
      <c r="AA275" s="4">
        <v>45371</v>
      </c>
      <c r="AB275" s="1" t="s">
        <v>111</v>
      </c>
      <c r="AC275" s="2"/>
      <c r="AD275" s="3">
        <v>3</v>
      </c>
      <c r="AE275" s="4">
        <v>45380</v>
      </c>
      <c r="AF275" s="1" t="s">
        <v>743</v>
      </c>
      <c r="AG275" s="1" t="s">
        <v>91</v>
      </c>
      <c r="AH275" s="1" t="s">
        <v>68</v>
      </c>
      <c r="AI275" s="1" t="s">
        <v>178</v>
      </c>
      <c r="AJ275" s="1" t="s">
        <v>70</v>
      </c>
      <c r="AK275" s="1" t="s">
        <v>70</v>
      </c>
      <c r="AL275" s="1" t="s">
        <v>71</v>
      </c>
      <c r="AM275" s="5">
        <v>0</v>
      </c>
      <c r="AN275" s="1" t="s">
        <v>178</v>
      </c>
      <c r="AO275" s="1" t="s">
        <v>440</v>
      </c>
      <c r="AP275" s="5">
        <v>50</v>
      </c>
      <c r="AQ275" s="3">
        <v>3</v>
      </c>
      <c r="AR275" s="1" t="s">
        <v>82</v>
      </c>
      <c r="AS275" s="8">
        <f>(Tableau1[[#This Row],[MedPrix]]+Tableau1[[#This Row],[PrixTrai]])*(1-Tableau1[[#This Row],[CliRemise]])</f>
        <v>50</v>
      </c>
      <c r="AT275" s="33">
        <f>Tableau1[[#This Row],[CA]]*1.1</f>
        <v>55.000000000000007</v>
      </c>
      <c r="AU275" s="22" t="str">
        <f>IF( Tableau1[[#This Row],[DetailVisite.VisNum]]="", "Sans détail", "Avec détail")</f>
        <v>Avec détail</v>
      </c>
      <c r="AV275" s="22">
        <f ca="1">IF(Tableau1[[#This Row],[VisDatePaiement_2024]]="",0,(TODAY()-Tableau1[[#This Row],[VisDatePaiement_2024]]))</f>
        <v>289</v>
      </c>
      <c r="AW275" s="22">
        <f ca="1">ROUND(Tableau1[[#This Row],[nombre de jour d''impayés]]/30,1)</f>
        <v>9.6</v>
      </c>
      <c r="AX275" s="22" t="str">
        <f ca="1">IF(Tableau1[[#This Row],[nombre de mois]]&gt;1,"impayé","payé")</f>
        <v>impayé</v>
      </c>
      <c r="AY275" s="23" t="b">
        <f ca="1">AND(Tableau1[[#This Row],[VisDatesuivi_2024]]&gt;=TODAY()-30,Tableau1[[#This Row],[VisDatesuivi_2024]]&lt;=TODAY())</f>
        <v>0</v>
      </c>
      <c r="AZ275" s="23">
        <f>ROUNDDOWN(DAY(Tableau1[[#This Row],[VisDate_2024]])/7,0)</f>
        <v>2</v>
      </c>
      <c r="BA275" s="59">
        <f t="shared" si="4"/>
        <v>0</v>
      </c>
      <c r="BB275" s="60">
        <f>Tableau1[[#This Row],[VisDate_2024]]-Tableau1[[#This Row],[visite]]</f>
        <v>45371</v>
      </c>
      <c r="BC275" s="56" t="str">
        <f>IF(Tableau1[[#This Row],[visite]]&gt;0,Tableau1[[#This Row],[Colonne1]],"")</f>
        <v/>
      </c>
    </row>
    <row r="276" spans="1:55" ht="28.8" x14ac:dyDescent="0.3">
      <c r="A276" s="1" t="s">
        <v>732</v>
      </c>
      <c r="B276" s="1" t="s">
        <v>733</v>
      </c>
      <c r="C276" s="1" t="s">
        <v>734</v>
      </c>
      <c r="D276" s="1" t="s">
        <v>416</v>
      </c>
      <c r="E276" s="1" t="s">
        <v>735</v>
      </c>
      <c r="F276" s="4">
        <v>42850</v>
      </c>
      <c r="G276" s="1" t="s">
        <v>56</v>
      </c>
      <c r="H276" s="1" t="s">
        <v>736</v>
      </c>
      <c r="I276" s="3" t="b">
        <v>0</v>
      </c>
      <c r="J276" s="3">
        <v>67.400000000000006</v>
      </c>
      <c r="K276" s="3">
        <v>5.4</v>
      </c>
      <c r="L276" s="3" t="b">
        <v>0</v>
      </c>
      <c r="M276" s="1" t="s">
        <v>43</v>
      </c>
      <c r="N276" s="1" t="s">
        <v>733</v>
      </c>
      <c r="O276" s="3">
        <v>1</v>
      </c>
      <c r="P276" s="1" t="s">
        <v>737</v>
      </c>
      <c r="Q276" s="1" t="s">
        <v>738</v>
      </c>
      <c r="R276" s="1" t="s">
        <v>278</v>
      </c>
      <c r="S276" s="20" t="s">
        <v>48</v>
      </c>
      <c r="T276" s="1" t="s">
        <v>279</v>
      </c>
      <c r="U276" s="1" t="s">
        <v>739</v>
      </c>
      <c r="V276" s="1" t="s">
        <v>43</v>
      </c>
      <c r="W276" s="4">
        <v>43164</v>
      </c>
      <c r="X276" s="3">
        <v>0</v>
      </c>
      <c r="Y276" s="1" t="s">
        <v>743</v>
      </c>
      <c r="Z276" s="1" t="s">
        <v>732</v>
      </c>
      <c r="AA276" s="4">
        <v>45371</v>
      </c>
      <c r="AB276" s="1" t="s">
        <v>111</v>
      </c>
      <c r="AC276" s="2"/>
      <c r="AD276" s="3">
        <v>3</v>
      </c>
      <c r="AE276" s="4">
        <v>45380</v>
      </c>
      <c r="AF276" s="1" t="s">
        <v>743</v>
      </c>
      <c r="AG276" s="1" t="s">
        <v>78</v>
      </c>
      <c r="AH276" s="1" t="s">
        <v>68</v>
      </c>
      <c r="AI276" s="1" t="s">
        <v>398</v>
      </c>
      <c r="AJ276" s="1" t="s">
        <v>70</v>
      </c>
      <c r="AK276" s="1" t="s">
        <v>70</v>
      </c>
      <c r="AL276" s="1" t="s">
        <v>71</v>
      </c>
      <c r="AM276" s="5">
        <v>0</v>
      </c>
      <c r="AN276" s="1" t="s">
        <v>398</v>
      </c>
      <c r="AO276" s="1" t="s">
        <v>399</v>
      </c>
      <c r="AP276" s="5">
        <v>100</v>
      </c>
      <c r="AQ276" s="3">
        <v>3</v>
      </c>
      <c r="AR276" s="1" t="s">
        <v>82</v>
      </c>
      <c r="AS276" s="8">
        <f>(Tableau1[[#This Row],[MedPrix]]+Tableau1[[#This Row],[PrixTrai]])*(1-Tableau1[[#This Row],[CliRemise]])</f>
        <v>100</v>
      </c>
      <c r="AT276" s="33">
        <f>Tableau1[[#This Row],[CA]]*1.1</f>
        <v>110.00000000000001</v>
      </c>
      <c r="AU276" s="22" t="str">
        <f>IF( Tableau1[[#This Row],[DetailVisite.VisNum]]="", "Sans détail", "Avec détail")</f>
        <v>Avec détail</v>
      </c>
      <c r="AV276" s="22">
        <f ca="1">IF(Tableau1[[#This Row],[VisDatePaiement_2024]]="",0,(TODAY()-Tableau1[[#This Row],[VisDatePaiement_2024]]))</f>
        <v>289</v>
      </c>
      <c r="AW276" s="22">
        <f ca="1">ROUND(Tableau1[[#This Row],[nombre de jour d''impayés]]/30,1)</f>
        <v>9.6</v>
      </c>
      <c r="AX276" s="22" t="str">
        <f ca="1">IF(Tableau1[[#This Row],[nombre de mois]]&gt;1,"impayé","payé")</f>
        <v>impayé</v>
      </c>
      <c r="AY276" s="23" t="b">
        <f ca="1">AND(Tableau1[[#This Row],[VisDatesuivi_2024]]&gt;=TODAY()-30,Tableau1[[#This Row],[VisDatesuivi_2024]]&lt;=TODAY())</f>
        <v>0</v>
      </c>
      <c r="AZ276" s="23">
        <f>ROUNDDOWN(DAY(Tableau1[[#This Row],[VisDate_2024]])/7,0)</f>
        <v>2</v>
      </c>
      <c r="BA276" s="59">
        <f t="shared" si="4"/>
        <v>0</v>
      </c>
      <c r="BB276" s="60">
        <f>Tableau1[[#This Row],[VisDate_2024]]-Tableau1[[#This Row],[visite]]</f>
        <v>45371</v>
      </c>
      <c r="BC276" s="56" t="str">
        <f>IF(Tableau1[[#This Row],[visite]]&gt;0,Tableau1[[#This Row],[Colonne1]],"")</f>
        <v/>
      </c>
    </row>
    <row r="277" spans="1:55" ht="28.8" x14ac:dyDescent="0.3">
      <c r="A277" s="1" t="s">
        <v>732</v>
      </c>
      <c r="B277" s="1" t="s">
        <v>733</v>
      </c>
      <c r="C277" s="1" t="s">
        <v>734</v>
      </c>
      <c r="D277" s="1" t="s">
        <v>416</v>
      </c>
      <c r="E277" s="1" t="s">
        <v>735</v>
      </c>
      <c r="F277" s="4">
        <v>42850</v>
      </c>
      <c r="G277" s="1" t="s">
        <v>56</v>
      </c>
      <c r="H277" s="1" t="s">
        <v>736</v>
      </c>
      <c r="I277" s="3" t="b">
        <v>0</v>
      </c>
      <c r="J277" s="3">
        <v>67.400000000000006</v>
      </c>
      <c r="K277" s="3">
        <v>5.4</v>
      </c>
      <c r="L277" s="3" t="b">
        <v>0</v>
      </c>
      <c r="M277" s="1" t="s">
        <v>43</v>
      </c>
      <c r="N277" s="1" t="s">
        <v>733</v>
      </c>
      <c r="O277" s="3">
        <v>1</v>
      </c>
      <c r="P277" s="1" t="s">
        <v>737</v>
      </c>
      <c r="Q277" s="1" t="s">
        <v>738</v>
      </c>
      <c r="R277" s="1" t="s">
        <v>278</v>
      </c>
      <c r="S277" s="20" t="s">
        <v>48</v>
      </c>
      <c r="T277" s="1" t="s">
        <v>279</v>
      </c>
      <c r="U277" s="1" t="s">
        <v>739</v>
      </c>
      <c r="V277" s="1" t="s">
        <v>43</v>
      </c>
      <c r="W277" s="4">
        <v>43164</v>
      </c>
      <c r="X277" s="3">
        <v>0</v>
      </c>
      <c r="Y277" s="1" t="s">
        <v>744</v>
      </c>
      <c r="Z277" s="1" t="s">
        <v>732</v>
      </c>
      <c r="AA277" s="4">
        <v>45484</v>
      </c>
      <c r="AB277" s="1" t="s">
        <v>111</v>
      </c>
      <c r="AC277" s="2"/>
      <c r="AD277" s="3">
        <v>3</v>
      </c>
      <c r="AE277" s="4">
        <v>45486</v>
      </c>
      <c r="AF277" s="1" t="s">
        <v>744</v>
      </c>
      <c r="AG277" s="1" t="s">
        <v>67</v>
      </c>
      <c r="AH277" s="1" t="s">
        <v>68</v>
      </c>
      <c r="AI277" s="1" t="s">
        <v>69</v>
      </c>
      <c r="AJ277" s="1" t="s">
        <v>70</v>
      </c>
      <c r="AK277" s="1" t="s">
        <v>70</v>
      </c>
      <c r="AL277" s="1" t="s">
        <v>71</v>
      </c>
      <c r="AM277" s="5">
        <v>0</v>
      </c>
      <c r="AN277" s="1" t="s">
        <v>69</v>
      </c>
      <c r="AO277" s="1" t="s">
        <v>72</v>
      </c>
      <c r="AP277" s="5">
        <v>250</v>
      </c>
      <c r="AQ277" s="3">
        <v>3</v>
      </c>
      <c r="AR277" s="1" t="s">
        <v>82</v>
      </c>
      <c r="AS277" s="8">
        <f>(Tableau1[[#This Row],[MedPrix]]+Tableau1[[#This Row],[PrixTrai]])*(1-Tableau1[[#This Row],[CliRemise]])</f>
        <v>250</v>
      </c>
      <c r="AT277" s="33">
        <f>Tableau1[[#This Row],[CA]]*1.1</f>
        <v>275</v>
      </c>
      <c r="AU277" s="22" t="str">
        <f>IF( Tableau1[[#This Row],[DetailVisite.VisNum]]="", "Sans détail", "Avec détail")</f>
        <v>Avec détail</v>
      </c>
      <c r="AV277" s="22">
        <f ca="1">IF(Tableau1[[#This Row],[VisDatePaiement_2024]]="",0,(TODAY()-Tableau1[[#This Row],[VisDatePaiement_2024]]))</f>
        <v>183</v>
      </c>
      <c r="AW277" s="22">
        <f ca="1">ROUND(Tableau1[[#This Row],[nombre de jour d''impayés]]/30,1)</f>
        <v>6.1</v>
      </c>
      <c r="AX277" s="22" t="str">
        <f ca="1">IF(Tableau1[[#This Row],[nombre de mois]]&gt;1,"impayé","payé")</f>
        <v>impayé</v>
      </c>
      <c r="AY277" s="23" t="b">
        <f ca="1">AND(Tableau1[[#This Row],[VisDatesuivi_2024]]&gt;=TODAY()-30,Tableau1[[#This Row],[VisDatesuivi_2024]]&lt;=TODAY())</f>
        <v>0</v>
      </c>
      <c r="AZ277" s="23">
        <f>ROUNDDOWN(DAY(Tableau1[[#This Row],[VisDate_2024]])/7,0)</f>
        <v>1</v>
      </c>
      <c r="BA277" s="59">
        <f t="shared" si="4"/>
        <v>0</v>
      </c>
      <c r="BB277" s="60">
        <f>Tableau1[[#This Row],[VisDate_2024]]-Tableau1[[#This Row],[visite]]</f>
        <v>45484</v>
      </c>
      <c r="BC277" s="56" t="str">
        <f>IF(Tableau1[[#This Row],[visite]]&gt;0,Tableau1[[#This Row],[Colonne1]],"")</f>
        <v/>
      </c>
    </row>
    <row r="278" spans="1:55" ht="216" x14ac:dyDescent="0.3">
      <c r="A278" s="1" t="s">
        <v>745</v>
      </c>
      <c r="B278" s="1" t="s">
        <v>746</v>
      </c>
      <c r="C278" s="1" t="s">
        <v>747</v>
      </c>
      <c r="D278" s="1" t="s">
        <v>143</v>
      </c>
      <c r="E278" s="1" t="s">
        <v>144</v>
      </c>
      <c r="F278" s="4">
        <v>40294</v>
      </c>
      <c r="G278" s="1" t="s">
        <v>56</v>
      </c>
      <c r="H278" s="1" t="s">
        <v>454</v>
      </c>
      <c r="I278" s="3" t="b">
        <v>1</v>
      </c>
      <c r="J278" s="3">
        <v>58.4</v>
      </c>
      <c r="K278" s="3">
        <v>43</v>
      </c>
      <c r="L278" s="3" t="b">
        <v>0</v>
      </c>
      <c r="M278" s="1" t="s">
        <v>748</v>
      </c>
      <c r="N278" s="1" t="s">
        <v>746</v>
      </c>
      <c r="O278" s="3">
        <v>1</v>
      </c>
      <c r="P278" s="1" t="s">
        <v>749</v>
      </c>
      <c r="Q278" s="1" t="s">
        <v>750</v>
      </c>
      <c r="R278" s="1" t="s">
        <v>47</v>
      </c>
      <c r="S278" s="20" t="s">
        <v>48</v>
      </c>
      <c r="T278" s="1" t="s">
        <v>49</v>
      </c>
      <c r="U278" s="1" t="s">
        <v>751</v>
      </c>
      <c r="V278" s="1" t="s">
        <v>43</v>
      </c>
      <c r="W278" s="4">
        <v>43044</v>
      </c>
      <c r="X278" s="3">
        <v>0</v>
      </c>
      <c r="Y278" s="1" t="s">
        <v>752</v>
      </c>
      <c r="Z278" s="1" t="s">
        <v>745</v>
      </c>
      <c r="AA278" s="4">
        <v>45333</v>
      </c>
      <c r="AB278" s="1" t="s">
        <v>75</v>
      </c>
      <c r="AC278" s="4">
        <v>45458</v>
      </c>
      <c r="AD278" s="3">
        <v>1</v>
      </c>
      <c r="AE278" s="4">
        <v>45353</v>
      </c>
      <c r="AF278" s="1" t="s">
        <v>752</v>
      </c>
      <c r="AG278" s="1" t="s">
        <v>67</v>
      </c>
      <c r="AH278" s="1" t="s">
        <v>79</v>
      </c>
      <c r="AI278" s="1" t="s">
        <v>98</v>
      </c>
      <c r="AJ278" s="1" t="s">
        <v>148</v>
      </c>
      <c r="AK278" s="1" t="s">
        <v>148</v>
      </c>
      <c r="AL278" s="1" t="s">
        <v>149</v>
      </c>
      <c r="AM278" s="5">
        <v>10</v>
      </c>
      <c r="AN278" s="1" t="s">
        <v>98</v>
      </c>
      <c r="AO278" s="1" t="s">
        <v>100</v>
      </c>
      <c r="AP278" s="5">
        <v>230</v>
      </c>
      <c r="AQ278" s="3">
        <v>1</v>
      </c>
      <c r="AR278" s="1" t="s">
        <v>112</v>
      </c>
      <c r="AS278" s="8">
        <f>(Tableau1[[#This Row],[MedPrix]]+Tableau1[[#This Row],[PrixTrai]])*(1-Tableau1[[#This Row],[CliRemise]])</f>
        <v>240</v>
      </c>
      <c r="AT278" s="33">
        <f>Tableau1[[#This Row],[CA]]*1.1</f>
        <v>264</v>
      </c>
      <c r="AU278" s="22" t="str">
        <f>IF( Tableau1[[#This Row],[DetailVisite.VisNum]]="", "Sans détail", "Avec détail")</f>
        <v>Avec détail</v>
      </c>
      <c r="AV278" s="22">
        <f ca="1">IF(Tableau1[[#This Row],[VisDatePaiement_2024]]="",0,(TODAY()-Tableau1[[#This Row],[VisDatePaiement_2024]]))</f>
        <v>316</v>
      </c>
      <c r="AW278" s="22">
        <f ca="1">ROUND(Tableau1[[#This Row],[nombre de jour d''impayés]]/30,1)</f>
        <v>10.5</v>
      </c>
      <c r="AX278" s="22" t="str">
        <f ca="1">IF(Tableau1[[#This Row],[nombre de mois]]&gt;1,"impayé","payé")</f>
        <v>impayé</v>
      </c>
      <c r="AY278" s="23" t="b">
        <f ca="1">AND(Tableau1[[#This Row],[VisDatesuivi_2024]]&gt;=TODAY()-30,Tableau1[[#This Row],[VisDatesuivi_2024]]&lt;=TODAY())</f>
        <v>0</v>
      </c>
      <c r="AZ278" s="23">
        <f>ROUNDDOWN(DAY(Tableau1[[#This Row],[VisDate_2024]])/7,0)</f>
        <v>1</v>
      </c>
      <c r="BA278" s="59">
        <f t="shared" si="4"/>
        <v>0</v>
      </c>
      <c r="BB278" s="60">
        <f>Tableau1[[#This Row],[VisDate_2024]]-Tableau1[[#This Row],[visite]]</f>
        <v>45333</v>
      </c>
      <c r="BC278" s="56" t="str">
        <f>IF(Tableau1[[#This Row],[visite]]&gt;0,Tableau1[[#This Row],[Colonne1]],"")</f>
        <v/>
      </c>
    </row>
    <row r="279" spans="1:55" ht="216" x14ac:dyDescent="0.3">
      <c r="A279" s="1" t="s">
        <v>745</v>
      </c>
      <c r="B279" s="1" t="s">
        <v>746</v>
      </c>
      <c r="C279" s="1" t="s">
        <v>747</v>
      </c>
      <c r="D279" s="1" t="s">
        <v>143</v>
      </c>
      <c r="E279" s="1" t="s">
        <v>144</v>
      </c>
      <c r="F279" s="4">
        <v>40294</v>
      </c>
      <c r="G279" s="1" t="s">
        <v>56</v>
      </c>
      <c r="H279" s="1" t="s">
        <v>454</v>
      </c>
      <c r="I279" s="3" t="b">
        <v>1</v>
      </c>
      <c r="J279" s="3">
        <v>58.4</v>
      </c>
      <c r="K279" s="3">
        <v>43</v>
      </c>
      <c r="L279" s="3" t="b">
        <v>0</v>
      </c>
      <c r="M279" s="1" t="s">
        <v>748</v>
      </c>
      <c r="N279" s="1" t="s">
        <v>746</v>
      </c>
      <c r="O279" s="3">
        <v>1</v>
      </c>
      <c r="P279" s="1" t="s">
        <v>749</v>
      </c>
      <c r="Q279" s="1" t="s">
        <v>750</v>
      </c>
      <c r="R279" s="1" t="s">
        <v>47</v>
      </c>
      <c r="S279" s="20" t="s">
        <v>48</v>
      </c>
      <c r="T279" s="1" t="s">
        <v>49</v>
      </c>
      <c r="U279" s="1" t="s">
        <v>751</v>
      </c>
      <c r="V279" s="1" t="s">
        <v>43</v>
      </c>
      <c r="W279" s="4">
        <v>43044</v>
      </c>
      <c r="X279" s="3">
        <v>0</v>
      </c>
      <c r="Y279" s="1" t="s">
        <v>753</v>
      </c>
      <c r="Z279" s="1" t="s">
        <v>745</v>
      </c>
      <c r="AA279" s="4">
        <v>44938</v>
      </c>
      <c r="AB279" s="1" t="s">
        <v>75</v>
      </c>
      <c r="AC279" s="4">
        <v>45063</v>
      </c>
      <c r="AD279" s="3">
        <v>3</v>
      </c>
      <c r="AE279" s="4">
        <v>44942</v>
      </c>
      <c r="AF279" s="1" t="s">
        <v>753</v>
      </c>
      <c r="AG279" s="1" t="s">
        <v>67</v>
      </c>
      <c r="AH279" s="1" t="s">
        <v>79</v>
      </c>
      <c r="AI279" s="1" t="s">
        <v>98</v>
      </c>
      <c r="AJ279" s="1" t="s">
        <v>148</v>
      </c>
      <c r="AK279" s="1" t="s">
        <v>148</v>
      </c>
      <c r="AL279" s="1" t="s">
        <v>149</v>
      </c>
      <c r="AM279" s="5">
        <v>10</v>
      </c>
      <c r="AN279" s="1" t="s">
        <v>98</v>
      </c>
      <c r="AO279" s="1" t="s">
        <v>100</v>
      </c>
      <c r="AP279" s="5">
        <v>230</v>
      </c>
      <c r="AQ279" s="3">
        <v>3</v>
      </c>
      <c r="AR279" s="1" t="s">
        <v>82</v>
      </c>
      <c r="AS279" s="8">
        <f>(Tableau1[[#This Row],[MedPrix]]+Tableau1[[#This Row],[PrixTrai]])*(1-Tableau1[[#This Row],[CliRemise]])</f>
        <v>240</v>
      </c>
      <c r="AT279" s="33">
        <f>Tableau1[[#This Row],[CA]]*1.1</f>
        <v>264</v>
      </c>
      <c r="AU279" s="22" t="str">
        <f>IF( Tableau1[[#This Row],[DetailVisite.VisNum]]="", "Sans détail", "Avec détail")</f>
        <v>Avec détail</v>
      </c>
      <c r="AV279" s="22">
        <f ca="1">IF(Tableau1[[#This Row],[VisDatePaiement_2024]]="",0,(TODAY()-Tableau1[[#This Row],[VisDatePaiement_2024]]))</f>
        <v>727</v>
      </c>
      <c r="AW279" s="22">
        <f ca="1">ROUND(Tableau1[[#This Row],[nombre de jour d''impayés]]/30,1)</f>
        <v>24.2</v>
      </c>
      <c r="AX279" s="22" t="str">
        <f ca="1">IF(Tableau1[[#This Row],[nombre de mois]]&gt;1,"impayé","payé")</f>
        <v>impayé</v>
      </c>
      <c r="AY279" s="23" t="b">
        <f ca="1">AND(Tableau1[[#This Row],[VisDatesuivi_2024]]&gt;=TODAY()-30,Tableau1[[#This Row],[VisDatesuivi_2024]]&lt;=TODAY())</f>
        <v>0</v>
      </c>
      <c r="AZ279" s="23">
        <f>ROUNDDOWN(DAY(Tableau1[[#This Row],[VisDate_2024]])/7,0)</f>
        <v>1</v>
      </c>
      <c r="BA279" s="59">
        <f t="shared" si="4"/>
        <v>0</v>
      </c>
      <c r="BB279" s="60">
        <f>Tableau1[[#This Row],[VisDate_2024]]-Tableau1[[#This Row],[visite]]</f>
        <v>44938</v>
      </c>
      <c r="BC279" s="56" t="str">
        <f>IF(Tableau1[[#This Row],[visite]]&gt;0,Tableau1[[#This Row],[Colonne1]],"")</f>
        <v/>
      </c>
    </row>
    <row r="280" spans="1:55" ht="216" x14ac:dyDescent="0.3">
      <c r="A280" s="1" t="s">
        <v>745</v>
      </c>
      <c r="B280" s="1" t="s">
        <v>746</v>
      </c>
      <c r="C280" s="1" t="s">
        <v>747</v>
      </c>
      <c r="D280" s="1" t="s">
        <v>143</v>
      </c>
      <c r="E280" s="1" t="s">
        <v>144</v>
      </c>
      <c r="F280" s="4">
        <v>40294</v>
      </c>
      <c r="G280" s="1" t="s">
        <v>56</v>
      </c>
      <c r="H280" s="1" t="s">
        <v>454</v>
      </c>
      <c r="I280" s="3" t="b">
        <v>1</v>
      </c>
      <c r="J280" s="3">
        <v>58.4</v>
      </c>
      <c r="K280" s="3">
        <v>43</v>
      </c>
      <c r="L280" s="3" t="b">
        <v>0</v>
      </c>
      <c r="M280" s="1" t="s">
        <v>748</v>
      </c>
      <c r="N280" s="1" t="s">
        <v>746</v>
      </c>
      <c r="O280" s="3">
        <v>1</v>
      </c>
      <c r="P280" s="1" t="s">
        <v>749</v>
      </c>
      <c r="Q280" s="1" t="s">
        <v>750</v>
      </c>
      <c r="R280" s="1" t="s">
        <v>47</v>
      </c>
      <c r="S280" s="20" t="s">
        <v>48</v>
      </c>
      <c r="T280" s="1" t="s">
        <v>49</v>
      </c>
      <c r="U280" s="1" t="s">
        <v>751</v>
      </c>
      <c r="V280" s="1" t="s">
        <v>43</v>
      </c>
      <c r="W280" s="4">
        <v>43044</v>
      </c>
      <c r="X280" s="3">
        <v>0</v>
      </c>
      <c r="Y280" s="1" t="s">
        <v>753</v>
      </c>
      <c r="Z280" s="1" t="s">
        <v>745</v>
      </c>
      <c r="AA280" s="4">
        <v>44938</v>
      </c>
      <c r="AB280" s="1" t="s">
        <v>75</v>
      </c>
      <c r="AC280" s="4">
        <v>45063</v>
      </c>
      <c r="AD280" s="3">
        <v>3</v>
      </c>
      <c r="AE280" s="4">
        <v>44942</v>
      </c>
      <c r="AF280" s="1" t="s">
        <v>753</v>
      </c>
      <c r="AG280" s="1" t="s">
        <v>91</v>
      </c>
      <c r="AH280" s="1" t="s">
        <v>79</v>
      </c>
      <c r="AI280" s="1" t="s">
        <v>80</v>
      </c>
      <c r="AJ280" s="1" t="s">
        <v>122</v>
      </c>
      <c r="AK280" s="1" t="s">
        <v>122</v>
      </c>
      <c r="AL280" s="1" t="s">
        <v>123</v>
      </c>
      <c r="AM280" s="5">
        <v>5.5</v>
      </c>
      <c r="AN280" s="1" t="s">
        <v>80</v>
      </c>
      <c r="AO280" s="1" t="s">
        <v>81</v>
      </c>
      <c r="AP280" s="5">
        <v>120</v>
      </c>
      <c r="AQ280" s="3">
        <v>3</v>
      </c>
      <c r="AR280" s="1" t="s">
        <v>82</v>
      </c>
      <c r="AS280" s="8">
        <f>(Tableau1[[#This Row],[MedPrix]]+Tableau1[[#This Row],[PrixTrai]])*(1-Tableau1[[#This Row],[CliRemise]])</f>
        <v>125.5</v>
      </c>
      <c r="AT280" s="33">
        <f>Tableau1[[#This Row],[CA]]*1.1</f>
        <v>138.05000000000001</v>
      </c>
      <c r="AU280" s="22" t="str">
        <f>IF( Tableau1[[#This Row],[DetailVisite.VisNum]]="", "Sans détail", "Avec détail")</f>
        <v>Avec détail</v>
      </c>
      <c r="AV280" s="22">
        <f ca="1">IF(Tableau1[[#This Row],[VisDatePaiement_2024]]="",0,(TODAY()-Tableau1[[#This Row],[VisDatePaiement_2024]]))</f>
        <v>727</v>
      </c>
      <c r="AW280" s="22">
        <f ca="1">ROUND(Tableau1[[#This Row],[nombre de jour d''impayés]]/30,1)</f>
        <v>24.2</v>
      </c>
      <c r="AX280" s="22" t="str">
        <f ca="1">IF(Tableau1[[#This Row],[nombre de mois]]&gt;1,"impayé","payé")</f>
        <v>impayé</v>
      </c>
      <c r="AY280" s="23" t="b">
        <f ca="1">AND(Tableau1[[#This Row],[VisDatesuivi_2024]]&gt;=TODAY()-30,Tableau1[[#This Row],[VisDatesuivi_2024]]&lt;=TODAY())</f>
        <v>0</v>
      </c>
      <c r="AZ280" s="23">
        <f>ROUNDDOWN(DAY(Tableau1[[#This Row],[VisDate_2024]])/7,0)</f>
        <v>1</v>
      </c>
      <c r="BA280" s="59">
        <f t="shared" si="4"/>
        <v>0</v>
      </c>
      <c r="BB280" s="60">
        <f>Tableau1[[#This Row],[VisDate_2024]]-Tableau1[[#This Row],[visite]]</f>
        <v>44938</v>
      </c>
      <c r="BC280" s="56" t="str">
        <f>IF(Tableau1[[#This Row],[visite]]&gt;0,Tableau1[[#This Row],[Colonne1]],"")</f>
        <v/>
      </c>
    </row>
    <row r="281" spans="1:55" ht="216" x14ac:dyDescent="0.3">
      <c r="A281" s="1" t="s">
        <v>745</v>
      </c>
      <c r="B281" s="1" t="s">
        <v>746</v>
      </c>
      <c r="C281" s="1" t="s">
        <v>747</v>
      </c>
      <c r="D281" s="1" t="s">
        <v>143</v>
      </c>
      <c r="E281" s="1" t="s">
        <v>144</v>
      </c>
      <c r="F281" s="4">
        <v>40294</v>
      </c>
      <c r="G281" s="1" t="s">
        <v>56</v>
      </c>
      <c r="H281" s="1" t="s">
        <v>454</v>
      </c>
      <c r="I281" s="3" t="b">
        <v>1</v>
      </c>
      <c r="J281" s="3">
        <v>58.4</v>
      </c>
      <c r="K281" s="3">
        <v>43</v>
      </c>
      <c r="L281" s="3" t="b">
        <v>0</v>
      </c>
      <c r="M281" s="1" t="s">
        <v>748</v>
      </c>
      <c r="N281" s="1" t="s">
        <v>746</v>
      </c>
      <c r="O281" s="3">
        <v>1</v>
      </c>
      <c r="P281" s="1" t="s">
        <v>749</v>
      </c>
      <c r="Q281" s="1" t="s">
        <v>750</v>
      </c>
      <c r="R281" s="1" t="s">
        <v>47</v>
      </c>
      <c r="S281" s="20" t="s">
        <v>48</v>
      </c>
      <c r="T281" s="1" t="s">
        <v>49</v>
      </c>
      <c r="U281" s="1" t="s">
        <v>751</v>
      </c>
      <c r="V281" s="1" t="s">
        <v>43</v>
      </c>
      <c r="W281" s="4">
        <v>43044</v>
      </c>
      <c r="X281" s="3">
        <v>0</v>
      </c>
      <c r="Y281" s="1" t="s">
        <v>754</v>
      </c>
      <c r="Z281" s="1" t="s">
        <v>745</v>
      </c>
      <c r="AA281" s="4">
        <v>45062</v>
      </c>
      <c r="AB281" s="1" t="s">
        <v>111</v>
      </c>
      <c r="AC281" s="2"/>
      <c r="AD281" s="3">
        <v>1</v>
      </c>
      <c r="AE281" s="4">
        <v>45080</v>
      </c>
      <c r="AF281" s="1" t="s">
        <v>754</v>
      </c>
      <c r="AG281" s="1" t="s">
        <v>67</v>
      </c>
      <c r="AH281" s="1" t="s">
        <v>68</v>
      </c>
      <c r="AI281" s="1" t="s">
        <v>69</v>
      </c>
      <c r="AJ281" s="1" t="s">
        <v>70</v>
      </c>
      <c r="AK281" s="1" t="s">
        <v>70</v>
      </c>
      <c r="AL281" s="1" t="s">
        <v>71</v>
      </c>
      <c r="AM281" s="5">
        <v>0</v>
      </c>
      <c r="AN281" s="1" t="s">
        <v>69</v>
      </c>
      <c r="AO281" s="1" t="s">
        <v>72</v>
      </c>
      <c r="AP281" s="5">
        <v>250</v>
      </c>
      <c r="AQ281" s="3">
        <v>1</v>
      </c>
      <c r="AR281" s="1" t="s">
        <v>112</v>
      </c>
      <c r="AS281" s="8">
        <f>(Tableau1[[#This Row],[MedPrix]]+Tableau1[[#This Row],[PrixTrai]])*(1-Tableau1[[#This Row],[CliRemise]])</f>
        <v>250</v>
      </c>
      <c r="AT281" s="33">
        <f>Tableau1[[#This Row],[CA]]*1.1</f>
        <v>275</v>
      </c>
      <c r="AU281" s="22" t="str">
        <f>IF( Tableau1[[#This Row],[DetailVisite.VisNum]]="", "Sans détail", "Avec détail")</f>
        <v>Avec détail</v>
      </c>
      <c r="AV281" s="22">
        <f ca="1">IF(Tableau1[[#This Row],[VisDatePaiement_2024]]="",0,(TODAY()-Tableau1[[#This Row],[VisDatePaiement_2024]]))</f>
        <v>589</v>
      </c>
      <c r="AW281" s="22">
        <f ca="1">ROUND(Tableau1[[#This Row],[nombre de jour d''impayés]]/30,1)</f>
        <v>19.600000000000001</v>
      </c>
      <c r="AX281" s="22" t="str">
        <f ca="1">IF(Tableau1[[#This Row],[nombre de mois]]&gt;1,"impayé","payé")</f>
        <v>impayé</v>
      </c>
      <c r="AY281" s="23" t="b">
        <f ca="1">AND(Tableau1[[#This Row],[VisDatesuivi_2024]]&gt;=TODAY()-30,Tableau1[[#This Row],[VisDatesuivi_2024]]&lt;=TODAY())</f>
        <v>0</v>
      </c>
      <c r="AZ281" s="23">
        <f>ROUNDDOWN(DAY(Tableau1[[#This Row],[VisDate_2024]])/7,0)</f>
        <v>2</v>
      </c>
      <c r="BA281" s="59">
        <f t="shared" si="4"/>
        <v>0</v>
      </c>
      <c r="BB281" s="60">
        <f>Tableau1[[#This Row],[VisDate_2024]]-Tableau1[[#This Row],[visite]]</f>
        <v>45062</v>
      </c>
      <c r="BC281" s="56" t="str">
        <f>IF(Tableau1[[#This Row],[visite]]&gt;0,Tableau1[[#This Row],[Colonne1]],"")</f>
        <v/>
      </c>
    </row>
    <row r="282" spans="1:55" ht="216" x14ac:dyDescent="0.3">
      <c r="A282" s="1" t="s">
        <v>745</v>
      </c>
      <c r="B282" s="1" t="s">
        <v>746</v>
      </c>
      <c r="C282" s="1" t="s">
        <v>747</v>
      </c>
      <c r="D282" s="1" t="s">
        <v>143</v>
      </c>
      <c r="E282" s="1" t="s">
        <v>144</v>
      </c>
      <c r="F282" s="4">
        <v>40294</v>
      </c>
      <c r="G282" s="1" t="s">
        <v>56</v>
      </c>
      <c r="H282" s="1" t="s">
        <v>454</v>
      </c>
      <c r="I282" s="3" t="b">
        <v>1</v>
      </c>
      <c r="J282" s="3">
        <v>58.4</v>
      </c>
      <c r="K282" s="3">
        <v>43</v>
      </c>
      <c r="L282" s="3" t="b">
        <v>0</v>
      </c>
      <c r="M282" s="1" t="s">
        <v>748</v>
      </c>
      <c r="N282" s="1" t="s">
        <v>746</v>
      </c>
      <c r="O282" s="3">
        <v>1</v>
      </c>
      <c r="P282" s="1" t="s">
        <v>749</v>
      </c>
      <c r="Q282" s="1" t="s">
        <v>750</v>
      </c>
      <c r="R282" s="1" t="s">
        <v>47</v>
      </c>
      <c r="S282" s="20" t="s">
        <v>48</v>
      </c>
      <c r="T282" s="1" t="s">
        <v>49</v>
      </c>
      <c r="U282" s="1" t="s">
        <v>751</v>
      </c>
      <c r="V282" s="1" t="s">
        <v>43</v>
      </c>
      <c r="W282" s="4">
        <v>43044</v>
      </c>
      <c r="X282" s="3">
        <v>0</v>
      </c>
      <c r="Y282" s="1" t="s">
        <v>752</v>
      </c>
      <c r="Z282" s="1" t="s">
        <v>745</v>
      </c>
      <c r="AA282" s="4">
        <v>45333</v>
      </c>
      <c r="AB282" s="1" t="s">
        <v>75</v>
      </c>
      <c r="AC282" s="4">
        <v>45458</v>
      </c>
      <c r="AD282" s="3">
        <v>1</v>
      </c>
      <c r="AE282" s="4">
        <v>45353</v>
      </c>
      <c r="AF282" s="1" t="s">
        <v>752</v>
      </c>
      <c r="AG282" s="1" t="s">
        <v>91</v>
      </c>
      <c r="AH282" s="1" t="s">
        <v>79</v>
      </c>
      <c r="AI282" s="1" t="s">
        <v>80</v>
      </c>
      <c r="AJ282" s="1" t="s">
        <v>122</v>
      </c>
      <c r="AK282" s="1" t="s">
        <v>122</v>
      </c>
      <c r="AL282" s="1" t="s">
        <v>123</v>
      </c>
      <c r="AM282" s="5">
        <v>5.5</v>
      </c>
      <c r="AN282" s="1" t="s">
        <v>80</v>
      </c>
      <c r="AO282" s="1" t="s">
        <v>81</v>
      </c>
      <c r="AP282" s="5">
        <v>120</v>
      </c>
      <c r="AQ282" s="3">
        <v>1</v>
      </c>
      <c r="AR282" s="1" t="s">
        <v>112</v>
      </c>
      <c r="AS282" s="8">
        <f>(Tableau1[[#This Row],[MedPrix]]+Tableau1[[#This Row],[PrixTrai]])*(1-Tableau1[[#This Row],[CliRemise]])</f>
        <v>125.5</v>
      </c>
      <c r="AT282" s="33">
        <f>Tableau1[[#This Row],[CA]]*1.1</f>
        <v>138.05000000000001</v>
      </c>
      <c r="AU282" s="22" t="str">
        <f>IF( Tableau1[[#This Row],[DetailVisite.VisNum]]="", "Sans détail", "Avec détail")</f>
        <v>Avec détail</v>
      </c>
      <c r="AV282" s="22">
        <f ca="1">IF(Tableau1[[#This Row],[VisDatePaiement_2024]]="",0,(TODAY()-Tableau1[[#This Row],[VisDatePaiement_2024]]))</f>
        <v>316</v>
      </c>
      <c r="AW282" s="22">
        <f ca="1">ROUND(Tableau1[[#This Row],[nombre de jour d''impayés]]/30,1)</f>
        <v>10.5</v>
      </c>
      <c r="AX282" s="22" t="str">
        <f ca="1">IF(Tableau1[[#This Row],[nombre de mois]]&gt;1,"impayé","payé")</f>
        <v>impayé</v>
      </c>
      <c r="AY282" s="23" t="b">
        <f ca="1">AND(Tableau1[[#This Row],[VisDatesuivi_2024]]&gt;=TODAY()-30,Tableau1[[#This Row],[VisDatesuivi_2024]]&lt;=TODAY())</f>
        <v>0</v>
      </c>
      <c r="AZ282" s="23">
        <f>ROUNDDOWN(DAY(Tableau1[[#This Row],[VisDate_2024]])/7,0)</f>
        <v>1</v>
      </c>
      <c r="BA282" s="59">
        <f t="shared" si="4"/>
        <v>0</v>
      </c>
      <c r="BB282" s="60">
        <f>Tableau1[[#This Row],[VisDate_2024]]-Tableau1[[#This Row],[visite]]</f>
        <v>45333</v>
      </c>
      <c r="BC282" s="56" t="str">
        <f>IF(Tableau1[[#This Row],[visite]]&gt;0,Tableau1[[#This Row],[Colonne1]],"")</f>
        <v/>
      </c>
    </row>
    <row r="283" spans="1:55" ht="216" x14ac:dyDescent="0.3">
      <c r="A283" s="1" t="s">
        <v>745</v>
      </c>
      <c r="B283" s="1" t="s">
        <v>746</v>
      </c>
      <c r="C283" s="1" t="s">
        <v>747</v>
      </c>
      <c r="D283" s="1" t="s">
        <v>143</v>
      </c>
      <c r="E283" s="1" t="s">
        <v>144</v>
      </c>
      <c r="F283" s="4">
        <v>40294</v>
      </c>
      <c r="G283" s="1" t="s">
        <v>56</v>
      </c>
      <c r="H283" s="1" t="s">
        <v>454</v>
      </c>
      <c r="I283" s="3" t="b">
        <v>1</v>
      </c>
      <c r="J283" s="3">
        <v>58.4</v>
      </c>
      <c r="K283" s="3">
        <v>43</v>
      </c>
      <c r="L283" s="3" t="b">
        <v>0</v>
      </c>
      <c r="M283" s="1" t="s">
        <v>748</v>
      </c>
      <c r="N283" s="1" t="s">
        <v>746</v>
      </c>
      <c r="O283" s="3">
        <v>1</v>
      </c>
      <c r="P283" s="1" t="s">
        <v>749</v>
      </c>
      <c r="Q283" s="1" t="s">
        <v>750</v>
      </c>
      <c r="R283" s="1" t="s">
        <v>47</v>
      </c>
      <c r="S283" s="20" t="s">
        <v>48</v>
      </c>
      <c r="T283" s="1" t="s">
        <v>49</v>
      </c>
      <c r="U283" s="1" t="s">
        <v>751</v>
      </c>
      <c r="V283" s="1" t="s">
        <v>43</v>
      </c>
      <c r="W283" s="4">
        <v>43044</v>
      </c>
      <c r="X283" s="3">
        <v>0</v>
      </c>
      <c r="Y283" s="1" t="s">
        <v>755</v>
      </c>
      <c r="Z283" s="1" t="s">
        <v>745</v>
      </c>
      <c r="AA283" s="4">
        <v>45457</v>
      </c>
      <c r="AB283" s="1" t="s">
        <v>111</v>
      </c>
      <c r="AC283" s="2"/>
      <c r="AD283" s="3">
        <v>3</v>
      </c>
      <c r="AE283" s="4">
        <v>45466</v>
      </c>
      <c r="AF283" s="1" t="s">
        <v>755</v>
      </c>
      <c r="AG283" s="1" t="s">
        <v>67</v>
      </c>
      <c r="AH283" s="1" t="s">
        <v>68</v>
      </c>
      <c r="AI283" s="1" t="s">
        <v>69</v>
      </c>
      <c r="AJ283" s="1" t="s">
        <v>70</v>
      </c>
      <c r="AK283" s="1" t="s">
        <v>70</v>
      </c>
      <c r="AL283" s="1" t="s">
        <v>71</v>
      </c>
      <c r="AM283" s="5">
        <v>0</v>
      </c>
      <c r="AN283" s="1" t="s">
        <v>69</v>
      </c>
      <c r="AO283" s="1" t="s">
        <v>72</v>
      </c>
      <c r="AP283" s="5">
        <v>250</v>
      </c>
      <c r="AQ283" s="3">
        <v>3</v>
      </c>
      <c r="AR283" s="1" t="s">
        <v>82</v>
      </c>
      <c r="AS283" s="8">
        <f>(Tableau1[[#This Row],[MedPrix]]+Tableau1[[#This Row],[PrixTrai]])*(1-Tableau1[[#This Row],[CliRemise]])</f>
        <v>250</v>
      </c>
      <c r="AT283" s="33">
        <f>Tableau1[[#This Row],[CA]]*1.1</f>
        <v>275</v>
      </c>
      <c r="AU283" s="22" t="str">
        <f>IF( Tableau1[[#This Row],[DetailVisite.VisNum]]="", "Sans détail", "Avec détail")</f>
        <v>Avec détail</v>
      </c>
      <c r="AV283" s="22">
        <f ca="1">IF(Tableau1[[#This Row],[VisDatePaiement_2024]]="",0,(TODAY()-Tableau1[[#This Row],[VisDatePaiement_2024]]))</f>
        <v>203</v>
      </c>
      <c r="AW283" s="22">
        <f ca="1">ROUND(Tableau1[[#This Row],[nombre de jour d''impayés]]/30,1)</f>
        <v>6.8</v>
      </c>
      <c r="AX283" s="22" t="str">
        <f ca="1">IF(Tableau1[[#This Row],[nombre de mois]]&gt;1,"impayé","payé")</f>
        <v>impayé</v>
      </c>
      <c r="AY283" s="23" t="b">
        <f ca="1">AND(Tableau1[[#This Row],[VisDatesuivi_2024]]&gt;=TODAY()-30,Tableau1[[#This Row],[VisDatesuivi_2024]]&lt;=TODAY())</f>
        <v>0</v>
      </c>
      <c r="AZ283" s="23">
        <f>ROUNDDOWN(DAY(Tableau1[[#This Row],[VisDate_2024]])/7,0)</f>
        <v>2</v>
      </c>
      <c r="BA283" s="59">
        <f t="shared" si="4"/>
        <v>0</v>
      </c>
      <c r="BB283" s="60">
        <f>Tableau1[[#This Row],[VisDate_2024]]-Tableau1[[#This Row],[visite]]</f>
        <v>45457</v>
      </c>
      <c r="BC283" s="56" t="str">
        <f>IF(Tableau1[[#This Row],[visite]]&gt;0,Tableau1[[#This Row],[Colonne1]],"")</f>
        <v/>
      </c>
    </row>
    <row r="284" spans="1:55" ht="28.8" x14ac:dyDescent="0.3">
      <c r="A284" s="1" t="s">
        <v>756</v>
      </c>
      <c r="B284" s="1" t="s">
        <v>746</v>
      </c>
      <c r="C284" s="1" t="s">
        <v>757</v>
      </c>
      <c r="D284" s="1" t="s">
        <v>143</v>
      </c>
      <c r="E284" s="1" t="s">
        <v>144</v>
      </c>
      <c r="F284" s="4">
        <v>40294</v>
      </c>
      <c r="G284" s="1" t="s">
        <v>107</v>
      </c>
      <c r="H284" s="1" t="s">
        <v>454</v>
      </c>
      <c r="I284" s="3" t="b">
        <v>1</v>
      </c>
      <c r="J284" s="3">
        <v>49.2</v>
      </c>
      <c r="K284" s="3">
        <v>41.4</v>
      </c>
      <c r="L284" s="3" t="b">
        <v>0</v>
      </c>
      <c r="M284" s="1" t="s">
        <v>43</v>
      </c>
      <c r="N284" s="1" t="s">
        <v>746</v>
      </c>
      <c r="O284" s="3">
        <v>1</v>
      </c>
      <c r="P284" s="1" t="s">
        <v>749</v>
      </c>
      <c r="Q284" s="1" t="s">
        <v>750</v>
      </c>
      <c r="R284" s="1" t="s">
        <v>47</v>
      </c>
      <c r="S284" s="20" t="s">
        <v>48</v>
      </c>
      <c r="T284" s="1" t="s">
        <v>49</v>
      </c>
      <c r="U284" s="1" t="s">
        <v>751</v>
      </c>
      <c r="V284" s="1" t="s">
        <v>43</v>
      </c>
      <c r="W284" s="4">
        <v>43044</v>
      </c>
      <c r="X284" s="3">
        <v>0</v>
      </c>
      <c r="Y284" s="1" t="s">
        <v>758</v>
      </c>
      <c r="Z284" s="1" t="s">
        <v>756</v>
      </c>
      <c r="AA284" s="4">
        <v>44937</v>
      </c>
      <c r="AB284" s="1" t="s">
        <v>111</v>
      </c>
      <c r="AC284" s="2"/>
      <c r="AD284" s="3">
        <v>1</v>
      </c>
      <c r="AE284" s="4">
        <v>44941</v>
      </c>
      <c r="AF284" s="1" t="s">
        <v>758</v>
      </c>
      <c r="AG284" s="1" t="s">
        <v>67</v>
      </c>
      <c r="AH284" s="1" t="s">
        <v>68</v>
      </c>
      <c r="AI284" s="1" t="s">
        <v>178</v>
      </c>
      <c r="AJ284" s="1" t="s">
        <v>70</v>
      </c>
      <c r="AK284" s="1" t="s">
        <v>70</v>
      </c>
      <c r="AL284" s="1" t="s">
        <v>71</v>
      </c>
      <c r="AM284" s="5">
        <v>0</v>
      </c>
      <c r="AN284" s="1" t="s">
        <v>178</v>
      </c>
      <c r="AO284" s="1" t="s">
        <v>440</v>
      </c>
      <c r="AP284" s="5">
        <v>50</v>
      </c>
      <c r="AQ284" s="3">
        <v>1</v>
      </c>
      <c r="AR284" s="1" t="s">
        <v>112</v>
      </c>
      <c r="AS284" s="8">
        <f>(Tableau1[[#This Row],[MedPrix]]+Tableau1[[#This Row],[PrixTrai]])*(1-Tableau1[[#This Row],[CliRemise]])</f>
        <v>50</v>
      </c>
      <c r="AT284" s="33">
        <f>Tableau1[[#This Row],[CA]]*1.1</f>
        <v>55.000000000000007</v>
      </c>
      <c r="AU284" s="22" t="str">
        <f>IF( Tableau1[[#This Row],[DetailVisite.VisNum]]="", "Sans détail", "Avec détail")</f>
        <v>Avec détail</v>
      </c>
      <c r="AV284" s="22">
        <f ca="1">IF(Tableau1[[#This Row],[VisDatePaiement_2024]]="",0,(TODAY()-Tableau1[[#This Row],[VisDatePaiement_2024]]))</f>
        <v>728</v>
      </c>
      <c r="AW284" s="22">
        <f ca="1">ROUND(Tableau1[[#This Row],[nombre de jour d''impayés]]/30,1)</f>
        <v>24.3</v>
      </c>
      <c r="AX284" s="22" t="str">
        <f ca="1">IF(Tableau1[[#This Row],[nombre de mois]]&gt;1,"impayé","payé")</f>
        <v>impayé</v>
      </c>
      <c r="AY284" s="23" t="b">
        <f ca="1">AND(Tableau1[[#This Row],[VisDatesuivi_2024]]&gt;=TODAY()-30,Tableau1[[#This Row],[VisDatesuivi_2024]]&lt;=TODAY())</f>
        <v>0</v>
      </c>
      <c r="AZ284" s="23">
        <f>ROUNDDOWN(DAY(Tableau1[[#This Row],[VisDate_2024]])/7,0)</f>
        <v>1</v>
      </c>
      <c r="BA284" s="59">
        <f t="shared" si="4"/>
        <v>0</v>
      </c>
      <c r="BB284" s="60">
        <f>Tableau1[[#This Row],[VisDate_2024]]-Tableau1[[#This Row],[visite]]</f>
        <v>44937</v>
      </c>
      <c r="BC284" s="56" t="str">
        <f>IF(Tableau1[[#This Row],[visite]]&gt;0,Tableau1[[#This Row],[Colonne1]],"")</f>
        <v/>
      </c>
    </row>
    <row r="285" spans="1:55" ht="28.8" x14ac:dyDescent="0.3">
      <c r="A285" s="1" t="s">
        <v>756</v>
      </c>
      <c r="B285" s="1" t="s">
        <v>746</v>
      </c>
      <c r="C285" s="1" t="s">
        <v>757</v>
      </c>
      <c r="D285" s="1" t="s">
        <v>143</v>
      </c>
      <c r="E285" s="1" t="s">
        <v>144</v>
      </c>
      <c r="F285" s="4">
        <v>40294</v>
      </c>
      <c r="G285" s="1" t="s">
        <v>107</v>
      </c>
      <c r="H285" s="1" t="s">
        <v>454</v>
      </c>
      <c r="I285" s="3" t="b">
        <v>1</v>
      </c>
      <c r="J285" s="3">
        <v>49.2</v>
      </c>
      <c r="K285" s="3">
        <v>41.4</v>
      </c>
      <c r="L285" s="3" t="b">
        <v>0</v>
      </c>
      <c r="M285" s="1" t="s">
        <v>43</v>
      </c>
      <c r="N285" s="1" t="s">
        <v>746</v>
      </c>
      <c r="O285" s="3">
        <v>1</v>
      </c>
      <c r="P285" s="1" t="s">
        <v>749</v>
      </c>
      <c r="Q285" s="1" t="s">
        <v>750</v>
      </c>
      <c r="R285" s="1" t="s">
        <v>47</v>
      </c>
      <c r="S285" s="20" t="s">
        <v>48</v>
      </c>
      <c r="T285" s="1" t="s">
        <v>49</v>
      </c>
      <c r="U285" s="1" t="s">
        <v>751</v>
      </c>
      <c r="V285" s="1" t="s">
        <v>43</v>
      </c>
      <c r="W285" s="4">
        <v>43044</v>
      </c>
      <c r="X285" s="3">
        <v>0</v>
      </c>
      <c r="Y285" s="1" t="s">
        <v>758</v>
      </c>
      <c r="Z285" s="1" t="s">
        <v>756</v>
      </c>
      <c r="AA285" s="4">
        <v>44937</v>
      </c>
      <c r="AB285" s="1" t="s">
        <v>111</v>
      </c>
      <c r="AC285" s="2"/>
      <c r="AD285" s="3">
        <v>1</v>
      </c>
      <c r="AE285" s="4">
        <v>44941</v>
      </c>
      <c r="AF285" s="1" t="s">
        <v>758</v>
      </c>
      <c r="AG285" s="1" t="s">
        <v>91</v>
      </c>
      <c r="AH285" s="1" t="s">
        <v>68</v>
      </c>
      <c r="AI285" s="1" t="s">
        <v>398</v>
      </c>
      <c r="AJ285" s="1" t="s">
        <v>70</v>
      </c>
      <c r="AK285" s="1" t="s">
        <v>70</v>
      </c>
      <c r="AL285" s="1" t="s">
        <v>71</v>
      </c>
      <c r="AM285" s="5">
        <v>0</v>
      </c>
      <c r="AN285" s="1" t="s">
        <v>398</v>
      </c>
      <c r="AO285" s="1" t="s">
        <v>399</v>
      </c>
      <c r="AP285" s="5">
        <v>100</v>
      </c>
      <c r="AQ285" s="3">
        <v>1</v>
      </c>
      <c r="AR285" s="1" t="s">
        <v>112</v>
      </c>
      <c r="AS285" s="8">
        <f>(Tableau1[[#This Row],[MedPrix]]+Tableau1[[#This Row],[PrixTrai]])*(1-Tableau1[[#This Row],[CliRemise]])</f>
        <v>100</v>
      </c>
      <c r="AT285" s="33">
        <f>Tableau1[[#This Row],[CA]]*1.1</f>
        <v>110.00000000000001</v>
      </c>
      <c r="AU285" s="22" t="str">
        <f>IF( Tableau1[[#This Row],[DetailVisite.VisNum]]="", "Sans détail", "Avec détail")</f>
        <v>Avec détail</v>
      </c>
      <c r="AV285" s="22">
        <f ca="1">IF(Tableau1[[#This Row],[VisDatePaiement_2024]]="",0,(TODAY()-Tableau1[[#This Row],[VisDatePaiement_2024]]))</f>
        <v>728</v>
      </c>
      <c r="AW285" s="22">
        <f ca="1">ROUND(Tableau1[[#This Row],[nombre de jour d''impayés]]/30,1)</f>
        <v>24.3</v>
      </c>
      <c r="AX285" s="22" t="str">
        <f ca="1">IF(Tableau1[[#This Row],[nombre de mois]]&gt;1,"impayé","payé")</f>
        <v>impayé</v>
      </c>
      <c r="AY285" s="23" t="b">
        <f ca="1">AND(Tableau1[[#This Row],[VisDatesuivi_2024]]&gt;=TODAY()-30,Tableau1[[#This Row],[VisDatesuivi_2024]]&lt;=TODAY())</f>
        <v>0</v>
      </c>
      <c r="AZ285" s="23">
        <f>ROUNDDOWN(DAY(Tableau1[[#This Row],[VisDate_2024]])/7,0)</f>
        <v>1</v>
      </c>
      <c r="BA285" s="59">
        <f t="shared" si="4"/>
        <v>0</v>
      </c>
      <c r="BB285" s="60">
        <f>Tableau1[[#This Row],[VisDate_2024]]-Tableau1[[#This Row],[visite]]</f>
        <v>44937</v>
      </c>
      <c r="BC285" s="56" t="str">
        <f>IF(Tableau1[[#This Row],[visite]]&gt;0,Tableau1[[#This Row],[Colonne1]],"")</f>
        <v/>
      </c>
    </row>
    <row r="286" spans="1:55" ht="28.8" x14ac:dyDescent="0.3">
      <c r="A286" s="1" t="s">
        <v>756</v>
      </c>
      <c r="B286" s="1" t="s">
        <v>746</v>
      </c>
      <c r="C286" s="1" t="s">
        <v>757</v>
      </c>
      <c r="D286" s="1" t="s">
        <v>143</v>
      </c>
      <c r="E286" s="1" t="s">
        <v>144</v>
      </c>
      <c r="F286" s="4">
        <v>40294</v>
      </c>
      <c r="G286" s="1" t="s">
        <v>107</v>
      </c>
      <c r="H286" s="1" t="s">
        <v>454</v>
      </c>
      <c r="I286" s="3" t="b">
        <v>1</v>
      </c>
      <c r="J286" s="3">
        <v>49.2</v>
      </c>
      <c r="K286" s="3">
        <v>41.4</v>
      </c>
      <c r="L286" s="3" t="b">
        <v>0</v>
      </c>
      <c r="M286" s="1" t="s">
        <v>43</v>
      </c>
      <c r="N286" s="1" t="s">
        <v>746</v>
      </c>
      <c r="O286" s="3">
        <v>1</v>
      </c>
      <c r="P286" s="1" t="s">
        <v>749</v>
      </c>
      <c r="Q286" s="1" t="s">
        <v>750</v>
      </c>
      <c r="R286" s="1" t="s">
        <v>47</v>
      </c>
      <c r="S286" s="20" t="s">
        <v>48</v>
      </c>
      <c r="T286" s="1" t="s">
        <v>49</v>
      </c>
      <c r="U286" s="1" t="s">
        <v>751</v>
      </c>
      <c r="V286" s="1" t="s">
        <v>43</v>
      </c>
      <c r="W286" s="4">
        <v>43044</v>
      </c>
      <c r="X286" s="3">
        <v>0</v>
      </c>
      <c r="Y286" s="1" t="s">
        <v>758</v>
      </c>
      <c r="Z286" s="1" t="s">
        <v>756</v>
      </c>
      <c r="AA286" s="4">
        <v>44937</v>
      </c>
      <c r="AB286" s="1" t="s">
        <v>111</v>
      </c>
      <c r="AC286" s="2"/>
      <c r="AD286" s="3">
        <v>1</v>
      </c>
      <c r="AE286" s="4">
        <v>44941</v>
      </c>
      <c r="AF286" s="1" t="s">
        <v>758</v>
      </c>
      <c r="AG286" s="1" t="s">
        <v>78</v>
      </c>
      <c r="AH286" s="1" t="s">
        <v>68</v>
      </c>
      <c r="AI286" s="1" t="s">
        <v>69</v>
      </c>
      <c r="AJ286" s="1" t="s">
        <v>70</v>
      </c>
      <c r="AK286" s="1" t="s">
        <v>70</v>
      </c>
      <c r="AL286" s="1" t="s">
        <v>71</v>
      </c>
      <c r="AM286" s="5">
        <v>0</v>
      </c>
      <c r="AN286" s="1" t="s">
        <v>69</v>
      </c>
      <c r="AO286" s="1" t="s">
        <v>72</v>
      </c>
      <c r="AP286" s="5">
        <v>250</v>
      </c>
      <c r="AQ286" s="3">
        <v>1</v>
      </c>
      <c r="AR286" s="1" t="s">
        <v>112</v>
      </c>
      <c r="AS286" s="8">
        <f>(Tableau1[[#This Row],[MedPrix]]+Tableau1[[#This Row],[PrixTrai]])*(1-Tableau1[[#This Row],[CliRemise]])</f>
        <v>250</v>
      </c>
      <c r="AT286" s="33">
        <f>Tableau1[[#This Row],[CA]]*1.1</f>
        <v>275</v>
      </c>
      <c r="AU286" s="22" t="str">
        <f>IF( Tableau1[[#This Row],[DetailVisite.VisNum]]="", "Sans détail", "Avec détail")</f>
        <v>Avec détail</v>
      </c>
      <c r="AV286" s="22">
        <f ca="1">IF(Tableau1[[#This Row],[VisDatePaiement_2024]]="",0,(TODAY()-Tableau1[[#This Row],[VisDatePaiement_2024]]))</f>
        <v>728</v>
      </c>
      <c r="AW286" s="22">
        <f ca="1">ROUND(Tableau1[[#This Row],[nombre de jour d''impayés]]/30,1)</f>
        <v>24.3</v>
      </c>
      <c r="AX286" s="22" t="str">
        <f ca="1">IF(Tableau1[[#This Row],[nombre de mois]]&gt;1,"impayé","payé")</f>
        <v>impayé</v>
      </c>
      <c r="AY286" s="23" t="b">
        <f ca="1">AND(Tableau1[[#This Row],[VisDatesuivi_2024]]&gt;=TODAY()-30,Tableau1[[#This Row],[VisDatesuivi_2024]]&lt;=TODAY())</f>
        <v>0</v>
      </c>
      <c r="AZ286" s="23">
        <f>ROUNDDOWN(DAY(Tableau1[[#This Row],[VisDate_2024]])/7,0)</f>
        <v>1</v>
      </c>
      <c r="BA286" s="59">
        <f t="shared" si="4"/>
        <v>0</v>
      </c>
      <c r="BB286" s="60">
        <f>Tableau1[[#This Row],[VisDate_2024]]-Tableau1[[#This Row],[visite]]</f>
        <v>44937</v>
      </c>
      <c r="BC286" s="56" t="str">
        <f>IF(Tableau1[[#This Row],[visite]]&gt;0,Tableau1[[#This Row],[Colonne1]],"")</f>
        <v/>
      </c>
    </row>
    <row r="287" spans="1:55" ht="28.8" x14ac:dyDescent="0.3">
      <c r="A287" s="1" t="s">
        <v>756</v>
      </c>
      <c r="B287" s="1" t="s">
        <v>746</v>
      </c>
      <c r="C287" s="1" t="s">
        <v>757</v>
      </c>
      <c r="D287" s="1" t="s">
        <v>143</v>
      </c>
      <c r="E287" s="1" t="s">
        <v>144</v>
      </c>
      <c r="F287" s="4">
        <v>40294</v>
      </c>
      <c r="G287" s="1" t="s">
        <v>107</v>
      </c>
      <c r="H287" s="1" t="s">
        <v>454</v>
      </c>
      <c r="I287" s="3" t="b">
        <v>1</v>
      </c>
      <c r="J287" s="3">
        <v>49.2</v>
      </c>
      <c r="K287" s="3">
        <v>41.4</v>
      </c>
      <c r="L287" s="3" t="b">
        <v>0</v>
      </c>
      <c r="M287" s="1" t="s">
        <v>43</v>
      </c>
      <c r="N287" s="1" t="s">
        <v>746</v>
      </c>
      <c r="O287" s="3">
        <v>1</v>
      </c>
      <c r="P287" s="1" t="s">
        <v>749</v>
      </c>
      <c r="Q287" s="1" t="s">
        <v>750</v>
      </c>
      <c r="R287" s="1" t="s">
        <v>47</v>
      </c>
      <c r="S287" s="20" t="s">
        <v>48</v>
      </c>
      <c r="T287" s="1" t="s">
        <v>49</v>
      </c>
      <c r="U287" s="1" t="s">
        <v>751</v>
      </c>
      <c r="V287" s="1" t="s">
        <v>43</v>
      </c>
      <c r="W287" s="4">
        <v>43044</v>
      </c>
      <c r="X287" s="3">
        <v>0</v>
      </c>
      <c r="Y287" s="1" t="s">
        <v>759</v>
      </c>
      <c r="Z287" s="1" t="s">
        <v>756</v>
      </c>
      <c r="AA287" s="4">
        <v>45332</v>
      </c>
      <c r="AB287" s="1" t="s">
        <v>111</v>
      </c>
      <c r="AC287" s="2"/>
      <c r="AD287" s="2"/>
      <c r="AE287" s="2"/>
      <c r="AF287" s="1" t="s">
        <v>759</v>
      </c>
      <c r="AG287" s="1" t="s">
        <v>67</v>
      </c>
      <c r="AH287" s="1" t="s">
        <v>68</v>
      </c>
      <c r="AI287" s="1" t="s">
        <v>178</v>
      </c>
      <c r="AJ287" s="1" t="s">
        <v>70</v>
      </c>
      <c r="AK287" s="1" t="s">
        <v>70</v>
      </c>
      <c r="AL287" s="1" t="s">
        <v>71</v>
      </c>
      <c r="AM287" s="5">
        <v>0</v>
      </c>
      <c r="AN287" s="1" t="s">
        <v>178</v>
      </c>
      <c r="AO287" s="1" t="s">
        <v>440</v>
      </c>
      <c r="AP287" s="5">
        <v>50</v>
      </c>
      <c r="AQ287" s="2"/>
      <c r="AR287" s="1" t="s">
        <v>43</v>
      </c>
      <c r="AS287" s="8">
        <f>(Tableau1[[#This Row],[MedPrix]]+Tableau1[[#This Row],[PrixTrai]])*(1-Tableau1[[#This Row],[CliRemise]])</f>
        <v>50</v>
      </c>
      <c r="AT287" s="33">
        <f>Tableau1[[#This Row],[CA]]*1.1</f>
        <v>55.000000000000007</v>
      </c>
      <c r="AU287" s="22" t="str">
        <f>IF( Tableau1[[#This Row],[DetailVisite.VisNum]]="", "Sans détail", "Avec détail")</f>
        <v>Avec détail</v>
      </c>
      <c r="AV287" s="22">
        <f ca="1">IF(Tableau1[[#This Row],[VisDatePaiement_2024]]="",0,(TODAY()-Tableau1[[#This Row],[VisDatePaiement_2024]]))</f>
        <v>0</v>
      </c>
      <c r="AW287" s="22">
        <f ca="1">ROUND(Tableau1[[#This Row],[nombre de jour d''impayés]]/30,1)</f>
        <v>0</v>
      </c>
      <c r="AX287" s="22" t="str">
        <f ca="1">IF(Tableau1[[#This Row],[nombre de mois]]&gt;1,"impayé","payé")</f>
        <v>payé</v>
      </c>
      <c r="AY287" s="23" t="b">
        <f ca="1">AND(Tableau1[[#This Row],[VisDatesuivi_2024]]&gt;=TODAY()-30,Tableau1[[#This Row],[VisDatesuivi_2024]]&lt;=TODAY())</f>
        <v>0</v>
      </c>
      <c r="AZ287" s="23">
        <f>ROUNDDOWN(DAY(Tableau1[[#This Row],[VisDate_2024]])/7,0)</f>
        <v>1</v>
      </c>
      <c r="BA287" s="59">
        <f t="shared" si="4"/>
        <v>0</v>
      </c>
      <c r="BB287" s="60">
        <f>Tableau1[[#This Row],[VisDate_2024]]-Tableau1[[#This Row],[visite]]</f>
        <v>45332</v>
      </c>
      <c r="BC287" s="56" t="str">
        <f>IF(Tableau1[[#This Row],[visite]]&gt;0,Tableau1[[#This Row],[Colonne1]],"")</f>
        <v/>
      </c>
    </row>
    <row r="288" spans="1:55" ht="28.8" x14ac:dyDescent="0.3">
      <c r="A288" s="1" t="s">
        <v>756</v>
      </c>
      <c r="B288" s="1" t="s">
        <v>746</v>
      </c>
      <c r="C288" s="1" t="s">
        <v>757</v>
      </c>
      <c r="D288" s="1" t="s">
        <v>143</v>
      </c>
      <c r="E288" s="1" t="s">
        <v>144</v>
      </c>
      <c r="F288" s="4">
        <v>40294</v>
      </c>
      <c r="G288" s="1" t="s">
        <v>107</v>
      </c>
      <c r="H288" s="1" t="s">
        <v>454</v>
      </c>
      <c r="I288" s="3" t="b">
        <v>1</v>
      </c>
      <c r="J288" s="3">
        <v>49.2</v>
      </c>
      <c r="K288" s="3">
        <v>41.4</v>
      </c>
      <c r="L288" s="3" t="b">
        <v>0</v>
      </c>
      <c r="M288" s="1" t="s">
        <v>43</v>
      </c>
      <c r="N288" s="1" t="s">
        <v>746</v>
      </c>
      <c r="O288" s="3">
        <v>1</v>
      </c>
      <c r="P288" s="1" t="s">
        <v>749</v>
      </c>
      <c r="Q288" s="1" t="s">
        <v>750</v>
      </c>
      <c r="R288" s="1" t="s">
        <v>47</v>
      </c>
      <c r="S288" s="20" t="s">
        <v>48</v>
      </c>
      <c r="T288" s="1" t="s">
        <v>49</v>
      </c>
      <c r="U288" s="1" t="s">
        <v>751</v>
      </c>
      <c r="V288" s="1" t="s">
        <v>43</v>
      </c>
      <c r="W288" s="4">
        <v>43044</v>
      </c>
      <c r="X288" s="3">
        <v>0</v>
      </c>
      <c r="Y288" s="1" t="s">
        <v>759</v>
      </c>
      <c r="Z288" s="1" t="s">
        <v>756</v>
      </c>
      <c r="AA288" s="4">
        <v>45332</v>
      </c>
      <c r="AB288" s="1" t="s">
        <v>111</v>
      </c>
      <c r="AC288" s="2"/>
      <c r="AD288" s="2"/>
      <c r="AE288" s="2"/>
      <c r="AF288" s="1" t="s">
        <v>759</v>
      </c>
      <c r="AG288" s="1" t="s">
        <v>91</v>
      </c>
      <c r="AH288" s="1" t="s">
        <v>68</v>
      </c>
      <c r="AI288" s="1" t="s">
        <v>398</v>
      </c>
      <c r="AJ288" s="1" t="s">
        <v>70</v>
      </c>
      <c r="AK288" s="1" t="s">
        <v>70</v>
      </c>
      <c r="AL288" s="1" t="s">
        <v>71</v>
      </c>
      <c r="AM288" s="5">
        <v>0</v>
      </c>
      <c r="AN288" s="1" t="s">
        <v>398</v>
      </c>
      <c r="AO288" s="1" t="s">
        <v>399</v>
      </c>
      <c r="AP288" s="5">
        <v>100</v>
      </c>
      <c r="AQ288" s="2"/>
      <c r="AR288" s="1" t="s">
        <v>43</v>
      </c>
      <c r="AS288" s="8">
        <f>(Tableau1[[#This Row],[MedPrix]]+Tableau1[[#This Row],[PrixTrai]])*(1-Tableau1[[#This Row],[CliRemise]])</f>
        <v>100</v>
      </c>
      <c r="AT288" s="33">
        <f>Tableau1[[#This Row],[CA]]*1.1</f>
        <v>110.00000000000001</v>
      </c>
      <c r="AU288" s="22" t="str">
        <f>IF( Tableau1[[#This Row],[DetailVisite.VisNum]]="", "Sans détail", "Avec détail")</f>
        <v>Avec détail</v>
      </c>
      <c r="AV288" s="22">
        <f ca="1">IF(Tableau1[[#This Row],[VisDatePaiement_2024]]="",0,(TODAY()-Tableau1[[#This Row],[VisDatePaiement_2024]]))</f>
        <v>0</v>
      </c>
      <c r="AW288" s="22">
        <f ca="1">ROUND(Tableau1[[#This Row],[nombre de jour d''impayés]]/30,1)</f>
        <v>0</v>
      </c>
      <c r="AX288" s="22" t="str">
        <f ca="1">IF(Tableau1[[#This Row],[nombre de mois]]&gt;1,"impayé","payé")</f>
        <v>payé</v>
      </c>
      <c r="AY288" s="23" t="b">
        <f ca="1">AND(Tableau1[[#This Row],[VisDatesuivi_2024]]&gt;=TODAY()-30,Tableau1[[#This Row],[VisDatesuivi_2024]]&lt;=TODAY())</f>
        <v>0</v>
      </c>
      <c r="AZ288" s="23">
        <f>ROUNDDOWN(DAY(Tableau1[[#This Row],[VisDate_2024]])/7,0)</f>
        <v>1</v>
      </c>
      <c r="BA288" s="59">
        <f t="shared" si="4"/>
        <v>0</v>
      </c>
      <c r="BB288" s="60">
        <f>Tableau1[[#This Row],[VisDate_2024]]-Tableau1[[#This Row],[visite]]</f>
        <v>45332</v>
      </c>
      <c r="BC288" s="56" t="str">
        <f>IF(Tableau1[[#This Row],[visite]]&gt;0,Tableau1[[#This Row],[Colonne1]],"")</f>
        <v/>
      </c>
    </row>
    <row r="289" spans="1:55" ht="28.8" x14ac:dyDescent="0.3">
      <c r="A289" s="1" t="s">
        <v>756</v>
      </c>
      <c r="B289" s="1" t="s">
        <v>746</v>
      </c>
      <c r="C289" s="1" t="s">
        <v>757</v>
      </c>
      <c r="D289" s="1" t="s">
        <v>143</v>
      </c>
      <c r="E289" s="1" t="s">
        <v>144</v>
      </c>
      <c r="F289" s="4">
        <v>40294</v>
      </c>
      <c r="G289" s="1" t="s">
        <v>107</v>
      </c>
      <c r="H289" s="1" t="s">
        <v>454</v>
      </c>
      <c r="I289" s="3" t="b">
        <v>1</v>
      </c>
      <c r="J289" s="3">
        <v>49.2</v>
      </c>
      <c r="K289" s="3">
        <v>41.4</v>
      </c>
      <c r="L289" s="3" t="b">
        <v>0</v>
      </c>
      <c r="M289" s="1" t="s">
        <v>43</v>
      </c>
      <c r="N289" s="1" t="s">
        <v>746</v>
      </c>
      <c r="O289" s="3">
        <v>1</v>
      </c>
      <c r="P289" s="1" t="s">
        <v>749</v>
      </c>
      <c r="Q289" s="1" t="s">
        <v>750</v>
      </c>
      <c r="R289" s="1" t="s">
        <v>47</v>
      </c>
      <c r="S289" s="20" t="s">
        <v>48</v>
      </c>
      <c r="T289" s="1" t="s">
        <v>49</v>
      </c>
      <c r="U289" s="1" t="s">
        <v>751</v>
      </c>
      <c r="V289" s="1" t="s">
        <v>43</v>
      </c>
      <c r="W289" s="4">
        <v>43044</v>
      </c>
      <c r="X289" s="3">
        <v>0</v>
      </c>
      <c r="Y289" s="1" t="s">
        <v>759</v>
      </c>
      <c r="Z289" s="1" t="s">
        <v>756</v>
      </c>
      <c r="AA289" s="4">
        <v>45332</v>
      </c>
      <c r="AB289" s="1" t="s">
        <v>111</v>
      </c>
      <c r="AC289" s="2"/>
      <c r="AD289" s="2"/>
      <c r="AE289" s="2"/>
      <c r="AF289" s="1" t="s">
        <v>759</v>
      </c>
      <c r="AG289" s="1" t="s">
        <v>78</v>
      </c>
      <c r="AH289" s="1" t="s">
        <v>68</v>
      </c>
      <c r="AI289" s="1" t="s">
        <v>69</v>
      </c>
      <c r="AJ289" s="1" t="s">
        <v>70</v>
      </c>
      <c r="AK289" s="1" t="s">
        <v>70</v>
      </c>
      <c r="AL289" s="1" t="s">
        <v>71</v>
      </c>
      <c r="AM289" s="5">
        <v>0</v>
      </c>
      <c r="AN289" s="1" t="s">
        <v>69</v>
      </c>
      <c r="AO289" s="1" t="s">
        <v>72</v>
      </c>
      <c r="AP289" s="5">
        <v>250</v>
      </c>
      <c r="AQ289" s="2"/>
      <c r="AR289" s="1" t="s">
        <v>43</v>
      </c>
      <c r="AS289" s="8">
        <f>(Tableau1[[#This Row],[MedPrix]]+Tableau1[[#This Row],[PrixTrai]])*(1-Tableau1[[#This Row],[CliRemise]])</f>
        <v>250</v>
      </c>
      <c r="AT289" s="33">
        <f>Tableau1[[#This Row],[CA]]*1.1</f>
        <v>275</v>
      </c>
      <c r="AU289" s="22" t="str">
        <f>IF( Tableau1[[#This Row],[DetailVisite.VisNum]]="", "Sans détail", "Avec détail")</f>
        <v>Avec détail</v>
      </c>
      <c r="AV289" s="22">
        <f ca="1">IF(Tableau1[[#This Row],[VisDatePaiement_2024]]="",0,(TODAY()-Tableau1[[#This Row],[VisDatePaiement_2024]]))</f>
        <v>0</v>
      </c>
      <c r="AW289" s="22">
        <f ca="1">ROUND(Tableau1[[#This Row],[nombre de jour d''impayés]]/30,1)</f>
        <v>0</v>
      </c>
      <c r="AX289" s="22" t="str">
        <f ca="1">IF(Tableau1[[#This Row],[nombre de mois]]&gt;1,"impayé","payé")</f>
        <v>payé</v>
      </c>
      <c r="AY289" s="23" t="b">
        <f ca="1">AND(Tableau1[[#This Row],[VisDatesuivi_2024]]&gt;=TODAY()-30,Tableau1[[#This Row],[VisDatesuivi_2024]]&lt;=TODAY())</f>
        <v>0</v>
      </c>
      <c r="AZ289" s="23">
        <f>ROUNDDOWN(DAY(Tableau1[[#This Row],[VisDate_2024]])/7,0)</f>
        <v>1</v>
      </c>
      <c r="BA289" s="59">
        <f t="shared" si="4"/>
        <v>0</v>
      </c>
      <c r="BB289" s="60">
        <f>Tableau1[[#This Row],[VisDate_2024]]-Tableau1[[#This Row],[visite]]</f>
        <v>45332</v>
      </c>
      <c r="BC289" s="56" t="str">
        <f>IF(Tableau1[[#This Row],[visite]]&gt;0,Tableau1[[#This Row],[Colonne1]],"")</f>
        <v/>
      </c>
    </row>
    <row r="290" spans="1:55" ht="28.8" x14ac:dyDescent="0.3">
      <c r="A290" s="1" t="s">
        <v>760</v>
      </c>
      <c r="B290" s="1" t="s">
        <v>746</v>
      </c>
      <c r="C290" s="1" t="s">
        <v>761</v>
      </c>
      <c r="D290" s="1" t="s">
        <v>241</v>
      </c>
      <c r="E290" s="1" t="s">
        <v>242</v>
      </c>
      <c r="F290" s="4">
        <v>39351</v>
      </c>
      <c r="G290" s="1" t="s">
        <v>107</v>
      </c>
      <c r="H290" s="1" t="s">
        <v>762</v>
      </c>
      <c r="I290" s="3" t="b">
        <v>1</v>
      </c>
      <c r="J290" s="3">
        <v>49.1</v>
      </c>
      <c r="K290" s="3">
        <v>2.5</v>
      </c>
      <c r="L290" s="3" t="b">
        <v>0</v>
      </c>
      <c r="M290" s="1" t="s">
        <v>43</v>
      </c>
      <c r="N290" s="1" t="s">
        <v>746</v>
      </c>
      <c r="O290" s="3">
        <v>1</v>
      </c>
      <c r="P290" s="1" t="s">
        <v>749</v>
      </c>
      <c r="Q290" s="1" t="s">
        <v>750</v>
      </c>
      <c r="R290" s="1" t="s">
        <v>47</v>
      </c>
      <c r="S290" s="20" t="s">
        <v>48</v>
      </c>
      <c r="T290" s="1" t="s">
        <v>49</v>
      </c>
      <c r="U290" s="1" t="s">
        <v>751</v>
      </c>
      <c r="V290" s="1" t="s">
        <v>43</v>
      </c>
      <c r="W290" s="4">
        <v>43044</v>
      </c>
      <c r="X290" s="3">
        <v>0</v>
      </c>
      <c r="Y290" s="1" t="s">
        <v>763</v>
      </c>
      <c r="Z290" s="1" t="s">
        <v>760</v>
      </c>
      <c r="AA290" s="4">
        <v>44938</v>
      </c>
      <c r="AB290" s="1" t="s">
        <v>75</v>
      </c>
      <c r="AC290" s="4">
        <v>44952</v>
      </c>
      <c r="AD290" s="3">
        <v>1</v>
      </c>
      <c r="AE290" s="4">
        <v>44944</v>
      </c>
      <c r="AF290" s="1" t="s">
        <v>763</v>
      </c>
      <c r="AG290" s="1" t="s">
        <v>67</v>
      </c>
      <c r="AH290" s="1" t="s">
        <v>401</v>
      </c>
      <c r="AI290" s="1" t="s">
        <v>764</v>
      </c>
      <c r="AJ290" s="1" t="s">
        <v>70</v>
      </c>
      <c r="AK290" s="1" t="s">
        <v>70</v>
      </c>
      <c r="AL290" s="1" t="s">
        <v>71</v>
      </c>
      <c r="AM290" s="5">
        <v>0</v>
      </c>
      <c r="AN290" s="1" t="s">
        <v>764</v>
      </c>
      <c r="AO290" s="1" t="s">
        <v>765</v>
      </c>
      <c r="AP290" s="5">
        <v>275</v>
      </c>
      <c r="AQ290" s="3">
        <v>1</v>
      </c>
      <c r="AR290" s="1" t="s">
        <v>112</v>
      </c>
      <c r="AS290" s="8">
        <f>(Tableau1[[#This Row],[MedPrix]]+Tableau1[[#This Row],[PrixTrai]])*(1-Tableau1[[#This Row],[CliRemise]])</f>
        <v>275</v>
      </c>
      <c r="AT290" s="33">
        <f>Tableau1[[#This Row],[CA]]*1.1</f>
        <v>302.5</v>
      </c>
      <c r="AU290" s="22" t="str">
        <f>IF( Tableau1[[#This Row],[DetailVisite.VisNum]]="", "Sans détail", "Avec détail")</f>
        <v>Avec détail</v>
      </c>
      <c r="AV290" s="22">
        <f ca="1">IF(Tableau1[[#This Row],[VisDatePaiement_2024]]="",0,(TODAY()-Tableau1[[#This Row],[VisDatePaiement_2024]]))</f>
        <v>725</v>
      </c>
      <c r="AW290" s="22">
        <f ca="1">ROUND(Tableau1[[#This Row],[nombre de jour d''impayés]]/30,1)</f>
        <v>24.2</v>
      </c>
      <c r="AX290" s="22" t="str">
        <f ca="1">IF(Tableau1[[#This Row],[nombre de mois]]&gt;1,"impayé","payé")</f>
        <v>impayé</v>
      </c>
      <c r="AY290" s="23" t="b">
        <f ca="1">AND(Tableau1[[#This Row],[VisDatesuivi_2024]]&gt;=TODAY()-30,Tableau1[[#This Row],[VisDatesuivi_2024]]&lt;=TODAY())</f>
        <v>0</v>
      </c>
      <c r="AZ290" s="23">
        <f>ROUNDDOWN(DAY(Tableau1[[#This Row],[VisDate_2024]])/7,0)</f>
        <v>1</v>
      </c>
      <c r="BA290" s="59">
        <f t="shared" si="4"/>
        <v>0</v>
      </c>
      <c r="BB290" s="60">
        <f>Tableau1[[#This Row],[VisDate_2024]]-Tableau1[[#This Row],[visite]]</f>
        <v>44938</v>
      </c>
      <c r="BC290" s="56" t="str">
        <f>IF(Tableau1[[#This Row],[visite]]&gt;0,Tableau1[[#This Row],[Colonne1]],"")</f>
        <v/>
      </c>
    </row>
    <row r="291" spans="1:55" ht="43.2" x14ac:dyDescent="0.3">
      <c r="A291" s="1" t="s">
        <v>760</v>
      </c>
      <c r="B291" s="1" t="s">
        <v>746</v>
      </c>
      <c r="C291" s="1" t="s">
        <v>761</v>
      </c>
      <c r="D291" s="1" t="s">
        <v>241</v>
      </c>
      <c r="E291" s="1" t="s">
        <v>242</v>
      </c>
      <c r="F291" s="4">
        <v>39351</v>
      </c>
      <c r="G291" s="1" t="s">
        <v>107</v>
      </c>
      <c r="H291" s="1" t="s">
        <v>762</v>
      </c>
      <c r="I291" s="3" t="b">
        <v>1</v>
      </c>
      <c r="J291" s="3">
        <v>49.1</v>
      </c>
      <c r="K291" s="3">
        <v>2.5</v>
      </c>
      <c r="L291" s="3" t="b">
        <v>0</v>
      </c>
      <c r="M291" s="1" t="s">
        <v>43</v>
      </c>
      <c r="N291" s="1" t="s">
        <v>746</v>
      </c>
      <c r="O291" s="3">
        <v>1</v>
      </c>
      <c r="P291" s="1" t="s">
        <v>749</v>
      </c>
      <c r="Q291" s="1" t="s">
        <v>750</v>
      </c>
      <c r="R291" s="1" t="s">
        <v>47</v>
      </c>
      <c r="S291" s="20" t="s">
        <v>48</v>
      </c>
      <c r="T291" s="1" t="s">
        <v>49</v>
      </c>
      <c r="U291" s="1" t="s">
        <v>751</v>
      </c>
      <c r="V291" s="1" t="s">
        <v>43</v>
      </c>
      <c r="W291" s="4">
        <v>43044</v>
      </c>
      <c r="X291" s="3">
        <v>0</v>
      </c>
      <c r="Y291" s="1" t="s">
        <v>763</v>
      </c>
      <c r="Z291" s="1" t="s">
        <v>760</v>
      </c>
      <c r="AA291" s="4">
        <v>44938</v>
      </c>
      <c r="AB291" s="1" t="s">
        <v>75</v>
      </c>
      <c r="AC291" s="4">
        <v>44952</v>
      </c>
      <c r="AD291" s="3">
        <v>1</v>
      </c>
      <c r="AE291" s="4">
        <v>44944</v>
      </c>
      <c r="AF291" s="1" t="s">
        <v>763</v>
      </c>
      <c r="AG291" s="1" t="s">
        <v>91</v>
      </c>
      <c r="AH291" s="1" t="s">
        <v>401</v>
      </c>
      <c r="AI291" s="1" t="s">
        <v>151</v>
      </c>
      <c r="AJ291" s="1" t="s">
        <v>70</v>
      </c>
      <c r="AK291" s="1" t="s">
        <v>70</v>
      </c>
      <c r="AL291" s="1" t="s">
        <v>71</v>
      </c>
      <c r="AM291" s="5">
        <v>0</v>
      </c>
      <c r="AN291" s="1" t="s">
        <v>151</v>
      </c>
      <c r="AO291" s="1" t="s">
        <v>152</v>
      </c>
      <c r="AP291" s="5">
        <v>250</v>
      </c>
      <c r="AQ291" s="3">
        <v>1</v>
      </c>
      <c r="AR291" s="1" t="s">
        <v>112</v>
      </c>
      <c r="AS291" s="8">
        <f>(Tableau1[[#This Row],[MedPrix]]+Tableau1[[#This Row],[PrixTrai]])*(1-Tableau1[[#This Row],[CliRemise]])</f>
        <v>250</v>
      </c>
      <c r="AT291" s="33">
        <f>Tableau1[[#This Row],[CA]]*1.1</f>
        <v>275</v>
      </c>
      <c r="AU291" s="22" t="str">
        <f>IF( Tableau1[[#This Row],[DetailVisite.VisNum]]="", "Sans détail", "Avec détail")</f>
        <v>Avec détail</v>
      </c>
      <c r="AV291" s="22">
        <f ca="1">IF(Tableau1[[#This Row],[VisDatePaiement_2024]]="",0,(TODAY()-Tableau1[[#This Row],[VisDatePaiement_2024]]))</f>
        <v>725</v>
      </c>
      <c r="AW291" s="22">
        <f ca="1">ROUND(Tableau1[[#This Row],[nombre de jour d''impayés]]/30,1)</f>
        <v>24.2</v>
      </c>
      <c r="AX291" s="22" t="str">
        <f ca="1">IF(Tableau1[[#This Row],[nombre de mois]]&gt;1,"impayé","payé")</f>
        <v>impayé</v>
      </c>
      <c r="AY291" s="23" t="b">
        <f ca="1">AND(Tableau1[[#This Row],[VisDatesuivi_2024]]&gt;=TODAY()-30,Tableau1[[#This Row],[VisDatesuivi_2024]]&lt;=TODAY())</f>
        <v>0</v>
      </c>
      <c r="AZ291" s="23">
        <f>ROUNDDOWN(DAY(Tableau1[[#This Row],[VisDate_2024]])/7,0)</f>
        <v>1</v>
      </c>
      <c r="BA291" s="59">
        <f t="shared" si="4"/>
        <v>0</v>
      </c>
      <c r="BB291" s="60">
        <f>Tableau1[[#This Row],[VisDate_2024]]-Tableau1[[#This Row],[visite]]</f>
        <v>44938</v>
      </c>
      <c r="BC291" s="56" t="str">
        <f>IF(Tableau1[[#This Row],[visite]]&gt;0,Tableau1[[#This Row],[Colonne1]],"")</f>
        <v/>
      </c>
    </row>
    <row r="292" spans="1:55" ht="28.8" x14ac:dyDescent="0.3">
      <c r="A292" s="1" t="s">
        <v>760</v>
      </c>
      <c r="B292" s="1" t="s">
        <v>746</v>
      </c>
      <c r="C292" s="1" t="s">
        <v>761</v>
      </c>
      <c r="D292" s="1" t="s">
        <v>241</v>
      </c>
      <c r="E292" s="1" t="s">
        <v>242</v>
      </c>
      <c r="F292" s="4">
        <v>39351</v>
      </c>
      <c r="G292" s="1" t="s">
        <v>107</v>
      </c>
      <c r="H292" s="1" t="s">
        <v>762</v>
      </c>
      <c r="I292" s="3" t="b">
        <v>1</v>
      </c>
      <c r="J292" s="3">
        <v>49.1</v>
      </c>
      <c r="K292" s="3">
        <v>2.5</v>
      </c>
      <c r="L292" s="3" t="b">
        <v>0</v>
      </c>
      <c r="M292" s="1" t="s">
        <v>43</v>
      </c>
      <c r="N292" s="1" t="s">
        <v>746</v>
      </c>
      <c r="O292" s="3">
        <v>1</v>
      </c>
      <c r="P292" s="1" t="s">
        <v>749</v>
      </c>
      <c r="Q292" s="1" t="s">
        <v>750</v>
      </c>
      <c r="R292" s="1" t="s">
        <v>47</v>
      </c>
      <c r="S292" s="20" t="s">
        <v>48</v>
      </c>
      <c r="T292" s="1" t="s">
        <v>49</v>
      </c>
      <c r="U292" s="1" t="s">
        <v>751</v>
      </c>
      <c r="V292" s="1" t="s">
        <v>43</v>
      </c>
      <c r="W292" s="4">
        <v>43044</v>
      </c>
      <c r="X292" s="3">
        <v>0</v>
      </c>
      <c r="Y292" s="1" t="s">
        <v>763</v>
      </c>
      <c r="Z292" s="1" t="s">
        <v>760</v>
      </c>
      <c r="AA292" s="4">
        <v>44938</v>
      </c>
      <c r="AB292" s="1" t="s">
        <v>75</v>
      </c>
      <c r="AC292" s="4">
        <v>44952</v>
      </c>
      <c r="AD292" s="3">
        <v>1</v>
      </c>
      <c r="AE292" s="4">
        <v>44944</v>
      </c>
      <c r="AF292" s="1" t="s">
        <v>763</v>
      </c>
      <c r="AG292" s="1" t="s">
        <v>78</v>
      </c>
      <c r="AH292" s="1" t="s">
        <v>401</v>
      </c>
      <c r="AI292" s="1" t="s">
        <v>559</v>
      </c>
      <c r="AJ292" s="1" t="s">
        <v>70</v>
      </c>
      <c r="AK292" s="1" t="s">
        <v>70</v>
      </c>
      <c r="AL292" s="1" t="s">
        <v>71</v>
      </c>
      <c r="AM292" s="5">
        <v>0</v>
      </c>
      <c r="AN292" s="1" t="s">
        <v>559</v>
      </c>
      <c r="AO292" s="1" t="s">
        <v>560</v>
      </c>
      <c r="AP292" s="5">
        <v>375</v>
      </c>
      <c r="AQ292" s="3">
        <v>1</v>
      </c>
      <c r="AR292" s="1" t="s">
        <v>112</v>
      </c>
      <c r="AS292" s="8">
        <f>(Tableau1[[#This Row],[MedPrix]]+Tableau1[[#This Row],[PrixTrai]])*(1-Tableau1[[#This Row],[CliRemise]])</f>
        <v>375</v>
      </c>
      <c r="AT292" s="33">
        <f>Tableau1[[#This Row],[CA]]*1.1</f>
        <v>412.50000000000006</v>
      </c>
      <c r="AU292" s="22" t="str">
        <f>IF( Tableau1[[#This Row],[DetailVisite.VisNum]]="", "Sans détail", "Avec détail")</f>
        <v>Avec détail</v>
      </c>
      <c r="AV292" s="22">
        <f ca="1">IF(Tableau1[[#This Row],[VisDatePaiement_2024]]="",0,(TODAY()-Tableau1[[#This Row],[VisDatePaiement_2024]]))</f>
        <v>725</v>
      </c>
      <c r="AW292" s="22">
        <f ca="1">ROUND(Tableau1[[#This Row],[nombre de jour d''impayés]]/30,1)</f>
        <v>24.2</v>
      </c>
      <c r="AX292" s="22" t="str">
        <f ca="1">IF(Tableau1[[#This Row],[nombre de mois]]&gt;1,"impayé","payé")</f>
        <v>impayé</v>
      </c>
      <c r="AY292" s="23" t="b">
        <f ca="1">AND(Tableau1[[#This Row],[VisDatesuivi_2024]]&gt;=TODAY()-30,Tableau1[[#This Row],[VisDatesuivi_2024]]&lt;=TODAY())</f>
        <v>0</v>
      </c>
      <c r="AZ292" s="23">
        <f>ROUNDDOWN(DAY(Tableau1[[#This Row],[VisDate_2024]])/7,0)</f>
        <v>1</v>
      </c>
      <c r="BA292" s="59">
        <f t="shared" si="4"/>
        <v>0</v>
      </c>
      <c r="BB292" s="60">
        <f>Tableau1[[#This Row],[VisDate_2024]]-Tableau1[[#This Row],[visite]]</f>
        <v>44938</v>
      </c>
      <c r="BC292" s="56" t="str">
        <f>IF(Tableau1[[#This Row],[visite]]&gt;0,Tableau1[[#This Row],[Colonne1]],"")</f>
        <v/>
      </c>
    </row>
    <row r="293" spans="1:55" ht="43.2" x14ac:dyDescent="0.3">
      <c r="A293" s="1" t="s">
        <v>760</v>
      </c>
      <c r="B293" s="1" t="s">
        <v>746</v>
      </c>
      <c r="C293" s="1" t="s">
        <v>761</v>
      </c>
      <c r="D293" s="1" t="s">
        <v>241</v>
      </c>
      <c r="E293" s="1" t="s">
        <v>242</v>
      </c>
      <c r="F293" s="4">
        <v>39351</v>
      </c>
      <c r="G293" s="1" t="s">
        <v>107</v>
      </c>
      <c r="H293" s="1" t="s">
        <v>762</v>
      </c>
      <c r="I293" s="3" t="b">
        <v>1</v>
      </c>
      <c r="J293" s="3">
        <v>49.1</v>
      </c>
      <c r="K293" s="3">
        <v>2.5</v>
      </c>
      <c r="L293" s="3" t="b">
        <v>0</v>
      </c>
      <c r="M293" s="1" t="s">
        <v>43</v>
      </c>
      <c r="N293" s="1" t="s">
        <v>746</v>
      </c>
      <c r="O293" s="3">
        <v>1</v>
      </c>
      <c r="P293" s="1" t="s">
        <v>749</v>
      </c>
      <c r="Q293" s="1" t="s">
        <v>750</v>
      </c>
      <c r="R293" s="1" t="s">
        <v>47</v>
      </c>
      <c r="S293" s="20" t="s">
        <v>48</v>
      </c>
      <c r="T293" s="1" t="s">
        <v>49</v>
      </c>
      <c r="U293" s="1" t="s">
        <v>751</v>
      </c>
      <c r="V293" s="1" t="s">
        <v>43</v>
      </c>
      <c r="W293" s="4">
        <v>43044</v>
      </c>
      <c r="X293" s="3">
        <v>0</v>
      </c>
      <c r="Y293" s="1" t="s">
        <v>763</v>
      </c>
      <c r="Z293" s="1" t="s">
        <v>760</v>
      </c>
      <c r="AA293" s="4">
        <v>44938</v>
      </c>
      <c r="AB293" s="1" t="s">
        <v>75</v>
      </c>
      <c r="AC293" s="4">
        <v>44952</v>
      </c>
      <c r="AD293" s="3">
        <v>1</v>
      </c>
      <c r="AE293" s="4">
        <v>44944</v>
      </c>
      <c r="AF293" s="1" t="s">
        <v>763</v>
      </c>
      <c r="AG293" s="1" t="s">
        <v>84</v>
      </c>
      <c r="AH293" s="1" t="s">
        <v>401</v>
      </c>
      <c r="AI293" s="1" t="s">
        <v>766</v>
      </c>
      <c r="AJ293" s="1" t="s">
        <v>174</v>
      </c>
      <c r="AK293" s="1" t="s">
        <v>174</v>
      </c>
      <c r="AL293" s="1" t="s">
        <v>175</v>
      </c>
      <c r="AM293" s="5">
        <v>4</v>
      </c>
      <c r="AN293" s="1" t="s">
        <v>766</v>
      </c>
      <c r="AO293" s="1" t="s">
        <v>767</v>
      </c>
      <c r="AP293" s="5">
        <v>375</v>
      </c>
      <c r="AQ293" s="3">
        <v>1</v>
      </c>
      <c r="AR293" s="1" t="s">
        <v>112</v>
      </c>
      <c r="AS293" s="8">
        <f>(Tableau1[[#This Row],[MedPrix]]+Tableau1[[#This Row],[PrixTrai]])*(1-Tableau1[[#This Row],[CliRemise]])</f>
        <v>379</v>
      </c>
      <c r="AT293" s="33">
        <f>Tableau1[[#This Row],[CA]]*1.1</f>
        <v>416.90000000000003</v>
      </c>
      <c r="AU293" s="22" t="str">
        <f>IF( Tableau1[[#This Row],[DetailVisite.VisNum]]="", "Sans détail", "Avec détail")</f>
        <v>Avec détail</v>
      </c>
      <c r="AV293" s="22">
        <f ca="1">IF(Tableau1[[#This Row],[VisDatePaiement_2024]]="",0,(TODAY()-Tableau1[[#This Row],[VisDatePaiement_2024]]))</f>
        <v>725</v>
      </c>
      <c r="AW293" s="22">
        <f ca="1">ROUND(Tableau1[[#This Row],[nombre de jour d''impayés]]/30,1)</f>
        <v>24.2</v>
      </c>
      <c r="AX293" s="22" t="str">
        <f ca="1">IF(Tableau1[[#This Row],[nombre de mois]]&gt;1,"impayé","payé")</f>
        <v>impayé</v>
      </c>
      <c r="AY293" s="23" t="b">
        <f ca="1">AND(Tableau1[[#This Row],[VisDatesuivi_2024]]&gt;=TODAY()-30,Tableau1[[#This Row],[VisDatesuivi_2024]]&lt;=TODAY())</f>
        <v>0</v>
      </c>
      <c r="AZ293" s="23">
        <f>ROUNDDOWN(DAY(Tableau1[[#This Row],[VisDate_2024]])/7,0)</f>
        <v>1</v>
      </c>
      <c r="BA293" s="59">
        <f t="shared" si="4"/>
        <v>0</v>
      </c>
      <c r="BB293" s="60">
        <f>Tableau1[[#This Row],[VisDate_2024]]-Tableau1[[#This Row],[visite]]</f>
        <v>44938</v>
      </c>
      <c r="BC293" s="56" t="str">
        <f>IF(Tableau1[[#This Row],[visite]]&gt;0,Tableau1[[#This Row],[Colonne1]],"")</f>
        <v/>
      </c>
    </row>
    <row r="294" spans="1:55" ht="43.2" x14ac:dyDescent="0.3">
      <c r="A294" s="1" t="s">
        <v>760</v>
      </c>
      <c r="B294" s="1" t="s">
        <v>746</v>
      </c>
      <c r="C294" s="1" t="s">
        <v>761</v>
      </c>
      <c r="D294" s="1" t="s">
        <v>241</v>
      </c>
      <c r="E294" s="1" t="s">
        <v>242</v>
      </c>
      <c r="F294" s="4">
        <v>39351</v>
      </c>
      <c r="G294" s="1" t="s">
        <v>107</v>
      </c>
      <c r="H294" s="1" t="s">
        <v>762</v>
      </c>
      <c r="I294" s="3" t="b">
        <v>1</v>
      </c>
      <c r="J294" s="3">
        <v>49.1</v>
      </c>
      <c r="K294" s="3">
        <v>2.5</v>
      </c>
      <c r="L294" s="3" t="b">
        <v>0</v>
      </c>
      <c r="M294" s="1" t="s">
        <v>43</v>
      </c>
      <c r="N294" s="1" t="s">
        <v>746</v>
      </c>
      <c r="O294" s="3">
        <v>1</v>
      </c>
      <c r="P294" s="1" t="s">
        <v>749</v>
      </c>
      <c r="Q294" s="1" t="s">
        <v>750</v>
      </c>
      <c r="R294" s="1" t="s">
        <v>47</v>
      </c>
      <c r="S294" s="20" t="s">
        <v>48</v>
      </c>
      <c r="T294" s="1" t="s">
        <v>49</v>
      </c>
      <c r="U294" s="1" t="s">
        <v>751</v>
      </c>
      <c r="V294" s="1" t="s">
        <v>43</v>
      </c>
      <c r="W294" s="4">
        <v>43044</v>
      </c>
      <c r="X294" s="3">
        <v>0</v>
      </c>
      <c r="Y294" s="1" t="s">
        <v>763</v>
      </c>
      <c r="Z294" s="1" t="s">
        <v>760</v>
      </c>
      <c r="AA294" s="4">
        <v>44938</v>
      </c>
      <c r="AB294" s="1" t="s">
        <v>75</v>
      </c>
      <c r="AC294" s="4">
        <v>44952</v>
      </c>
      <c r="AD294" s="3">
        <v>1</v>
      </c>
      <c r="AE294" s="4">
        <v>44944</v>
      </c>
      <c r="AF294" s="1" t="s">
        <v>763</v>
      </c>
      <c r="AG294" s="1" t="s">
        <v>101</v>
      </c>
      <c r="AH294" s="1" t="s">
        <v>401</v>
      </c>
      <c r="AI294" s="1" t="s">
        <v>561</v>
      </c>
      <c r="AJ294" s="1" t="s">
        <v>87</v>
      </c>
      <c r="AK294" s="1" t="s">
        <v>87</v>
      </c>
      <c r="AL294" s="1" t="s">
        <v>88</v>
      </c>
      <c r="AM294" s="5">
        <v>17.25</v>
      </c>
      <c r="AN294" s="1" t="s">
        <v>561</v>
      </c>
      <c r="AO294" s="1" t="s">
        <v>562</v>
      </c>
      <c r="AP294" s="5">
        <v>175</v>
      </c>
      <c r="AQ294" s="3">
        <v>1</v>
      </c>
      <c r="AR294" s="1" t="s">
        <v>112</v>
      </c>
      <c r="AS294" s="8">
        <f>(Tableau1[[#This Row],[MedPrix]]+Tableau1[[#This Row],[PrixTrai]])*(1-Tableau1[[#This Row],[CliRemise]])</f>
        <v>192.25</v>
      </c>
      <c r="AT294" s="33">
        <f>Tableau1[[#This Row],[CA]]*1.1</f>
        <v>211.47500000000002</v>
      </c>
      <c r="AU294" s="22" t="str">
        <f>IF( Tableau1[[#This Row],[DetailVisite.VisNum]]="", "Sans détail", "Avec détail")</f>
        <v>Avec détail</v>
      </c>
      <c r="AV294" s="22">
        <f ca="1">IF(Tableau1[[#This Row],[VisDatePaiement_2024]]="",0,(TODAY()-Tableau1[[#This Row],[VisDatePaiement_2024]]))</f>
        <v>725</v>
      </c>
      <c r="AW294" s="22">
        <f ca="1">ROUND(Tableau1[[#This Row],[nombre de jour d''impayés]]/30,1)</f>
        <v>24.2</v>
      </c>
      <c r="AX294" s="22" t="str">
        <f ca="1">IF(Tableau1[[#This Row],[nombre de mois]]&gt;1,"impayé","payé")</f>
        <v>impayé</v>
      </c>
      <c r="AY294" s="23" t="b">
        <f ca="1">AND(Tableau1[[#This Row],[VisDatesuivi_2024]]&gt;=TODAY()-30,Tableau1[[#This Row],[VisDatesuivi_2024]]&lt;=TODAY())</f>
        <v>0</v>
      </c>
      <c r="AZ294" s="23">
        <f>ROUNDDOWN(DAY(Tableau1[[#This Row],[VisDate_2024]])/7,0)</f>
        <v>1</v>
      </c>
      <c r="BA294" s="59">
        <f t="shared" si="4"/>
        <v>0</v>
      </c>
      <c r="BB294" s="60">
        <f>Tableau1[[#This Row],[VisDate_2024]]-Tableau1[[#This Row],[visite]]</f>
        <v>44938</v>
      </c>
      <c r="BC294" s="56" t="str">
        <f>IF(Tableau1[[#This Row],[visite]]&gt;0,Tableau1[[#This Row],[Colonne1]],"")</f>
        <v/>
      </c>
    </row>
    <row r="295" spans="1:55" ht="28.8" x14ac:dyDescent="0.3">
      <c r="A295" s="1" t="s">
        <v>760</v>
      </c>
      <c r="B295" s="1" t="s">
        <v>746</v>
      </c>
      <c r="C295" s="1" t="s">
        <v>761</v>
      </c>
      <c r="D295" s="1" t="s">
        <v>241</v>
      </c>
      <c r="E295" s="1" t="s">
        <v>242</v>
      </c>
      <c r="F295" s="4">
        <v>39351</v>
      </c>
      <c r="G295" s="1" t="s">
        <v>107</v>
      </c>
      <c r="H295" s="1" t="s">
        <v>762</v>
      </c>
      <c r="I295" s="3" t="b">
        <v>1</v>
      </c>
      <c r="J295" s="3">
        <v>49.1</v>
      </c>
      <c r="K295" s="3">
        <v>2.5</v>
      </c>
      <c r="L295" s="3" t="b">
        <v>0</v>
      </c>
      <c r="M295" s="1" t="s">
        <v>43</v>
      </c>
      <c r="N295" s="1" t="s">
        <v>746</v>
      </c>
      <c r="O295" s="3">
        <v>1</v>
      </c>
      <c r="P295" s="1" t="s">
        <v>749</v>
      </c>
      <c r="Q295" s="1" t="s">
        <v>750</v>
      </c>
      <c r="R295" s="1" t="s">
        <v>47</v>
      </c>
      <c r="S295" s="20" t="s">
        <v>48</v>
      </c>
      <c r="T295" s="1" t="s">
        <v>49</v>
      </c>
      <c r="U295" s="1" t="s">
        <v>751</v>
      </c>
      <c r="V295" s="1" t="s">
        <v>43</v>
      </c>
      <c r="W295" s="4">
        <v>43044</v>
      </c>
      <c r="X295" s="3">
        <v>0</v>
      </c>
      <c r="Y295" s="1" t="s">
        <v>768</v>
      </c>
      <c r="Z295" s="1" t="s">
        <v>760</v>
      </c>
      <c r="AA295" s="4">
        <v>45333</v>
      </c>
      <c r="AB295" s="1" t="s">
        <v>75</v>
      </c>
      <c r="AC295" s="4">
        <v>45347</v>
      </c>
      <c r="AD295" s="3">
        <v>3</v>
      </c>
      <c r="AE295" s="4">
        <v>45334</v>
      </c>
      <c r="AF295" s="1" t="s">
        <v>768</v>
      </c>
      <c r="AG295" s="1" t="s">
        <v>67</v>
      </c>
      <c r="AH295" s="1" t="s">
        <v>401</v>
      </c>
      <c r="AI295" s="1" t="s">
        <v>764</v>
      </c>
      <c r="AJ295" s="1" t="s">
        <v>70</v>
      </c>
      <c r="AK295" s="1" t="s">
        <v>70</v>
      </c>
      <c r="AL295" s="1" t="s">
        <v>71</v>
      </c>
      <c r="AM295" s="5">
        <v>0</v>
      </c>
      <c r="AN295" s="1" t="s">
        <v>764</v>
      </c>
      <c r="AO295" s="1" t="s">
        <v>765</v>
      </c>
      <c r="AP295" s="5">
        <v>275</v>
      </c>
      <c r="AQ295" s="3">
        <v>3</v>
      </c>
      <c r="AR295" s="1" t="s">
        <v>82</v>
      </c>
      <c r="AS295" s="8">
        <f>(Tableau1[[#This Row],[MedPrix]]+Tableau1[[#This Row],[PrixTrai]])*(1-Tableau1[[#This Row],[CliRemise]])</f>
        <v>275</v>
      </c>
      <c r="AT295" s="33">
        <f>Tableau1[[#This Row],[CA]]*1.1</f>
        <v>302.5</v>
      </c>
      <c r="AU295" s="22" t="str">
        <f>IF( Tableau1[[#This Row],[DetailVisite.VisNum]]="", "Sans détail", "Avec détail")</f>
        <v>Avec détail</v>
      </c>
      <c r="AV295" s="22">
        <f ca="1">IF(Tableau1[[#This Row],[VisDatePaiement_2024]]="",0,(TODAY()-Tableau1[[#This Row],[VisDatePaiement_2024]]))</f>
        <v>335</v>
      </c>
      <c r="AW295" s="22">
        <f ca="1">ROUND(Tableau1[[#This Row],[nombre de jour d''impayés]]/30,1)</f>
        <v>11.2</v>
      </c>
      <c r="AX295" s="22" t="str">
        <f ca="1">IF(Tableau1[[#This Row],[nombre de mois]]&gt;1,"impayé","payé")</f>
        <v>impayé</v>
      </c>
      <c r="AY295" s="23" t="b">
        <f ca="1">AND(Tableau1[[#This Row],[VisDatesuivi_2024]]&gt;=TODAY()-30,Tableau1[[#This Row],[VisDatesuivi_2024]]&lt;=TODAY())</f>
        <v>0</v>
      </c>
      <c r="AZ295" s="23">
        <f>ROUNDDOWN(DAY(Tableau1[[#This Row],[VisDate_2024]])/7,0)</f>
        <v>1</v>
      </c>
      <c r="BA295" s="59">
        <f t="shared" si="4"/>
        <v>0</v>
      </c>
      <c r="BB295" s="60">
        <f>Tableau1[[#This Row],[VisDate_2024]]-Tableau1[[#This Row],[visite]]</f>
        <v>45333</v>
      </c>
      <c r="BC295" s="56" t="str">
        <f>IF(Tableau1[[#This Row],[visite]]&gt;0,Tableau1[[#This Row],[Colonne1]],"")</f>
        <v/>
      </c>
    </row>
    <row r="296" spans="1:55" ht="43.2" x14ac:dyDescent="0.3">
      <c r="A296" s="1" t="s">
        <v>760</v>
      </c>
      <c r="B296" s="1" t="s">
        <v>746</v>
      </c>
      <c r="C296" s="1" t="s">
        <v>761</v>
      </c>
      <c r="D296" s="1" t="s">
        <v>241</v>
      </c>
      <c r="E296" s="1" t="s">
        <v>242</v>
      </c>
      <c r="F296" s="4">
        <v>39351</v>
      </c>
      <c r="G296" s="1" t="s">
        <v>107</v>
      </c>
      <c r="H296" s="1" t="s">
        <v>762</v>
      </c>
      <c r="I296" s="3" t="b">
        <v>1</v>
      </c>
      <c r="J296" s="3">
        <v>49.1</v>
      </c>
      <c r="K296" s="3">
        <v>2.5</v>
      </c>
      <c r="L296" s="3" t="b">
        <v>0</v>
      </c>
      <c r="M296" s="1" t="s">
        <v>43</v>
      </c>
      <c r="N296" s="1" t="s">
        <v>746</v>
      </c>
      <c r="O296" s="3">
        <v>1</v>
      </c>
      <c r="P296" s="1" t="s">
        <v>749</v>
      </c>
      <c r="Q296" s="1" t="s">
        <v>750</v>
      </c>
      <c r="R296" s="1" t="s">
        <v>47</v>
      </c>
      <c r="S296" s="20" t="s">
        <v>48</v>
      </c>
      <c r="T296" s="1" t="s">
        <v>49</v>
      </c>
      <c r="U296" s="1" t="s">
        <v>751</v>
      </c>
      <c r="V296" s="1" t="s">
        <v>43</v>
      </c>
      <c r="W296" s="4">
        <v>43044</v>
      </c>
      <c r="X296" s="3">
        <v>0</v>
      </c>
      <c r="Y296" s="1" t="s">
        <v>768</v>
      </c>
      <c r="Z296" s="1" t="s">
        <v>760</v>
      </c>
      <c r="AA296" s="4">
        <v>45333</v>
      </c>
      <c r="AB296" s="1" t="s">
        <v>75</v>
      </c>
      <c r="AC296" s="4">
        <v>45347</v>
      </c>
      <c r="AD296" s="3">
        <v>3</v>
      </c>
      <c r="AE296" s="4">
        <v>45334</v>
      </c>
      <c r="AF296" s="1" t="s">
        <v>768</v>
      </c>
      <c r="AG296" s="1" t="s">
        <v>91</v>
      </c>
      <c r="AH296" s="1" t="s">
        <v>401</v>
      </c>
      <c r="AI296" s="1" t="s">
        <v>151</v>
      </c>
      <c r="AJ296" s="1" t="s">
        <v>70</v>
      </c>
      <c r="AK296" s="1" t="s">
        <v>70</v>
      </c>
      <c r="AL296" s="1" t="s">
        <v>71</v>
      </c>
      <c r="AM296" s="5">
        <v>0</v>
      </c>
      <c r="AN296" s="1" t="s">
        <v>151</v>
      </c>
      <c r="AO296" s="1" t="s">
        <v>152</v>
      </c>
      <c r="AP296" s="5">
        <v>250</v>
      </c>
      <c r="AQ296" s="3">
        <v>3</v>
      </c>
      <c r="AR296" s="1" t="s">
        <v>82</v>
      </c>
      <c r="AS296" s="8">
        <f>(Tableau1[[#This Row],[MedPrix]]+Tableau1[[#This Row],[PrixTrai]])*(1-Tableau1[[#This Row],[CliRemise]])</f>
        <v>250</v>
      </c>
      <c r="AT296" s="33">
        <f>Tableau1[[#This Row],[CA]]*1.1</f>
        <v>275</v>
      </c>
      <c r="AU296" s="22" t="str">
        <f>IF( Tableau1[[#This Row],[DetailVisite.VisNum]]="", "Sans détail", "Avec détail")</f>
        <v>Avec détail</v>
      </c>
      <c r="AV296" s="22">
        <f ca="1">IF(Tableau1[[#This Row],[VisDatePaiement_2024]]="",0,(TODAY()-Tableau1[[#This Row],[VisDatePaiement_2024]]))</f>
        <v>335</v>
      </c>
      <c r="AW296" s="22">
        <f ca="1">ROUND(Tableau1[[#This Row],[nombre de jour d''impayés]]/30,1)</f>
        <v>11.2</v>
      </c>
      <c r="AX296" s="22" t="str">
        <f ca="1">IF(Tableau1[[#This Row],[nombre de mois]]&gt;1,"impayé","payé")</f>
        <v>impayé</v>
      </c>
      <c r="AY296" s="23" t="b">
        <f ca="1">AND(Tableau1[[#This Row],[VisDatesuivi_2024]]&gt;=TODAY()-30,Tableau1[[#This Row],[VisDatesuivi_2024]]&lt;=TODAY())</f>
        <v>0</v>
      </c>
      <c r="AZ296" s="23">
        <f>ROUNDDOWN(DAY(Tableau1[[#This Row],[VisDate_2024]])/7,0)</f>
        <v>1</v>
      </c>
      <c r="BA296" s="59">
        <f t="shared" si="4"/>
        <v>0</v>
      </c>
      <c r="BB296" s="60">
        <f>Tableau1[[#This Row],[VisDate_2024]]-Tableau1[[#This Row],[visite]]</f>
        <v>45333</v>
      </c>
      <c r="BC296" s="56" t="str">
        <f>IF(Tableau1[[#This Row],[visite]]&gt;0,Tableau1[[#This Row],[Colonne1]],"")</f>
        <v/>
      </c>
    </row>
    <row r="297" spans="1:55" ht="28.8" x14ac:dyDescent="0.3">
      <c r="A297" s="1" t="s">
        <v>760</v>
      </c>
      <c r="B297" s="1" t="s">
        <v>746</v>
      </c>
      <c r="C297" s="1" t="s">
        <v>761</v>
      </c>
      <c r="D297" s="1" t="s">
        <v>241</v>
      </c>
      <c r="E297" s="1" t="s">
        <v>242</v>
      </c>
      <c r="F297" s="4">
        <v>39351</v>
      </c>
      <c r="G297" s="1" t="s">
        <v>107</v>
      </c>
      <c r="H297" s="1" t="s">
        <v>762</v>
      </c>
      <c r="I297" s="3" t="b">
        <v>1</v>
      </c>
      <c r="J297" s="3">
        <v>49.1</v>
      </c>
      <c r="K297" s="3">
        <v>2.5</v>
      </c>
      <c r="L297" s="3" t="b">
        <v>0</v>
      </c>
      <c r="M297" s="1" t="s">
        <v>43</v>
      </c>
      <c r="N297" s="1" t="s">
        <v>746</v>
      </c>
      <c r="O297" s="3">
        <v>1</v>
      </c>
      <c r="P297" s="1" t="s">
        <v>749</v>
      </c>
      <c r="Q297" s="1" t="s">
        <v>750</v>
      </c>
      <c r="R297" s="1" t="s">
        <v>47</v>
      </c>
      <c r="S297" s="20" t="s">
        <v>48</v>
      </c>
      <c r="T297" s="1" t="s">
        <v>49</v>
      </c>
      <c r="U297" s="1" t="s">
        <v>751</v>
      </c>
      <c r="V297" s="1" t="s">
        <v>43</v>
      </c>
      <c r="W297" s="4">
        <v>43044</v>
      </c>
      <c r="X297" s="3">
        <v>0</v>
      </c>
      <c r="Y297" s="1" t="s">
        <v>768</v>
      </c>
      <c r="Z297" s="1" t="s">
        <v>760</v>
      </c>
      <c r="AA297" s="4">
        <v>45333</v>
      </c>
      <c r="AB297" s="1" t="s">
        <v>75</v>
      </c>
      <c r="AC297" s="4">
        <v>45347</v>
      </c>
      <c r="AD297" s="3">
        <v>3</v>
      </c>
      <c r="AE297" s="4">
        <v>45334</v>
      </c>
      <c r="AF297" s="1" t="s">
        <v>768</v>
      </c>
      <c r="AG297" s="1" t="s">
        <v>78</v>
      </c>
      <c r="AH297" s="1" t="s">
        <v>401</v>
      </c>
      <c r="AI297" s="1" t="s">
        <v>559</v>
      </c>
      <c r="AJ297" s="1" t="s">
        <v>70</v>
      </c>
      <c r="AK297" s="1" t="s">
        <v>70</v>
      </c>
      <c r="AL297" s="1" t="s">
        <v>71</v>
      </c>
      <c r="AM297" s="5">
        <v>0</v>
      </c>
      <c r="AN297" s="1" t="s">
        <v>559</v>
      </c>
      <c r="AO297" s="1" t="s">
        <v>560</v>
      </c>
      <c r="AP297" s="5">
        <v>375</v>
      </c>
      <c r="AQ297" s="3">
        <v>3</v>
      </c>
      <c r="AR297" s="1" t="s">
        <v>82</v>
      </c>
      <c r="AS297" s="8">
        <f>(Tableau1[[#This Row],[MedPrix]]+Tableau1[[#This Row],[PrixTrai]])*(1-Tableau1[[#This Row],[CliRemise]])</f>
        <v>375</v>
      </c>
      <c r="AT297" s="33">
        <f>Tableau1[[#This Row],[CA]]*1.1</f>
        <v>412.50000000000006</v>
      </c>
      <c r="AU297" s="22" t="str">
        <f>IF( Tableau1[[#This Row],[DetailVisite.VisNum]]="", "Sans détail", "Avec détail")</f>
        <v>Avec détail</v>
      </c>
      <c r="AV297" s="22">
        <f ca="1">IF(Tableau1[[#This Row],[VisDatePaiement_2024]]="",0,(TODAY()-Tableau1[[#This Row],[VisDatePaiement_2024]]))</f>
        <v>335</v>
      </c>
      <c r="AW297" s="22">
        <f ca="1">ROUND(Tableau1[[#This Row],[nombre de jour d''impayés]]/30,1)</f>
        <v>11.2</v>
      </c>
      <c r="AX297" s="22" t="str">
        <f ca="1">IF(Tableau1[[#This Row],[nombre de mois]]&gt;1,"impayé","payé")</f>
        <v>impayé</v>
      </c>
      <c r="AY297" s="23" t="b">
        <f ca="1">AND(Tableau1[[#This Row],[VisDatesuivi_2024]]&gt;=TODAY()-30,Tableau1[[#This Row],[VisDatesuivi_2024]]&lt;=TODAY())</f>
        <v>0</v>
      </c>
      <c r="AZ297" s="23">
        <f>ROUNDDOWN(DAY(Tableau1[[#This Row],[VisDate_2024]])/7,0)</f>
        <v>1</v>
      </c>
      <c r="BA297" s="59">
        <f t="shared" si="4"/>
        <v>0</v>
      </c>
      <c r="BB297" s="60">
        <f>Tableau1[[#This Row],[VisDate_2024]]-Tableau1[[#This Row],[visite]]</f>
        <v>45333</v>
      </c>
      <c r="BC297" s="56" t="str">
        <f>IF(Tableau1[[#This Row],[visite]]&gt;0,Tableau1[[#This Row],[Colonne1]],"")</f>
        <v/>
      </c>
    </row>
    <row r="298" spans="1:55" ht="43.2" x14ac:dyDescent="0.3">
      <c r="A298" s="1" t="s">
        <v>760</v>
      </c>
      <c r="B298" s="1" t="s">
        <v>746</v>
      </c>
      <c r="C298" s="1" t="s">
        <v>761</v>
      </c>
      <c r="D298" s="1" t="s">
        <v>241</v>
      </c>
      <c r="E298" s="1" t="s">
        <v>242</v>
      </c>
      <c r="F298" s="4">
        <v>39351</v>
      </c>
      <c r="G298" s="1" t="s">
        <v>107</v>
      </c>
      <c r="H298" s="1" t="s">
        <v>762</v>
      </c>
      <c r="I298" s="3" t="b">
        <v>1</v>
      </c>
      <c r="J298" s="3">
        <v>49.1</v>
      </c>
      <c r="K298" s="3">
        <v>2.5</v>
      </c>
      <c r="L298" s="3" t="b">
        <v>0</v>
      </c>
      <c r="M298" s="1" t="s">
        <v>43</v>
      </c>
      <c r="N298" s="1" t="s">
        <v>746</v>
      </c>
      <c r="O298" s="3">
        <v>1</v>
      </c>
      <c r="P298" s="1" t="s">
        <v>749</v>
      </c>
      <c r="Q298" s="1" t="s">
        <v>750</v>
      </c>
      <c r="R298" s="1" t="s">
        <v>47</v>
      </c>
      <c r="S298" s="20" t="s">
        <v>48</v>
      </c>
      <c r="T298" s="1" t="s">
        <v>49</v>
      </c>
      <c r="U298" s="1" t="s">
        <v>751</v>
      </c>
      <c r="V298" s="1" t="s">
        <v>43</v>
      </c>
      <c r="W298" s="4">
        <v>43044</v>
      </c>
      <c r="X298" s="3">
        <v>0</v>
      </c>
      <c r="Y298" s="1" t="s">
        <v>768</v>
      </c>
      <c r="Z298" s="1" t="s">
        <v>760</v>
      </c>
      <c r="AA298" s="4">
        <v>45333</v>
      </c>
      <c r="AB298" s="1" t="s">
        <v>75</v>
      </c>
      <c r="AC298" s="4">
        <v>45347</v>
      </c>
      <c r="AD298" s="3">
        <v>3</v>
      </c>
      <c r="AE298" s="4">
        <v>45334</v>
      </c>
      <c r="AF298" s="1" t="s">
        <v>768</v>
      </c>
      <c r="AG298" s="1" t="s">
        <v>84</v>
      </c>
      <c r="AH298" s="1" t="s">
        <v>401</v>
      </c>
      <c r="AI298" s="1" t="s">
        <v>766</v>
      </c>
      <c r="AJ298" s="1" t="s">
        <v>174</v>
      </c>
      <c r="AK298" s="1" t="s">
        <v>174</v>
      </c>
      <c r="AL298" s="1" t="s">
        <v>175</v>
      </c>
      <c r="AM298" s="5">
        <v>4</v>
      </c>
      <c r="AN298" s="1" t="s">
        <v>766</v>
      </c>
      <c r="AO298" s="1" t="s">
        <v>767</v>
      </c>
      <c r="AP298" s="5">
        <v>375</v>
      </c>
      <c r="AQ298" s="3">
        <v>3</v>
      </c>
      <c r="AR298" s="1" t="s">
        <v>82</v>
      </c>
      <c r="AS298" s="8">
        <f>(Tableau1[[#This Row],[MedPrix]]+Tableau1[[#This Row],[PrixTrai]])*(1-Tableau1[[#This Row],[CliRemise]])</f>
        <v>379</v>
      </c>
      <c r="AT298" s="33">
        <f>Tableau1[[#This Row],[CA]]*1.1</f>
        <v>416.90000000000003</v>
      </c>
      <c r="AU298" s="22" t="str">
        <f>IF( Tableau1[[#This Row],[DetailVisite.VisNum]]="", "Sans détail", "Avec détail")</f>
        <v>Avec détail</v>
      </c>
      <c r="AV298" s="22">
        <f ca="1">IF(Tableau1[[#This Row],[VisDatePaiement_2024]]="",0,(TODAY()-Tableau1[[#This Row],[VisDatePaiement_2024]]))</f>
        <v>335</v>
      </c>
      <c r="AW298" s="22">
        <f ca="1">ROUND(Tableau1[[#This Row],[nombre de jour d''impayés]]/30,1)</f>
        <v>11.2</v>
      </c>
      <c r="AX298" s="22" t="str">
        <f ca="1">IF(Tableau1[[#This Row],[nombre de mois]]&gt;1,"impayé","payé")</f>
        <v>impayé</v>
      </c>
      <c r="AY298" s="23" t="b">
        <f ca="1">AND(Tableau1[[#This Row],[VisDatesuivi_2024]]&gt;=TODAY()-30,Tableau1[[#This Row],[VisDatesuivi_2024]]&lt;=TODAY())</f>
        <v>0</v>
      </c>
      <c r="AZ298" s="23">
        <f>ROUNDDOWN(DAY(Tableau1[[#This Row],[VisDate_2024]])/7,0)</f>
        <v>1</v>
      </c>
      <c r="BA298" s="59">
        <f t="shared" si="4"/>
        <v>0</v>
      </c>
      <c r="BB298" s="60">
        <f>Tableau1[[#This Row],[VisDate_2024]]-Tableau1[[#This Row],[visite]]</f>
        <v>45333</v>
      </c>
      <c r="BC298" s="56" t="str">
        <f>IF(Tableau1[[#This Row],[visite]]&gt;0,Tableau1[[#This Row],[Colonne1]],"")</f>
        <v/>
      </c>
    </row>
    <row r="299" spans="1:55" ht="43.2" x14ac:dyDescent="0.3">
      <c r="A299" s="1" t="s">
        <v>760</v>
      </c>
      <c r="B299" s="1" t="s">
        <v>746</v>
      </c>
      <c r="C299" s="1" t="s">
        <v>761</v>
      </c>
      <c r="D299" s="1" t="s">
        <v>241</v>
      </c>
      <c r="E299" s="1" t="s">
        <v>242</v>
      </c>
      <c r="F299" s="4">
        <v>39351</v>
      </c>
      <c r="G299" s="1" t="s">
        <v>107</v>
      </c>
      <c r="H299" s="1" t="s">
        <v>762</v>
      </c>
      <c r="I299" s="3" t="b">
        <v>1</v>
      </c>
      <c r="J299" s="3">
        <v>49.1</v>
      </c>
      <c r="K299" s="3">
        <v>2.5</v>
      </c>
      <c r="L299" s="3" t="b">
        <v>0</v>
      </c>
      <c r="M299" s="1" t="s">
        <v>43</v>
      </c>
      <c r="N299" s="1" t="s">
        <v>746</v>
      </c>
      <c r="O299" s="3">
        <v>1</v>
      </c>
      <c r="P299" s="1" t="s">
        <v>749</v>
      </c>
      <c r="Q299" s="1" t="s">
        <v>750</v>
      </c>
      <c r="R299" s="1" t="s">
        <v>47</v>
      </c>
      <c r="S299" s="20" t="s">
        <v>48</v>
      </c>
      <c r="T299" s="1" t="s">
        <v>49</v>
      </c>
      <c r="U299" s="1" t="s">
        <v>751</v>
      </c>
      <c r="V299" s="1" t="s">
        <v>43</v>
      </c>
      <c r="W299" s="4">
        <v>43044</v>
      </c>
      <c r="X299" s="3">
        <v>0</v>
      </c>
      <c r="Y299" s="1" t="s">
        <v>768</v>
      </c>
      <c r="Z299" s="1" t="s">
        <v>760</v>
      </c>
      <c r="AA299" s="4">
        <v>45333</v>
      </c>
      <c r="AB299" s="1" t="s">
        <v>75</v>
      </c>
      <c r="AC299" s="4">
        <v>45347</v>
      </c>
      <c r="AD299" s="3">
        <v>3</v>
      </c>
      <c r="AE299" s="4">
        <v>45334</v>
      </c>
      <c r="AF299" s="1" t="s">
        <v>768</v>
      </c>
      <c r="AG299" s="1" t="s">
        <v>101</v>
      </c>
      <c r="AH299" s="1" t="s">
        <v>401</v>
      </c>
      <c r="AI299" s="1" t="s">
        <v>561</v>
      </c>
      <c r="AJ299" s="1" t="s">
        <v>87</v>
      </c>
      <c r="AK299" s="1" t="s">
        <v>87</v>
      </c>
      <c r="AL299" s="1" t="s">
        <v>88</v>
      </c>
      <c r="AM299" s="5">
        <v>17.25</v>
      </c>
      <c r="AN299" s="1" t="s">
        <v>561</v>
      </c>
      <c r="AO299" s="1" t="s">
        <v>562</v>
      </c>
      <c r="AP299" s="5">
        <v>175</v>
      </c>
      <c r="AQ299" s="3">
        <v>3</v>
      </c>
      <c r="AR299" s="1" t="s">
        <v>82</v>
      </c>
      <c r="AS299" s="8">
        <f>(Tableau1[[#This Row],[MedPrix]]+Tableau1[[#This Row],[PrixTrai]])*(1-Tableau1[[#This Row],[CliRemise]])</f>
        <v>192.25</v>
      </c>
      <c r="AT299" s="33">
        <f>Tableau1[[#This Row],[CA]]*1.1</f>
        <v>211.47500000000002</v>
      </c>
      <c r="AU299" s="22" t="str">
        <f>IF( Tableau1[[#This Row],[DetailVisite.VisNum]]="", "Sans détail", "Avec détail")</f>
        <v>Avec détail</v>
      </c>
      <c r="AV299" s="22">
        <f ca="1">IF(Tableau1[[#This Row],[VisDatePaiement_2024]]="",0,(TODAY()-Tableau1[[#This Row],[VisDatePaiement_2024]]))</f>
        <v>335</v>
      </c>
      <c r="AW299" s="22">
        <f ca="1">ROUND(Tableau1[[#This Row],[nombre de jour d''impayés]]/30,1)</f>
        <v>11.2</v>
      </c>
      <c r="AX299" s="22" t="str">
        <f ca="1">IF(Tableau1[[#This Row],[nombre de mois]]&gt;1,"impayé","payé")</f>
        <v>impayé</v>
      </c>
      <c r="AY299" s="23" t="b">
        <f ca="1">AND(Tableau1[[#This Row],[VisDatesuivi_2024]]&gt;=TODAY()-30,Tableau1[[#This Row],[VisDatesuivi_2024]]&lt;=TODAY())</f>
        <v>0</v>
      </c>
      <c r="AZ299" s="23">
        <f>ROUNDDOWN(DAY(Tableau1[[#This Row],[VisDate_2024]])/7,0)</f>
        <v>1</v>
      </c>
      <c r="BA299" s="59">
        <f t="shared" si="4"/>
        <v>0</v>
      </c>
      <c r="BB299" s="60">
        <f>Tableau1[[#This Row],[VisDate_2024]]-Tableau1[[#This Row],[visite]]</f>
        <v>45333</v>
      </c>
      <c r="BC299" s="56" t="str">
        <f>IF(Tableau1[[#This Row],[visite]]&gt;0,Tableau1[[#This Row],[Colonne1]],"")</f>
        <v/>
      </c>
    </row>
    <row r="300" spans="1:55" ht="115.2" x14ac:dyDescent="0.3">
      <c r="A300" s="1" t="s">
        <v>769</v>
      </c>
      <c r="B300" s="1" t="s">
        <v>770</v>
      </c>
      <c r="C300" s="1" t="s">
        <v>771</v>
      </c>
      <c r="D300" s="1" t="s">
        <v>160</v>
      </c>
      <c r="E300" s="1" t="s">
        <v>772</v>
      </c>
      <c r="F300" s="4">
        <v>42455</v>
      </c>
      <c r="G300" s="1" t="s">
        <v>107</v>
      </c>
      <c r="H300" s="1" t="s">
        <v>773</v>
      </c>
      <c r="I300" s="3" t="b">
        <v>0</v>
      </c>
      <c r="J300" s="3">
        <v>41.2</v>
      </c>
      <c r="K300" s="3">
        <v>112</v>
      </c>
      <c r="L300" s="3" t="b">
        <v>0</v>
      </c>
      <c r="M300" s="1" t="s">
        <v>774</v>
      </c>
      <c r="N300" s="1" t="s">
        <v>770</v>
      </c>
      <c r="O300" s="3">
        <v>1</v>
      </c>
      <c r="P300" s="1" t="s">
        <v>775</v>
      </c>
      <c r="Q300" s="1" t="s">
        <v>776</v>
      </c>
      <c r="R300" s="1" t="s">
        <v>47</v>
      </c>
      <c r="S300" s="20" t="s">
        <v>48</v>
      </c>
      <c r="T300" s="1" t="s">
        <v>49</v>
      </c>
      <c r="U300" s="1" t="s">
        <v>777</v>
      </c>
      <c r="V300" s="1" t="s">
        <v>43</v>
      </c>
      <c r="W300" s="4">
        <v>43045</v>
      </c>
      <c r="X300" s="3">
        <v>0</v>
      </c>
      <c r="Y300" s="1" t="s">
        <v>778</v>
      </c>
      <c r="Z300" s="1" t="s">
        <v>769</v>
      </c>
      <c r="AA300" s="4">
        <v>45062</v>
      </c>
      <c r="AB300" s="1" t="s">
        <v>75</v>
      </c>
      <c r="AC300" s="4">
        <v>45090</v>
      </c>
      <c r="AD300" s="3">
        <v>3</v>
      </c>
      <c r="AE300" s="4">
        <v>45074</v>
      </c>
      <c r="AF300" s="1" t="s">
        <v>778</v>
      </c>
      <c r="AG300" s="1" t="s">
        <v>67</v>
      </c>
      <c r="AH300" s="1" t="s">
        <v>68</v>
      </c>
      <c r="AI300" s="1" t="s">
        <v>126</v>
      </c>
      <c r="AJ300" s="1" t="s">
        <v>70</v>
      </c>
      <c r="AK300" s="1" t="s">
        <v>70</v>
      </c>
      <c r="AL300" s="1" t="s">
        <v>71</v>
      </c>
      <c r="AM300" s="5">
        <v>0</v>
      </c>
      <c r="AN300" s="1" t="s">
        <v>126</v>
      </c>
      <c r="AO300" s="1" t="s">
        <v>127</v>
      </c>
      <c r="AP300" s="5">
        <v>100</v>
      </c>
      <c r="AQ300" s="3">
        <v>3</v>
      </c>
      <c r="AR300" s="1" t="s">
        <v>82</v>
      </c>
      <c r="AS300" s="8">
        <f>(Tableau1[[#This Row],[MedPrix]]+Tableau1[[#This Row],[PrixTrai]])*(1-Tableau1[[#This Row],[CliRemise]])</f>
        <v>100</v>
      </c>
      <c r="AT300" s="33">
        <f>Tableau1[[#This Row],[CA]]*1.1</f>
        <v>110.00000000000001</v>
      </c>
      <c r="AU300" s="22" t="str">
        <f>IF( Tableau1[[#This Row],[DetailVisite.VisNum]]="", "Sans détail", "Avec détail")</f>
        <v>Avec détail</v>
      </c>
      <c r="AV300" s="22">
        <f ca="1">IF(Tableau1[[#This Row],[VisDatePaiement_2024]]="",0,(TODAY()-Tableau1[[#This Row],[VisDatePaiement_2024]]))</f>
        <v>595</v>
      </c>
      <c r="AW300" s="22">
        <f ca="1">ROUND(Tableau1[[#This Row],[nombre de jour d''impayés]]/30,1)</f>
        <v>19.8</v>
      </c>
      <c r="AX300" s="22" t="str">
        <f ca="1">IF(Tableau1[[#This Row],[nombre de mois]]&gt;1,"impayé","payé")</f>
        <v>impayé</v>
      </c>
      <c r="AY300" s="23" t="b">
        <f ca="1">AND(Tableau1[[#This Row],[VisDatesuivi_2024]]&gt;=TODAY()-30,Tableau1[[#This Row],[VisDatesuivi_2024]]&lt;=TODAY())</f>
        <v>0</v>
      </c>
      <c r="AZ300" s="23">
        <f>ROUNDDOWN(DAY(Tableau1[[#This Row],[VisDate_2024]])/7,0)</f>
        <v>2</v>
      </c>
      <c r="BA300" s="59">
        <f t="shared" si="4"/>
        <v>0</v>
      </c>
      <c r="BB300" s="60">
        <f>Tableau1[[#This Row],[VisDate_2024]]-Tableau1[[#This Row],[visite]]</f>
        <v>45062</v>
      </c>
      <c r="BC300" s="56" t="str">
        <f>IF(Tableau1[[#This Row],[visite]]&gt;0,Tableau1[[#This Row],[Colonne1]],"")</f>
        <v/>
      </c>
    </row>
    <row r="301" spans="1:55" ht="115.2" x14ac:dyDescent="0.3">
      <c r="A301" s="1" t="s">
        <v>769</v>
      </c>
      <c r="B301" s="1" t="s">
        <v>770</v>
      </c>
      <c r="C301" s="1" t="s">
        <v>771</v>
      </c>
      <c r="D301" s="1" t="s">
        <v>160</v>
      </c>
      <c r="E301" s="1" t="s">
        <v>772</v>
      </c>
      <c r="F301" s="4">
        <v>42455</v>
      </c>
      <c r="G301" s="1" t="s">
        <v>107</v>
      </c>
      <c r="H301" s="1" t="s">
        <v>773</v>
      </c>
      <c r="I301" s="3" t="b">
        <v>0</v>
      </c>
      <c r="J301" s="3">
        <v>41.2</v>
      </c>
      <c r="K301" s="3">
        <v>112</v>
      </c>
      <c r="L301" s="3" t="b">
        <v>0</v>
      </c>
      <c r="M301" s="1" t="s">
        <v>774</v>
      </c>
      <c r="N301" s="1" t="s">
        <v>770</v>
      </c>
      <c r="O301" s="3">
        <v>1</v>
      </c>
      <c r="P301" s="1" t="s">
        <v>775</v>
      </c>
      <c r="Q301" s="1" t="s">
        <v>776</v>
      </c>
      <c r="R301" s="1" t="s">
        <v>47</v>
      </c>
      <c r="S301" s="20" t="s">
        <v>48</v>
      </c>
      <c r="T301" s="1" t="s">
        <v>49</v>
      </c>
      <c r="U301" s="1" t="s">
        <v>777</v>
      </c>
      <c r="V301" s="1" t="s">
        <v>43</v>
      </c>
      <c r="W301" s="4">
        <v>43045</v>
      </c>
      <c r="X301" s="3">
        <v>0</v>
      </c>
      <c r="Y301" s="1" t="s">
        <v>779</v>
      </c>
      <c r="Z301" s="1" t="s">
        <v>769</v>
      </c>
      <c r="AA301" s="4">
        <v>45090</v>
      </c>
      <c r="AB301" s="1" t="s">
        <v>111</v>
      </c>
      <c r="AC301" s="2"/>
      <c r="AD301" s="3">
        <v>1</v>
      </c>
      <c r="AE301" s="4">
        <v>45096</v>
      </c>
      <c r="AF301" s="1" t="s">
        <v>779</v>
      </c>
      <c r="AG301" s="1" t="s">
        <v>67</v>
      </c>
      <c r="AH301" s="1" t="s">
        <v>68</v>
      </c>
      <c r="AI301" s="1" t="s">
        <v>69</v>
      </c>
      <c r="AJ301" s="1" t="s">
        <v>70</v>
      </c>
      <c r="AK301" s="1" t="s">
        <v>70</v>
      </c>
      <c r="AL301" s="1" t="s">
        <v>71</v>
      </c>
      <c r="AM301" s="5">
        <v>0</v>
      </c>
      <c r="AN301" s="1" t="s">
        <v>69</v>
      </c>
      <c r="AO301" s="1" t="s">
        <v>72</v>
      </c>
      <c r="AP301" s="5">
        <v>250</v>
      </c>
      <c r="AQ301" s="3">
        <v>1</v>
      </c>
      <c r="AR301" s="1" t="s">
        <v>112</v>
      </c>
      <c r="AS301" s="8">
        <f>(Tableau1[[#This Row],[MedPrix]]+Tableau1[[#This Row],[PrixTrai]])*(1-Tableau1[[#This Row],[CliRemise]])</f>
        <v>250</v>
      </c>
      <c r="AT301" s="33">
        <f>Tableau1[[#This Row],[CA]]*1.1</f>
        <v>275</v>
      </c>
      <c r="AU301" s="22" t="str">
        <f>IF( Tableau1[[#This Row],[DetailVisite.VisNum]]="", "Sans détail", "Avec détail")</f>
        <v>Avec détail</v>
      </c>
      <c r="AV301" s="22">
        <f ca="1">IF(Tableau1[[#This Row],[VisDatePaiement_2024]]="",0,(TODAY()-Tableau1[[#This Row],[VisDatePaiement_2024]]))</f>
        <v>573</v>
      </c>
      <c r="AW301" s="22">
        <f ca="1">ROUND(Tableau1[[#This Row],[nombre de jour d''impayés]]/30,1)</f>
        <v>19.100000000000001</v>
      </c>
      <c r="AX301" s="22" t="str">
        <f ca="1">IF(Tableau1[[#This Row],[nombre de mois]]&gt;1,"impayé","payé")</f>
        <v>impayé</v>
      </c>
      <c r="AY301" s="23" t="b">
        <f ca="1">AND(Tableau1[[#This Row],[VisDatesuivi_2024]]&gt;=TODAY()-30,Tableau1[[#This Row],[VisDatesuivi_2024]]&lt;=TODAY())</f>
        <v>0</v>
      </c>
      <c r="AZ301" s="23">
        <f>ROUNDDOWN(DAY(Tableau1[[#This Row],[VisDate_2024]])/7,0)</f>
        <v>1</v>
      </c>
      <c r="BA301" s="59">
        <f t="shared" si="4"/>
        <v>0</v>
      </c>
      <c r="BB301" s="60">
        <f>Tableau1[[#This Row],[VisDate_2024]]-Tableau1[[#This Row],[visite]]</f>
        <v>45090</v>
      </c>
      <c r="BC301" s="56" t="str">
        <f>IF(Tableau1[[#This Row],[visite]]&gt;0,Tableau1[[#This Row],[Colonne1]],"")</f>
        <v/>
      </c>
    </row>
    <row r="302" spans="1:55" ht="115.2" x14ac:dyDescent="0.3">
      <c r="A302" s="1" t="s">
        <v>769</v>
      </c>
      <c r="B302" s="1" t="s">
        <v>770</v>
      </c>
      <c r="C302" s="1" t="s">
        <v>771</v>
      </c>
      <c r="D302" s="1" t="s">
        <v>160</v>
      </c>
      <c r="E302" s="1" t="s">
        <v>772</v>
      </c>
      <c r="F302" s="4">
        <v>42455</v>
      </c>
      <c r="G302" s="1" t="s">
        <v>107</v>
      </c>
      <c r="H302" s="1" t="s">
        <v>773</v>
      </c>
      <c r="I302" s="3" t="b">
        <v>0</v>
      </c>
      <c r="J302" s="3">
        <v>41.2</v>
      </c>
      <c r="K302" s="3">
        <v>112</v>
      </c>
      <c r="L302" s="3" t="b">
        <v>0</v>
      </c>
      <c r="M302" s="1" t="s">
        <v>774</v>
      </c>
      <c r="N302" s="1" t="s">
        <v>770</v>
      </c>
      <c r="O302" s="3">
        <v>1</v>
      </c>
      <c r="P302" s="1" t="s">
        <v>775</v>
      </c>
      <c r="Q302" s="1" t="s">
        <v>776</v>
      </c>
      <c r="R302" s="1" t="s">
        <v>47</v>
      </c>
      <c r="S302" s="20" t="s">
        <v>48</v>
      </c>
      <c r="T302" s="1" t="s">
        <v>49</v>
      </c>
      <c r="U302" s="1" t="s">
        <v>777</v>
      </c>
      <c r="V302" s="1" t="s">
        <v>43</v>
      </c>
      <c r="W302" s="4">
        <v>43045</v>
      </c>
      <c r="X302" s="3">
        <v>0</v>
      </c>
      <c r="Y302" s="1" t="s">
        <v>780</v>
      </c>
      <c r="Z302" s="1" t="s">
        <v>769</v>
      </c>
      <c r="AA302" s="4">
        <v>45457</v>
      </c>
      <c r="AB302" s="1" t="s">
        <v>75</v>
      </c>
      <c r="AC302" s="4">
        <v>45485</v>
      </c>
      <c r="AD302" s="2"/>
      <c r="AE302" s="2"/>
      <c r="AF302" s="1" t="s">
        <v>780</v>
      </c>
      <c r="AG302" s="1" t="s">
        <v>67</v>
      </c>
      <c r="AH302" s="1" t="s">
        <v>68</v>
      </c>
      <c r="AI302" s="1" t="s">
        <v>126</v>
      </c>
      <c r="AJ302" s="1" t="s">
        <v>70</v>
      </c>
      <c r="AK302" s="1" t="s">
        <v>70</v>
      </c>
      <c r="AL302" s="1" t="s">
        <v>71</v>
      </c>
      <c r="AM302" s="5">
        <v>0</v>
      </c>
      <c r="AN302" s="1" t="s">
        <v>126</v>
      </c>
      <c r="AO302" s="1" t="s">
        <v>127</v>
      </c>
      <c r="AP302" s="5">
        <v>100</v>
      </c>
      <c r="AQ302" s="2"/>
      <c r="AR302" s="1" t="s">
        <v>43</v>
      </c>
      <c r="AS302" s="8">
        <f>(Tableau1[[#This Row],[MedPrix]]+Tableau1[[#This Row],[PrixTrai]])*(1-Tableau1[[#This Row],[CliRemise]])</f>
        <v>100</v>
      </c>
      <c r="AT302" s="33">
        <f>Tableau1[[#This Row],[CA]]*1.1</f>
        <v>110.00000000000001</v>
      </c>
      <c r="AU302" s="22" t="str">
        <f>IF( Tableau1[[#This Row],[DetailVisite.VisNum]]="", "Sans détail", "Avec détail")</f>
        <v>Avec détail</v>
      </c>
      <c r="AV302" s="22">
        <f ca="1">IF(Tableau1[[#This Row],[VisDatePaiement_2024]]="",0,(TODAY()-Tableau1[[#This Row],[VisDatePaiement_2024]]))</f>
        <v>0</v>
      </c>
      <c r="AW302" s="22">
        <f ca="1">ROUND(Tableau1[[#This Row],[nombre de jour d''impayés]]/30,1)</f>
        <v>0</v>
      </c>
      <c r="AX302" s="22" t="str">
        <f ca="1">IF(Tableau1[[#This Row],[nombre de mois]]&gt;1,"impayé","payé")</f>
        <v>payé</v>
      </c>
      <c r="AY302" s="23" t="b">
        <f ca="1">AND(Tableau1[[#This Row],[VisDatesuivi_2024]]&gt;=TODAY()-30,Tableau1[[#This Row],[VisDatesuivi_2024]]&lt;=TODAY())</f>
        <v>0</v>
      </c>
      <c r="AZ302" s="23">
        <f>ROUNDDOWN(DAY(Tableau1[[#This Row],[VisDate_2024]])/7,0)</f>
        <v>2</v>
      </c>
      <c r="BA302" s="59">
        <f t="shared" si="4"/>
        <v>0</v>
      </c>
      <c r="BB302" s="60">
        <f>Tableau1[[#This Row],[VisDate_2024]]-Tableau1[[#This Row],[visite]]</f>
        <v>45457</v>
      </c>
      <c r="BC302" s="56" t="str">
        <f>IF(Tableau1[[#This Row],[visite]]&gt;0,Tableau1[[#This Row],[Colonne1]],"")</f>
        <v/>
      </c>
    </row>
    <row r="303" spans="1:55" ht="115.2" x14ac:dyDescent="0.3">
      <c r="A303" s="1" t="s">
        <v>769</v>
      </c>
      <c r="B303" s="1" t="s">
        <v>770</v>
      </c>
      <c r="C303" s="1" t="s">
        <v>771</v>
      </c>
      <c r="D303" s="1" t="s">
        <v>160</v>
      </c>
      <c r="E303" s="1" t="s">
        <v>772</v>
      </c>
      <c r="F303" s="4">
        <v>42455</v>
      </c>
      <c r="G303" s="1" t="s">
        <v>107</v>
      </c>
      <c r="H303" s="1" t="s">
        <v>773</v>
      </c>
      <c r="I303" s="3" t="b">
        <v>0</v>
      </c>
      <c r="J303" s="3">
        <v>41.2</v>
      </c>
      <c r="K303" s="3">
        <v>112</v>
      </c>
      <c r="L303" s="3" t="b">
        <v>0</v>
      </c>
      <c r="M303" s="1" t="s">
        <v>774</v>
      </c>
      <c r="N303" s="1" t="s">
        <v>770</v>
      </c>
      <c r="O303" s="3">
        <v>1</v>
      </c>
      <c r="P303" s="1" t="s">
        <v>775</v>
      </c>
      <c r="Q303" s="1" t="s">
        <v>776</v>
      </c>
      <c r="R303" s="1" t="s">
        <v>47</v>
      </c>
      <c r="S303" s="20" t="s">
        <v>48</v>
      </c>
      <c r="T303" s="1" t="s">
        <v>49</v>
      </c>
      <c r="U303" s="1" t="s">
        <v>777</v>
      </c>
      <c r="V303" s="1" t="s">
        <v>43</v>
      </c>
      <c r="W303" s="4">
        <v>43045</v>
      </c>
      <c r="X303" s="3">
        <v>0</v>
      </c>
      <c r="Y303" s="1" t="s">
        <v>781</v>
      </c>
      <c r="Z303" s="1" t="s">
        <v>769</v>
      </c>
      <c r="AA303" s="4">
        <v>45485</v>
      </c>
      <c r="AB303" s="1" t="s">
        <v>111</v>
      </c>
      <c r="AC303" s="2"/>
      <c r="AD303" s="3">
        <v>3</v>
      </c>
      <c r="AE303" s="4">
        <v>45506</v>
      </c>
      <c r="AF303" s="1" t="s">
        <v>781</v>
      </c>
      <c r="AG303" s="1" t="s">
        <v>67</v>
      </c>
      <c r="AH303" s="1" t="s">
        <v>68</v>
      </c>
      <c r="AI303" s="1" t="s">
        <v>69</v>
      </c>
      <c r="AJ303" s="1" t="s">
        <v>70</v>
      </c>
      <c r="AK303" s="1" t="s">
        <v>70</v>
      </c>
      <c r="AL303" s="1" t="s">
        <v>71</v>
      </c>
      <c r="AM303" s="5">
        <v>0</v>
      </c>
      <c r="AN303" s="1" t="s">
        <v>69</v>
      </c>
      <c r="AO303" s="1" t="s">
        <v>72</v>
      </c>
      <c r="AP303" s="5">
        <v>250</v>
      </c>
      <c r="AQ303" s="3">
        <v>3</v>
      </c>
      <c r="AR303" s="1" t="s">
        <v>82</v>
      </c>
      <c r="AS303" s="8">
        <f>(Tableau1[[#This Row],[MedPrix]]+Tableau1[[#This Row],[PrixTrai]])*(1-Tableau1[[#This Row],[CliRemise]])</f>
        <v>250</v>
      </c>
      <c r="AT303" s="33">
        <f>Tableau1[[#This Row],[CA]]*1.1</f>
        <v>275</v>
      </c>
      <c r="AU303" s="22" t="str">
        <f>IF( Tableau1[[#This Row],[DetailVisite.VisNum]]="", "Sans détail", "Avec détail")</f>
        <v>Avec détail</v>
      </c>
      <c r="AV303" s="22">
        <f ca="1">IF(Tableau1[[#This Row],[VisDatePaiement_2024]]="",0,(TODAY()-Tableau1[[#This Row],[VisDatePaiement_2024]]))</f>
        <v>163</v>
      </c>
      <c r="AW303" s="22">
        <f ca="1">ROUND(Tableau1[[#This Row],[nombre de jour d''impayés]]/30,1)</f>
        <v>5.4</v>
      </c>
      <c r="AX303" s="22" t="str">
        <f ca="1">IF(Tableau1[[#This Row],[nombre de mois]]&gt;1,"impayé","payé")</f>
        <v>impayé</v>
      </c>
      <c r="AY303" s="23" t="b">
        <f ca="1">AND(Tableau1[[#This Row],[VisDatesuivi_2024]]&gt;=TODAY()-30,Tableau1[[#This Row],[VisDatesuivi_2024]]&lt;=TODAY())</f>
        <v>0</v>
      </c>
      <c r="AZ303" s="23">
        <f>ROUNDDOWN(DAY(Tableau1[[#This Row],[VisDate_2024]])/7,0)</f>
        <v>1</v>
      </c>
      <c r="BA303" s="59">
        <f t="shared" si="4"/>
        <v>0</v>
      </c>
      <c r="BB303" s="60">
        <f>Tableau1[[#This Row],[VisDate_2024]]-Tableau1[[#This Row],[visite]]</f>
        <v>45485</v>
      </c>
      <c r="BC303" s="56" t="str">
        <f>IF(Tableau1[[#This Row],[visite]]&gt;0,Tableau1[[#This Row],[Colonne1]],"")</f>
        <v/>
      </c>
    </row>
    <row r="304" spans="1:55" ht="28.8" x14ac:dyDescent="0.3">
      <c r="A304" s="1" t="s">
        <v>782</v>
      </c>
      <c r="B304" s="1" t="s">
        <v>770</v>
      </c>
      <c r="C304" s="1" t="s">
        <v>783</v>
      </c>
      <c r="D304" s="1" t="s">
        <v>160</v>
      </c>
      <c r="E304" s="1" t="s">
        <v>784</v>
      </c>
      <c r="F304" s="4">
        <v>42455</v>
      </c>
      <c r="G304" s="1" t="s">
        <v>107</v>
      </c>
      <c r="H304" s="1" t="s">
        <v>773</v>
      </c>
      <c r="I304" s="3" t="b">
        <v>0</v>
      </c>
      <c r="J304" s="3">
        <v>45.6</v>
      </c>
      <c r="K304" s="3">
        <v>107</v>
      </c>
      <c r="L304" s="3" t="b">
        <v>0</v>
      </c>
      <c r="M304" s="1" t="s">
        <v>43</v>
      </c>
      <c r="N304" s="1" t="s">
        <v>770</v>
      </c>
      <c r="O304" s="3">
        <v>1</v>
      </c>
      <c r="P304" s="1" t="s">
        <v>775</v>
      </c>
      <c r="Q304" s="1" t="s">
        <v>776</v>
      </c>
      <c r="R304" s="1" t="s">
        <v>47</v>
      </c>
      <c r="S304" s="20" t="s">
        <v>48</v>
      </c>
      <c r="T304" s="1" t="s">
        <v>49</v>
      </c>
      <c r="U304" s="1" t="s">
        <v>777</v>
      </c>
      <c r="V304" s="1" t="s">
        <v>43</v>
      </c>
      <c r="W304" s="4">
        <v>43045</v>
      </c>
      <c r="X304" s="3">
        <v>0</v>
      </c>
      <c r="Y304" s="1" t="s">
        <v>785</v>
      </c>
      <c r="Z304" s="1" t="s">
        <v>782</v>
      </c>
      <c r="AA304" s="4">
        <v>44989</v>
      </c>
      <c r="AB304" s="1" t="s">
        <v>114</v>
      </c>
      <c r="AC304" s="4">
        <v>45037</v>
      </c>
      <c r="AD304" s="3">
        <v>1</v>
      </c>
      <c r="AE304" s="4">
        <v>45013</v>
      </c>
      <c r="AF304" s="1" t="s">
        <v>785</v>
      </c>
      <c r="AG304" s="1" t="s">
        <v>67</v>
      </c>
      <c r="AH304" s="1" t="s">
        <v>68</v>
      </c>
      <c r="AI304" s="1" t="s">
        <v>69</v>
      </c>
      <c r="AJ304" s="1" t="s">
        <v>70</v>
      </c>
      <c r="AK304" s="1" t="s">
        <v>70</v>
      </c>
      <c r="AL304" s="1" t="s">
        <v>71</v>
      </c>
      <c r="AM304" s="5">
        <v>0</v>
      </c>
      <c r="AN304" s="1" t="s">
        <v>69</v>
      </c>
      <c r="AO304" s="1" t="s">
        <v>72</v>
      </c>
      <c r="AP304" s="5">
        <v>250</v>
      </c>
      <c r="AQ304" s="3">
        <v>1</v>
      </c>
      <c r="AR304" s="1" t="s">
        <v>112</v>
      </c>
      <c r="AS304" s="8">
        <f>(Tableau1[[#This Row],[MedPrix]]+Tableau1[[#This Row],[PrixTrai]])*(1-Tableau1[[#This Row],[CliRemise]])</f>
        <v>250</v>
      </c>
      <c r="AT304" s="33">
        <f>Tableau1[[#This Row],[CA]]*1.1</f>
        <v>275</v>
      </c>
      <c r="AU304" s="22" t="str">
        <f>IF( Tableau1[[#This Row],[DetailVisite.VisNum]]="", "Sans détail", "Avec détail")</f>
        <v>Avec détail</v>
      </c>
      <c r="AV304" s="22">
        <f ca="1">IF(Tableau1[[#This Row],[VisDatePaiement_2024]]="",0,(TODAY()-Tableau1[[#This Row],[VisDatePaiement_2024]]))</f>
        <v>656</v>
      </c>
      <c r="AW304" s="22">
        <f ca="1">ROUND(Tableau1[[#This Row],[nombre de jour d''impayés]]/30,1)</f>
        <v>21.9</v>
      </c>
      <c r="AX304" s="22" t="str">
        <f ca="1">IF(Tableau1[[#This Row],[nombre de mois]]&gt;1,"impayé","payé")</f>
        <v>impayé</v>
      </c>
      <c r="AY304" s="23" t="b">
        <f ca="1">AND(Tableau1[[#This Row],[VisDatesuivi_2024]]&gt;=TODAY()-30,Tableau1[[#This Row],[VisDatesuivi_2024]]&lt;=TODAY())</f>
        <v>0</v>
      </c>
      <c r="AZ304" s="23">
        <f>ROUNDDOWN(DAY(Tableau1[[#This Row],[VisDate_2024]])/7,0)</f>
        <v>0</v>
      </c>
      <c r="BA304" s="59">
        <f t="shared" si="4"/>
        <v>0</v>
      </c>
      <c r="BB304" s="60">
        <f>Tableau1[[#This Row],[VisDate_2024]]-Tableau1[[#This Row],[visite]]</f>
        <v>44989</v>
      </c>
      <c r="BC304" s="56" t="str">
        <f>IF(Tableau1[[#This Row],[visite]]&gt;0,Tableau1[[#This Row],[Colonne1]],"")</f>
        <v/>
      </c>
    </row>
    <row r="305" spans="1:55" ht="28.8" x14ac:dyDescent="0.3">
      <c r="A305" s="1" t="s">
        <v>782</v>
      </c>
      <c r="B305" s="1" t="s">
        <v>770</v>
      </c>
      <c r="C305" s="1" t="s">
        <v>783</v>
      </c>
      <c r="D305" s="1" t="s">
        <v>160</v>
      </c>
      <c r="E305" s="1" t="s">
        <v>784</v>
      </c>
      <c r="F305" s="4">
        <v>42455</v>
      </c>
      <c r="G305" s="1" t="s">
        <v>107</v>
      </c>
      <c r="H305" s="1" t="s">
        <v>773</v>
      </c>
      <c r="I305" s="3" t="b">
        <v>0</v>
      </c>
      <c r="J305" s="3">
        <v>45.6</v>
      </c>
      <c r="K305" s="3">
        <v>107</v>
      </c>
      <c r="L305" s="3" t="b">
        <v>0</v>
      </c>
      <c r="M305" s="1" t="s">
        <v>43</v>
      </c>
      <c r="N305" s="1" t="s">
        <v>770</v>
      </c>
      <c r="O305" s="3">
        <v>1</v>
      </c>
      <c r="P305" s="1" t="s">
        <v>775</v>
      </c>
      <c r="Q305" s="1" t="s">
        <v>776</v>
      </c>
      <c r="R305" s="1" t="s">
        <v>47</v>
      </c>
      <c r="S305" s="20" t="s">
        <v>48</v>
      </c>
      <c r="T305" s="1" t="s">
        <v>49</v>
      </c>
      <c r="U305" s="1" t="s">
        <v>777</v>
      </c>
      <c r="V305" s="1" t="s">
        <v>43</v>
      </c>
      <c r="W305" s="4">
        <v>43045</v>
      </c>
      <c r="X305" s="3">
        <v>0</v>
      </c>
      <c r="Y305" s="1" t="s">
        <v>786</v>
      </c>
      <c r="Z305" s="1" t="s">
        <v>782</v>
      </c>
      <c r="AA305" s="4">
        <v>45036</v>
      </c>
      <c r="AB305" s="1" t="s">
        <v>66</v>
      </c>
      <c r="AC305" s="4">
        <v>45047</v>
      </c>
      <c r="AD305" s="3">
        <v>3</v>
      </c>
      <c r="AE305" s="4">
        <v>45059</v>
      </c>
      <c r="AF305" s="1" t="s">
        <v>786</v>
      </c>
      <c r="AG305" s="1" t="s">
        <v>67</v>
      </c>
      <c r="AH305" s="1" t="s">
        <v>79</v>
      </c>
      <c r="AI305" s="1" t="s">
        <v>169</v>
      </c>
      <c r="AJ305" s="1" t="s">
        <v>95</v>
      </c>
      <c r="AK305" s="1" t="s">
        <v>95</v>
      </c>
      <c r="AL305" s="1" t="s">
        <v>96</v>
      </c>
      <c r="AM305" s="5">
        <v>7</v>
      </c>
      <c r="AN305" s="1" t="s">
        <v>169</v>
      </c>
      <c r="AO305" s="1" t="s">
        <v>171</v>
      </c>
      <c r="AP305" s="5">
        <v>375</v>
      </c>
      <c r="AQ305" s="3">
        <v>3</v>
      </c>
      <c r="AR305" s="1" t="s">
        <v>82</v>
      </c>
      <c r="AS305" s="8">
        <f>(Tableau1[[#This Row],[MedPrix]]+Tableau1[[#This Row],[PrixTrai]])*(1-Tableau1[[#This Row],[CliRemise]])</f>
        <v>382</v>
      </c>
      <c r="AT305" s="33">
        <f>Tableau1[[#This Row],[CA]]*1.1</f>
        <v>420.20000000000005</v>
      </c>
      <c r="AU305" s="22" t="str">
        <f>IF( Tableau1[[#This Row],[DetailVisite.VisNum]]="", "Sans détail", "Avec détail")</f>
        <v>Avec détail</v>
      </c>
      <c r="AV305" s="22">
        <f ca="1">IF(Tableau1[[#This Row],[VisDatePaiement_2024]]="",0,(TODAY()-Tableau1[[#This Row],[VisDatePaiement_2024]]))</f>
        <v>610</v>
      </c>
      <c r="AW305" s="22">
        <f ca="1">ROUND(Tableau1[[#This Row],[nombre de jour d''impayés]]/30,1)</f>
        <v>20.3</v>
      </c>
      <c r="AX305" s="22" t="str">
        <f ca="1">IF(Tableau1[[#This Row],[nombre de mois]]&gt;1,"impayé","payé")</f>
        <v>impayé</v>
      </c>
      <c r="AY305" s="23" t="b">
        <f ca="1">AND(Tableau1[[#This Row],[VisDatesuivi_2024]]&gt;=TODAY()-30,Tableau1[[#This Row],[VisDatesuivi_2024]]&lt;=TODAY())</f>
        <v>0</v>
      </c>
      <c r="AZ305" s="23">
        <f>ROUNDDOWN(DAY(Tableau1[[#This Row],[VisDate_2024]])/7,0)</f>
        <v>2</v>
      </c>
      <c r="BA305" s="59">
        <f t="shared" si="4"/>
        <v>0</v>
      </c>
      <c r="BB305" s="60">
        <f>Tableau1[[#This Row],[VisDate_2024]]-Tableau1[[#This Row],[visite]]</f>
        <v>45036</v>
      </c>
      <c r="BC305" s="56" t="str">
        <f>IF(Tableau1[[#This Row],[visite]]&gt;0,Tableau1[[#This Row],[Colonne1]],"")</f>
        <v/>
      </c>
    </row>
    <row r="306" spans="1:55" ht="28.8" x14ac:dyDescent="0.3">
      <c r="A306" s="1" t="s">
        <v>782</v>
      </c>
      <c r="B306" s="1" t="s">
        <v>770</v>
      </c>
      <c r="C306" s="1" t="s">
        <v>783</v>
      </c>
      <c r="D306" s="1" t="s">
        <v>160</v>
      </c>
      <c r="E306" s="1" t="s">
        <v>784</v>
      </c>
      <c r="F306" s="4">
        <v>42455</v>
      </c>
      <c r="G306" s="1" t="s">
        <v>107</v>
      </c>
      <c r="H306" s="1" t="s">
        <v>773</v>
      </c>
      <c r="I306" s="3" t="b">
        <v>0</v>
      </c>
      <c r="J306" s="3">
        <v>45.6</v>
      </c>
      <c r="K306" s="3">
        <v>107</v>
      </c>
      <c r="L306" s="3" t="b">
        <v>0</v>
      </c>
      <c r="M306" s="1" t="s">
        <v>43</v>
      </c>
      <c r="N306" s="1" t="s">
        <v>770</v>
      </c>
      <c r="O306" s="3">
        <v>1</v>
      </c>
      <c r="P306" s="1" t="s">
        <v>775</v>
      </c>
      <c r="Q306" s="1" t="s">
        <v>776</v>
      </c>
      <c r="R306" s="1" t="s">
        <v>47</v>
      </c>
      <c r="S306" s="20" t="s">
        <v>48</v>
      </c>
      <c r="T306" s="1" t="s">
        <v>49</v>
      </c>
      <c r="U306" s="1" t="s">
        <v>777</v>
      </c>
      <c r="V306" s="1" t="s">
        <v>43</v>
      </c>
      <c r="W306" s="4">
        <v>43045</v>
      </c>
      <c r="X306" s="3">
        <v>0</v>
      </c>
      <c r="Y306" s="1" t="s">
        <v>786</v>
      </c>
      <c r="Z306" s="1" t="s">
        <v>782</v>
      </c>
      <c r="AA306" s="4">
        <v>45036</v>
      </c>
      <c r="AB306" s="1" t="s">
        <v>66</v>
      </c>
      <c r="AC306" s="4">
        <v>45047</v>
      </c>
      <c r="AD306" s="3">
        <v>3</v>
      </c>
      <c r="AE306" s="4">
        <v>45059</v>
      </c>
      <c r="AF306" s="1" t="s">
        <v>786</v>
      </c>
      <c r="AG306" s="1" t="s">
        <v>91</v>
      </c>
      <c r="AH306" s="1" t="s">
        <v>79</v>
      </c>
      <c r="AI306" s="1" t="s">
        <v>384</v>
      </c>
      <c r="AJ306" s="1" t="s">
        <v>122</v>
      </c>
      <c r="AK306" s="1" t="s">
        <v>122</v>
      </c>
      <c r="AL306" s="1" t="s">
        <v>123</v>
      </c>
      <c r="AM306" s="5">
        <v>5.5</v>
      </c>
      <c r="AN306" s="1" t="s">
        <v>384</v>
      </c>
      <c r="AO306" s="1" t="s">
        <v>387</v>
      </c>
      <c r="AP306" s="5">
        <v>165</v>
      </c>
      <c r="AQ306" s="3">
        <v>3</v>
      </c>
      <c r="AR306" s="1" t="s">
        <v>82</v>
      </c>
      <c r="AS306" s="8">
        <f>(Tableau1[[#This Row],[MedPrix]]+Tableau1[[#This Row],[PrixTrai]])*(1-Tableau1[[#This Row],[CliRemise]])</f>
        <v>170.5</v>
      </c>
      <c r="AT306" s="33">
        <f>Tableau1[[#This Row],[CA]]*1.1</f>
        <v>187.55</v>
      </c>
      <c r="AU306" s="22" t="str">
        <f>IF( Tableau1[[#This Row],[DetailVisite.VisNum]]="", "Sans détail", "Avec détail")</f>
        <v>Avec détail</v>
      </c>
      <c r="AV306" s="22">
        <f ca="1">IF(Tableau1[[#This Row],[VisDatePaiement_2024]]="",0,(TODAY()-Tableau1[[#This Row],[VisDatePaiement_2024]]))</f>
        <v>610</v>
      </c>
      <c r="AW306" s="22">
        <f ca="1">ROUND(Tableau1[[#This Row],[nombre de jour d''impayés]]/30,1)</f>
        <v>20.3</v>
      </c>
      <c r="AX306" s="22" t="str">
        <f ca="1">IF(Tableau1[[#This Row],[nombre de mois]]&gt;1,"impayé","payé")</f>
        <v>impayé</v>
      </c>
      <c r="AY306" s="23" t="b">
        <f ca="1">AND(Tableau1[[#This Row],[VisDatesuivi_2024]]&gt;=TODAY()-30,Tableau1[[#This Row],[VisDatesuivi_2024]]&lt;=TODAY())</f>
        <v>0</v>
      </c>
      <c r="AZ306" s="23">
        <f>ROUNDDOWN(DAY(Tableau1[[#This Row],[VisDate_2024]])/7,0)</f>
        <v>2</v>
      </c>
      <c r="BA306" s="59">
        <f t="shared" si="4"/>
        <v>0</v>
      </c>
      <c r="BB306" s="60">
        <f>Tableau1[[#This Row],[VisDate_2024]]-Tableau1[[#This Row],[visite]]</f>
        <v>45036</v>
      </c>
      <c r="BC306" s="56" t="str">
        <f>IF(Tableau1[[#This Row],[visite]]&gt;0,Tableau1[[#This Row],[Colonne1]],"")</f>
        <v/>
      </c>
    </row>
    <row r="307" spans="1:55" ht="28.8" x14ac:dyDescent="0.3">
      <c r="A307" s="1" t="s">
        <v>782</v>
      </c>
      <c r="B307" s="1" t="s">
        <v>770</v>
      </c>
      <c r="C307" s="1" t="s">
        <v>783</v>
      </c>
      <c r="D307" s="1" t="s">
        <v>160</v>
      </c>
      <c r="E307" s="1" t="s">
        <v>784</v>
      </c>
      <c r="F307" s="4">
        <v>42455</v>
      </c>
      <c r="G307" s="1" t="s">
        <v>107</v>
      </c>
      <c r="H307" s="1" t="s">
        <v>773</v>
      </c>
      <c r="I307" s="3" t="b">
        <v>0</v>
      </c>
      <c r="J307" s="3">
        <v>45.6</v>
      </c>
      <c r="K307" s="3">
        <v>107</v>
      </c>
      <c r="L307" s="3" t="b">
        <v>0</v>
      </c>
      <c r="M307" s="1" t="s">
        <v>43</v>
      </c>
      <c r="N307" s="1" t="s">
        <v>770</v>
      </c>
      <c r="O307" s="3">
        <v>1</v>
      </c>
      <c r="P307" s="1" t="s">
        <v>775</v>
      </c>
      <c r="Q307" s="1" t="s">
        <v>776</v>
      </c>
      <c r="R307" s="1" t="s">
        <v>47</v>
      </c>
      <c r="S307" s="20" t="s">
        <v>48</v>
      </c>
      <c r="T307" s="1" t="s">
        <v>49</v>
      </c>
      <c r="U307" s="1" t="s">
        <v>777</v>
      </c>
      <c r="V307" s="1" t="s">
        <v>43</v>
      </c>
      <c r="W307" s="4">
        <v>43045</v>
      </c>
      <c r="X307" s="3">
        <v>0</v>
      </c>
      <c r="Y307" s="1" t="s">
        <v>787</v>
      </c>
      <c r="Z307" s="1" t="s">
        <v>782</v>
      </c>
      <c r="AA307" s="4">
        <v>45534</v>
      </c>
      <c r="AB307" s="1" t="s">
        <v>114</v>
      </c>
      <c r="AC307" s="2"/>
      <c r="AD307" s="3">
        <v>1</v>
      </c>
      <c r="AE307" s="4">
        <v>45563</v>
      </c>
      <c r="AF307" s="1" t="s">
        <v>43</v>
      </c>
      <c r="AG307" s="1" t="s">
        <v>43</v>
      </c>
      <c r="AH307" s="1" t="s">
        <v>43</v>
      </c>
      <c r="AI307" s="1" t="s">
        <v>43</v>
      </c>
      <c r="AJ307" s="1" t="s">
        <v>43</v>
      </c>
      <c r="AK307" s="1" t="s">
        <v>43</v>
      </c>
      <c r="AL307" s="1" t="s">
        <v>43</v>
      </c>
      <c r="AM307" s="2"/>
      <c r="AN307" s="1" t="s">
        <v>43</v>
      </c>
      <c r="AO307" s="1" t="s">
        <v>43</v>
      </c>
      <c r="AP307" s="2"/>
      <c r="AQ307" s="3">
        <v>1</v>
      </c>
      <c r="AR307" s="1" t="s">
        <v>112</v>
      </c>
      <c r="AS307" s="8">
        <f>(Tableau1[[#This Row],[MedPrix]]+Tableau1[[#This Row],[PrixTrai]])*(1-Tableau1[[#This Row],[CliRemise]])</f>
        <v>0</v>
      </c>
      <c r="AT307" s="33">
        <f>Tableau1[[#This Row],[CA]]*1.1</f>
        <v>0</v>
      </c>
      <c r="AU307" s="22" t="str">
        <f>IF( Tableau1[[#This Row],[DetailVisite.VisNum]]="", "Sans détail", "Avec détail")</f>
        <v>Sans détail</v>
      </c>
      <c r="AV307" s="22">
        <f ca="1">IF(Tableau1[[#This Row],[VisDatePaiement_2024]]="",0,(TODAY()-Tableau1[[#This Row],[VisDatePaiement_2024]]))</f>
        <v>106</v>
      </c>
      <c r="AW307" s="22">
        <f ca="1">ROUND(Tableau1[[#This Row],[nombre de jour d''impayés]]/30,1)</f>
        <v>3.5</v>
      </c>
      <c r="AX307" s="22" t="str">
        <f ca="1">IF(Tableau1[[#This Row],[nombre de mois]]&gt;1,"impayé","payé")</f>
        <v>impayé</v>
      </c>
      <c r="AY307" s="23" t="b">
        <f ca="1">AND(Tableau1[[#This Row],[VisDatesuivi_2024]]&gt;=TODAY()-30,Tableau1[[#This Row],[VisDatesuivi_2024]]&lt;=TODAY())</f>
        <v>0</v>
      </c>
      <c r="AZ307" s="23">
        <f>ROUNDDOWN(DAY(Tableau1[[#This Row],[VisDate_2024]])/7,0)</f>
        <v>4</v>
      </c>
      <c r="BA307" s="59">
        <f t="shared" si="4"/>
        <v>0</v>
      </c>
      <c r="BB307" s="60">
        <f>Tableau1[[#This Row],[VisDate_2024]]-Tableau1[[#This Row],[visite]]</f>
        <v>45534</v>
      </c>
      <c r="BC307" s="56" t="str">
        <f>IF(Tableau1[[#This Row],[visite]]&gt;0,Tableau1[[#This Row],[Colonne1]],"")</f>
        <v/>
      </c>
    </row>
    <row r="308" spans="1:55" ht="28.8" x14ac:dyDescent="0.3">
      <c r="A308" s="1" t="s">
        <v>782</v>
      </c>
      <c r="B308" s="1" t="s">
        <v>770</v>
      </c>
      <c r="C308" s="1" t="s">
        <v>783</v>
      </c>
      <c r="D308" s="1" t="s">
        <v>160</v>
      </c>
      <c r="E308" s="1" t="s">
        <v>784</v>
      </c>
      <c r="F308" s="4">
        <v>42455</v>
      </c>
      <c r="G308" s="1" t="s">
        <v>107</v>
      </c>
      <c r="H308" s="1" t="s">
        <v>773</v>
      </c>
      <c r="I308" s="3" t="b">
        <v>0</v>
      </c>
      <c r="J308" s="3">
        <v>45.6</v>
      </c>
      <c r="K308" s="3">
        <v>107</v>
      </c>
      <c r="L308" s="3" t="b">
        <v>0</v>
      </c>
      <c r="M308" s="1" t="s">
        <v>43</v>
      </c>
      <c r="N308" s="1" t="s">
        <v>770</v>
      </c>
      <c r="O308" s="3">
        <v>1</v>
      </c>
      <c r="P308" s="1" t="s">
        <v>775</v>
      </c>
      <c r="Q308" s="1" t="s">
        <v>776</v>
      </c>
      <c r="R308" s="1" t="s">
        <v>47</v>
      </c>
      <c r="S308" s="20" t="s">
        <v>48</v>
      </c>
      <c r="T308" s="1" t="s">
        <v>49</v>
      </c>
      <c r="U308" s="1" t="s">
        <v>777</v>
      </c>
      <c r="V308" s="1" t="s">
        <v>43</v>
      </c>
      <c r="W308" s="4">
        <v>43045</v>
      </c>
      <c r="X308" s="3">
        <v>0</v>
      </c>
      <c r="Y308" s="1" t="s">
        <v>788</v>
      </c>
      <c r="Z308" s="1" t="s">
        <v>782</v>
      </c>
      <c r="AA308" s="4">
        <v>45581</v>
      </c>
      <c r="AB308" s="1" t="s">
        <v>66</v>
      </c>
      <c r="AC308" s="2"/>
      <c r="AD308" s="3">
        <v>3</v>
      </c>
      <c r="AE308" s="4">
        <v>45602</v>
      </c>
      <c r="AF308" s="1" t="s">
        <v>43</v>
      </c>
      <c r="AG308" s="1" t="s">
        <v>43</v>
      </c>
      <c r="AH308" s="1" t="s">
        <v>43</v>
      </c>
      <c r="AI308" s="1" t="s">
        <v>43</v>
      </c>
      <c r="AJ308" s="1" t="s">
        <v>43</v>
      </c>
      <c r="AK308" s="1" t="s">
        <v>43</v>
      </c>
      <c r="AL308" s="1" t="s">
        <v>43</v>
      </c>
      <c r="AM308" s="2"/>
      <c r="AN308" s="1" t="s">
        <v>43</v>
      </c>
      <c r="AO308" s="1" t="s">
        <v>43</v>
      </c>
      <c r="AP308" s="2"/>
      <c r="AQ308" s="3">
        <v>3</v>
      </c>
      <c r="AR308" s="1" t="s">
        <v>82</v>
      </c>
      <c r="AS308" s="8">
        <f>(Tableau1[[#This Row],[MedPrix]]+Tableau1[[#This Row],[PrixTrai]])*(1-Tableau1[[#This Row],[CliRemise]])</f>
        <v>0</v>
      </c>
      <c r="AT308" s="33">
        <f>Tableau1[[#This Row],[CA]]*1.1</f>
        <v>0</v>
      </c>
      <c r="AU308" s="22" t="str">
        <f>IF( Tableau1[[#This Row],[DetailVisite.VisNum]]="", "Sans détail", "Avec détail")</f>
        <v>Sans détail</v>
      </c>
      <c r="AV308" s="22">
        <f ca="1">IF(Tableau1[[#This Row],[VisDatePaiement_2024]]="",0,(TODAY()-Tableau1[[#This Row],[VisDatePaiement_2024]]))</f>
        <v>67</v>
      </c>
      <c r="AW308" s="22">
        <f ca="1">ROUND(Tableau1[[#This Row],[nombre de jour d''impayés]]/30,1)</f>
        <v>2.2000000000000002</v>
      </c>
      <c r="AX308" s="22" t="str">
        <f ca="1">IF(Tableau1[[#This Row],[nombre de mois]]&gt;1,"impayé","payé")</f>
        <v>impayé</v>
      </c>
      <c r="AY308" s="23" t="b">
        <f ca="1">AND(Tableau1[[#This Row],[VisDatesuivi_2024]]&gt;=TODAY()-30,Tableau1[[#This Row],[VisDatesuivi_2024]]&lt;=TODAY())</f>
        <v>0</v>
      </c>
      <c r="AZ308" s="23">
        <f>ROUNDDOWN(DAY(Tableau1[[#This Row],[VisDate_2024]])/7,0)</f>
        <v>2</v>
      </c>
      <c r="BA308" s="59">
        <f t="shared" si="4"/>
        <v>0</v>
      </c>
      <c r="BB308" s="60">
        <f>Tableau1[[#This Row],[VisDate_2024]]-Tableau1[[#This Row],[visite]]</f>
        <v>45581</v>
      </c>
      <c r="BC308" s="56" t="str">
        <f>IF(Tableau1[[#This Row],[visite]]&gt;0,Tableau1[[#This Row],[Colonne1]],"")</f>
        <v/>
      </c>
    </row>
    <row r="309" spans="1:55" ht="28.8" x14ac:dyDescent="0.3">
      <c r="A309" s="1" t="s">
        <v>782</v>
      </c>
      <c r="B309" s="1" t="s">
        <v>770</v>
      </c>
      <c r="C309" s="1" t="s">
        <v>783</v>
      </c>
      <c r="D309" s="1" t="s">
        <v>160</v>
      </c>
      <c r="E309" s="1" t="s">
        <v>784</v>
      </c>
      <c r="F309" s="4">
        <v>42455</v>
      </c>
      <c r="G309" s="1" t="s">
        <v>107</v>
      </c>
      <c r="H309" s="1" t="s">
        <v>773</v>
      </c>
      <c r="I309" s="3" t="b">
        <v>0</v>
      </c>
      <c r="J309" s="3">
        <v>45.6</v>
      </c>
      <c r="K309" s="3">
        <v>107</v>
      </c>
      <c r="L309" s="3" t="b">
        <v>0</v>
      </c>
      <c r="M309" s="1" t="s">
        <v>43</v>
      </c>
      <c r="N309" s="1" t="s">
        <v>770</v>
      </c>
      <c r="O309" s="3">
        <v>1</v>
      </c>
      <c r="P309" s="1" t="s">
        <v>775</v>
      </c>
      <c r="Q309" s="1" t="s">
        <v>776</v>
      </c>
      <c r="R309" s="1" t="s">
        <v>47</v>
      </c>
      <c r="S309" s="20" t="s">
        <v>48</v>
      </c>
      <c r="T309" s="1" t="s">
        <v>49</v>
      </c>
      <c r="U309" s="1" t="s">
        <v>777</v>
      </c>
      <c r="V309" s="1" t="s">
        <v>43</v>
      </c>
      <c r="W309" s="4">
        <v>43045</v>
      </c>
      <c r="X309" s="3">
        <v>0</v>
      </c>
      <c r="Y309" s="1" t="s">
        <v>789</v>
      </c>
      <c r="Z309" s="1" t="s">
        <v>782</v>
      </c>
      <c r="AA309" s="4">
        <v>45384</v>
      </c>
      <c r="AB309" s="1" t="s">
        <v>114</v>
      </c>
      <c r="AC309" s="4">
        <v>45432</v>
      </c>
      <c r="AD309" s="3">
        <v>2</v>
      </c>
      <c r="AE309" s="4">
        <v>45413</v>
      </c>
      <c r="AF309" s="1" t="s">
        <v>789</v>
      </c>
      <c r="AG309" s="1" t="s">
        <v>67</v>
      </c>
      <c r="AH309" s="1" t="s">
        <v>68</v>
      </c>
      <c r="AI309" s="1" t="s">
        <v>69</v>
      </c>
      <c r="AJ309" s="1" t="s">
        <v>70</v>
      </c>
      <c r="AK309" s="1" t="s">
        <v>70</v>
      </c>
      <c r="AL309" s="1" t="s">
        <v>71</v>
      </c>
      <c r="AM309" s="5">
        <v>0</v>
      </c>
      <c r="AN309" s="1" t="s">
        <v>69</v>
      </c>
      <c r="AO309" s="1" t="s">
        <v>72</v>
      </c>
      <c r="AP309" s="5">
        <v>250</v>
      </c>
      <c r="AQ309" s="3">
        <v>2</v>
      </c>
      <c r="AR309" s="1" t="s">
        <v>73</v>
      </c>
      <c r="AS309" s="8">
        <f>(Tableau1[[#This Row],[MedPrix]]+Tableau1[[#This Row],[PrixTrai]])*(1-Tableau1[[#This Row],[CliRemise]])</f>
        <v>250</v>
      </c>
      <c r="AT309" s="33">
        <f>Tableau1[[#This Row],[CA]]*1.1</f>
        <v>275</v>
      </c>
      <c r="AU309" s="22" t="str">
        <f>IF( Tableau1[[#This Row],[DetailVisite.VisNum]]="", "Sans détail", "Avec détail")</f>
        <v>Avec détail</v>
      </c>
      <c r="AV309" s="22">
        <f ca="1">IF(Tableau1[[#This Row],[VisDatePaiement_2024]]="",0,(TODAY()-Tableau1[[#This Row],[VisDatePaiement_2024]]))</f>
        <v>256</v>
      </c>
      <c r="AW309" s="22">
        <f ca="1">ROUND(Tableau1[[#This Row],[nombre de jour d''impayés]]/30,1)</f>
        <v>8.5</v>
      </c>
      <c r="AX309" s="22" t="str">
        <f ca="1">IF(Tableau1[[#This Row],[nombre de mois]]&gt;1,"impayé","payé")</f>
        <v>impayé</v>
      </c>
      <c r="AY309" s="23" t="b">
        <f ca="1">AND(Tableau1[[#This Row],[VisDatesuivi_2024]]&gt;=TODAY()-30,Tableau1[[#This Row],[VisDatesuivi_2024]]&lt;=TODAY())</f>
        <v>0</v>
      </c>
      <c r="AZ309" s="23">
        <f>ROUNDDOWN(DAY(Tableau1[[#This Row],[VisDate_2024]])/7,0)</f>
        <v>0</v>
      </c>
      <c r="BA309" s="59">
        <f t="shared" si="4"/>
        <v>0</v>
      </c>
      <c r="BB309" s="60">
        <f>Tableau1[[#This Row],[VisDate_2024]]-Tableau1[[#This Row],[visite]]</f>
        <v>45384</v>
      </c>
      <c r="BC309" s="56" t="str">
        <f>IF(Tableau1[[#This Row],[visite]]&gt;0,Tableau1[[#This Row],[Colonne1]],"")</f>
        <v/>
      </c>
    </row>
    <row r="310" spans="1:55" ht="28.8" x14ac:dyDescent="0.3">
      <c r="A310" s="1" t="s">
        <v>782</v>
      </c>
      <c r="B310" s="1" t="s">
        <v>770</v>
      </c>
      <c r="C310" s="1" t="s">
        <v>783</v>
      </c>
      <c r="D310" s="1" t="s">
        <v>160</v>
      </c>
      <c r="E310" s="1" t="s">
        <v>784</v>
      </c>
      <c r="F310" s="4">
        <v>42455</v>
      </c>
      <c r="G310" s="1" t="s">
        <v>107</v>
      </c>
      <c r="H310" s="1" t="s">
        <v>773</v>
      </c>
      <c r="I310" s="3" t="b">
        <v>0</v>
      </c>
      <c r="J310" s="3">
        <v>45.6</v>
      </c>
      <c r="K310" s="3">
        <v>107</v>
      </c>
      <c r="L310" s="3" t="b">
        <v>0</v>
      </c>
      <c r="M310" s="1" t="s">
        <v>43</v>
      </c>
      <c r="N310" s="1" t="s">
        <v>770</v>
      </c>
      <c r="O310" s="3">
        <v>1</v>
      </c>
      <c r="P310" s="1" t="s">
        <v>775</v>
      </c>
      <c r="Q310" s="1" t="s">
        <v>776</v>
      </c>
      <c r="R310" s="1" t="s">
        <v>47</v>
      </c>
      <c r="S310" s="20" t="s">
        <v>48</v>
      </c>
      <c r="T310" s="1" t="s">
        <v>49</v>
      </c>
      <c r="U310" s="1" t="s">
        <v>777</v>
      </c>
      <c r="V310" s="1" t="s">
        <v>43</v>
      </c>
      <c r="W310" s="4">
        <v>43045</v>
      </c>
      <c r="X310" s="3">
        <v>0</v>
      </c>
      <c r="Y310" s="1" t="s">
        <v>790</v>
      </c>
      <c r="Z310" s="1" t="s">
        <v>782</v>
      </c>
      <c r="AA310" s="4">
        <v>45431</v>
      </c>
      <c r="AB310" s="1" t="s">
        <v>66</v>
      </c>
      <c r="AC310" s="4">
        <v>45442</v>
      </c>
      <c r="AD310" s="3">
        <v>3</v>
      </c>
      <c r="AE310" s="4">
        <v>45444</v>
      </c>
      <c r="AF310" s="1" t="s">
        <v>790</v>
      </c>
      <c r="AG310" s="1" t="s">
        <v>67</v>
      </c>
      <c r="AH310" s="1" t="s">
        <v>79</v>
      </c>
      <c r="AI310" s="1" t="s">
        <v>169</v>
      </c>
      <c r="AJ310" s="1" t="s">
        <v>95</v>
      </c>
      <c r="AK310" s="1" t="s">
        <v>95</v>
      </c>
      <c r="AL310" s="1" t="s">
        <v>96</v>
      </c>
      <c r="AM310" s="5">
        <v>7</v>
      </c>
      <c r="AN310" s="1" t="s">
        <v>169</v>
      </c>
      <c r="AO310" s="1" t="s">
        <v>171</v>
      </c>
      <c r="AP310" s="5">
        <v>375</v>
      </c>
      <c r="AQ310" s="3">
        <v>3</v>
      </c>
      <c r="AR310" s="1" t="s">
        <v>82</v>
      </c>
      <c r="AS310" s="8">
        <f>(Tableau1[[#This Row],[MedPrix]]+Tableau1[[#This Row],[PrixTrai]])*(1-Tableau1[[#This Row],[CliRemise]])</f>
        <v>382</v>
      </c>
      <c r="AT310" s="33">
        <f>Tableau1[[#This Row],[CA]]*1.1</f>
        <v>420.20000000000005</v>
      </c>
      <c r="AU310" s="22" t="str">
        <f>IF( Tableau1[[#This Row],[DetailVisite.VisNum]]="", "Sans détail", "Avec détail")</f>
        <v>Avec détail</v>
      </c>
      <c r="AV310" s="22">
        <f ca="1">IF(Tableau1[[#This Row],[VisDatePaiement_2024]]="",0,(TODAY()-Tableau1[[#This Row],[VisDatePaiement_2024]]))</f>
        <v>225</v>
      </c>
      <c r="AW310" s="22">
        <f ca="1">ROUND(Tableau1[[#This Row],[nombre de jour d''impayés]]/30,1)</f>
        <v>7.5</v>
      </c>
      <c r="AX310" s="22" t="str">
        <f ca="1">IF(Tableau1[[#This Row],[nombre de mois]]&gt;1,"impayé","payé")</f>
        <v>impayé</v>
      </c>
      <c r="AY310" s="23" t="b">
        <f ca="1">AND(Tableau1[[#This Row],[VisDatesuivi_2024]]&gt;=TODAY()-30,Tableau1[[#This Row],[VisDatesuivi_2024]]&lt;=TODAY())</f>
        <v>0</v>
      </c>
      <c r="AZ310" s="23">
        <f>ROUNDDOWN(DAY(Tableau1[[#This Row],[VisDate_2024]])/7,0)</f>
        <v>2</v>
      </c>
      <c r="BA310" s="59">
        <f t="shared" si="4"/>
        <v>0</v>
      </c>
      <c r="BB310" s="60">
        <f>Tableau1[[#This Row],[VisDate_2024]]-Tableau1[[#This Row],[visite]]</f>
        <v>45431</v>
      </c>
      <c r="BC310" s="56" t="str">
        <f>IF(Tableau1[[#This Row],[visite]]&gt;0,Tableau1[[#This Row],[Colonne1]],"")</f>
        <v/>
      </c>
    </row>
    <row r="311" spans="1:55" ht="28.8" x14ac:dyDescent="0.3">
      <c r="A311" s="1" t="s">
        <v>782</v>
      </c>
      <c r="B311" s="1" t="s">
        <v>770</v>
      </c>
      <c r="C311" s="1" t="s">
        <v>783</v>
      </c>
      <c r="D311" s="1" t="s">
        <v>160</v>
      </c>
      <c r="E311" s="1" t="s">
        <v>784</v>
      </c>
      <c r="F311" s="4">
        <v>42455</v>
      </c>
      <c r="G311" s="1" t="s">
        <v>107</v>
      </c>
      <c r="H311" s="1" t="s">
        <v>773</v>
      </c>
      <c r="I311" s="3" t="b">
        <v>0</v>
      </c>
      <c r="J311" s="3">
        <v>45.6</v>
      </c>
      <c r="K311" s="3">
        <v>107</v>
      </c>
      <c r="L311" s="3" t="b">
        <v>0</v>
      </c>
      <c r="M311" s="1" t="s">
        <v>43</v>
      </c>
      <c r="N311" s="1" t="s">
        <v>770</v>
      </c>
      <c r="O311" s="3">
        <v>1</v>
      </c>
      <c r="P311" s="1" t="s">
        <v>775</v>
      </c>
      <c r="Q311" s="1" t="s">
        <v>776</v>
      </c>
      <c r="R311" s="1" t="s">
        <v>47</v>
      </c>
      <c r="S311" s="20" t="s">
        <v>48</v>
      </c>
      <c r="T311" s="1" t="s">
        <v>49</v>
      </c>
      <c r="U311" s="1" t="s">
        <v>777</v>
      </c>
      <c r="V311" s="1" t="s">
        <v>43</v>
      </c>
      <c r="W311" s="4">
        <v>43045</v>
      </c>
      <c r="X311" s="3">
        <v>0</v>
      </c>
      <c r="Y311" s="1" t="s">
        <v>790</v>
      </c>
      <c r="Z311" s="1" t="s">
        <v>782</v>
      </c>
      <c r="AA311" s="4">
        <v>45431</v>
      </c>
      <c r="AB311" s="1" t="s">
        <v>66</v>
      </c>
      <c r="AC311" s="4">
        <v>45442</v>
      </c>
      <c r="AD311" s="3">
        <v>3</v>
      </c>
      <c r="AE311" s="4">
        <v>45444</v>
      </c>
      <c r="AF311" s="1" t="s">
        <v>790</v>
      </c>
      <c r="AG311" s="1" t="s">
        <v>91</v>
      </c>
      <c r="AH311" s="1" t="s">
        <v>79</v>
      </c>
      <c r="AI311" s="1" t="s">
        <v>384</v>
      </c>
      <c r="AJ311" s="1" t="s">
        <v>122</v>
      </c>
      <c r="AK311" s="1" t="s">
        <v>122</v>
      </c>
      <c r="AL311" s="1" t="s">
        <v>123</v>
      </c>
      <c r="AM311" s="5">
        <v>5.5</v>
      </c>
      <c r="AN311" s="1" t="s">
        <v>384</v>
      </c>
      <c r="AO311" s="1" t="s">
        <v>387</v>
      </c>
      <c r="AP311" s="5">
        <v>165</v>
      </c>
      <c r="AQ311" s="3">
        <v>3</v>
      </c>
      <c r="AR311" s="1" t="s">
        <v>82</v>
      </c>
      <c r="AS311" s="8">
        <f>(Tableau1[[#This Row],[MedPrix]]+Tableau1[[#This Row],[PrixTrai]])*(1-Tableau1[[#This Row],[CliRemise]])</f>
        <v>170.5</v>
      </c>
      <c r="AT311" s="33">
        <f>Tableau1[[#This Row],[CA]]*1.1</f>
        <v>187.55</v>
      </c>
      <c r="AU311" s="22" t="str">
        <f>IF( Tableau1[[#This Row],[DetailVisite.VisNum]]="", "Sans détail", "Avec détail")</f>
        <v>Avec détail</v>
      </c>
      <c r="AV311" s="22">
        <f ca="1">IF(Tableau1[[#This Row],[VisDatePaiement_2024]]="",0,(TODAY()-Tableau1[[#This Row],[VisDatePaiement_2024]]))</f>
        <v>225</v>
      </c>
      <c r="AW311" s="22">
        <f ca="1">ROUND(Tableau1[[#This Row],[nombre de jour d''impayés]]/30,1)</f>
        <v>7.5</v>
      </c>
      <c r="AX311" s="22" t="str">
        <f ca="1">IF(Tableau1[[#This Row],[nombre de mois]]&gt;1,"impayé","payé")</f>
        <v>impayé</v>
      </c>
      <c r="AY311" s="23" t="b">
        <f ca="1">AND(Tableau1[[#This Row],[VisDatesuivi_2024]]&gt;=TODAY()-30,Tableau1[[#This Row],[VisDatesuivi_2024]]&lt;=TODAY())</f>
        <v>0</v>
      </c>
      <c r="AZ311" s="23">
        <f>ROUNDDOWN(DAY(Tableau1[[#This Row],[VisDate_2024]])/7,0)</f>
        <v>2</v>
      </c>
      <c r="BA311" s="59">
        <f t="shared" si="4"/>
        <v>0</v>
      </c>
      <c r="BB311" s="60">
        <f>Tableau1[[#This Row],[VisDate_2024]]-Tableau1[[#This Row],[visite]]</f>
        <v>45431</v>
      </c>
      <c r="BC311" s="56" t="str">
        <f>IF(Tableau1[[#This Row],[visite]]&gt;0,Tableau1[[#This Row],[Colonne1]],"")</f>
        <v/>
      </c>
    </row>
    <row r="312" spans="1:55" ht="43.2" x14ac:dyDescent="0.3">
      <c r="A312" s="1" t="s">
        <v>791</v>
      </c>
      <c r="B312" s="1" t="s">
        <v>792</v>
      </c>
      <c r="C312" s="1" t="s">
        <v>793</v>
      </c>
      <c r="D312" s="1" t="s">
        <v>697</v>
      </c>
      <c r="E312" s="1" t="s">
        <v>55</v>
      </c>
      <c r="F312" s="4">
        <v>40598</v>
      </c>
      <c r="G312" s="1" t="s">
        <v>107</v>
      </c>
      <c r="H312" s="1" t="s">
        <v>794</v>
      </c>
      <c r="I312" s="3" t="b">
        <v>0</v>
      </c>
      <c r="J312" s="3">
        <v>18.600000000000001</v>
      </c>
      <c r="K312" s="3">
        <v>0.3</v>
      </c>
      <c r="L312" s="3" t="b">
        <v>0</v>
      </c>
      <c r="M312" s="1" t="s">
        <v>43</v>
      </c>
      <c r="N312" s="1" t="s">
        <v>792</v>
      </c>
      <c r="O312" s="3">
        <v>2</v>
      </c>
      <c r="P312" s="1" t="s">
        <v>795</v>
      </c>
      <c r="Q312" s="1" t="s">
        <v>796</v>
      </c>
      <c r="R312" s="1" t="s">
        <v>61</v>
      </c>
      <c r="S312" s="20" t="s">
        <v>62</v>
      </c>
      <c r="T312" s="1" t="s">
        <v>63</v>
      </c>
      <c r="U312" s="1" t="s">
        <v>797</v>
      </c>
      <c r="V312" s="1" t="s">
        <v>43</v>
      </c>
      <c r="W312" s="4">
        <v>42140</v>
      </c>
      <c r="X312" s="3">
        <v>0.2</v>
      </c>
      <c r="Y312" s="1" t="s">
        <v>798</v>
      </c>
      <c r="Z312" s="1" t="s">
        <v>791</v>
      </c>
      <c r="AA312" s="4">
        <v>45126</v>
      </c>
      <c r="AB312" s="1" t="s">
        <v>111</v>
      </c>
      <c r="AC312" s="2"/>
      <c r="AD312" s="3">
        <v>2</v>
      </c>
      <c r="AE312" s="4">
        <v>45152</v>
      </c>
      <c r="AF312" s="1" t="s">
        <v>798</v>
      </c>
      <c r="AG312" s="1" t="s">
        <v>67</v>
      </c>
      <c r="AH312" s="1" t="s">
        <v>68</v>
      </c>
      <c r="AI312" s="1" t="s">
        <v>126</v>
      </c>
      <c r="AJ312" s="1" t="s">
        <v>169</v>
      </c>
      <c r="AK312" s="1" t="s">
        <v>169</v>
      </c>
      <c r="AL312" s="1" t="s">
        <v>799</v>
      </c>
      <c r="AM312" s="5">
        <v>2.5</v>
      </c>
      <c r="AN312" s="1" t="s">
        <v>126</v>
      </c>
      <c r="AO312" s="1" t="s">
        <v>127</v>
      </c>
      <c r="AP312" s="5">
        <v>100</v>
      </c>
      <c r="AQ312" s="3">
        <v>2</v>
      </c>
      <c r="AR312" s="1" t="s">
        <v>73</v>
      </c>
      <c r="AS312" s="8">
        <f>(Tableau1[[#This Row],[MedPrix]]+Tableau1[[#This Row],[PrixTrai]])*(1-Tableau1[[#This Row],[CliRemise]])</f>
        <v>82</v>
      </c>
      <c r="AT312" s="33">
        <f>Tableau1[[#This Row],[CA]]*1.1</f>
        <v>90.2</v>
      </c>
      <c r="AU312" s="22" t="str">
        <f>IF( Tableau1[[#This Row],[DetailVisite.VisNum]]="", "Sans détail", "Avec détail")</f>
        <v>Avec détail</v>
      </c>
      <c r="AV312" s="22">
        <f ca="1">IF(Tableau1[[#This Row],[VisDatePaiement_2024]]="",0,(TODAY()-Tableau1[[#This Row],[VisDatePaiement_2024]]))</f>
        <v>517</v>
      </c>
      <c r="AW312" s="22">
        <f ca="1">ROUND(Tableau1[[#This Row],[nombre de jour d''impayés]]/30,1)</f>
        <v>17.2</v>
      </c>
      <c r="AX312" s="22" t="str">
        <f ca="1">IF(Tableau1[[#This Row],[nombre de mois]]&gt;1,"impayé","payé")</f>
        <v>impayé</v>
      </c>
      <c r="AY312" s="23" t="b">
        <f ca="1">AND(Tableau1[[#This Row],[VisDatesuivi_2024]]&gt;=TODAY()-30,Tableau1[[#This Row],[VisDatesuivi_2024]]&lt;=TODAY())</f>
        <v>0</v>
      </c>
      <c r="AZ312" s="23">
        <f>ROUNDDOWN(DAY(Tableau1[[#This Row],[VisDate_2024]])/7,0)</f>
        <v>2</v>
      </c>
      <c r="BA312" s="59">
        <f t="shared" si="4"/>
        <v>0</v>
      </c>
      <c r="BB312" s="60">
        <f>Tableau1[[#This Row],[VisDate_2024]]-Tableau1[[#This Row],[visite]]</f>
        <v>45126</v>
      </c>
      <c r="BC312" s="56" t="str">
        <f>IF(Tableau1[[#This Row],[visite]]&gt;0,Tableau1[[#This Row],[Colonne1]],"")</f>
        <v/>
      </c>
    </row>
    <row r="313" spans="1:55" ht="43.2" x14ac:dyDescent="0.3">
      <c r="A313" s="1" t="s">
        <v>791</v>
      </c>
      <c r="B313" s="1" t="s">
        <v>792</v>
      </c>
      <c r="C313" s="1" t="s">
        <v>793</v>
      </c>
      <c r="D313" s="1" t="s">
        <v>697</v>
      </c>
      <c r="E313" s="1" t="s">
        <v>55</v>
      </c>
      <c r="F313" s="4">
        <v>40598</v>
      </c>
      <c r="G313" s="1" t="s">
        <v>107</v>
      </c>
      <c r="H313" s="1" t="s">
        <v>794</v>
      </c>
      <c r="I313" s="3" t="b">
        <v>0</v>
      </c>
      <c r="J313" s="3">
        <v>18.600000000000001</v>
      </c>
      <c r="K313" s="3">
        <v>0.3</v>
      </c>
      <c r="L313" s="3" t="b">
        <v>0</v>
      </c>
      <c r="M313" s="1" t="s">
        <v>43</v>
      </c>
      <c r="N313" s="1" t="s">
        <v>792</v>
      </c>
      <c r="O313" s="3">
        <v>2</v>
      </c>
      <c r="P313" s="1" t="s">
        <v>795</v>
      </c>
      <c r="Q313" s="1" t="s">
        <v>796</v>
      </c>
      <c r="R313" s="1" t="s">
        <v>61</v>
      </c>
      <c r="S313" s="20" t="s">
        <v>62</v>
      </c>
      <c r="T313" s="1" t="s">
        <v>63</v>
      </c>
      <c r="U313" s="1" t="s">
        <v>797</v>
      </c>
      <c r="V313" s="1" t="s">
        <v>43</v>
      </c>
      <c r="W313" s="4">
        <v>42140</v>
      </c>
      <c r="X313" s="3">
        <v>0.2</v>
      </c>
      <c r="Y313" s="1" t="s">
        <v>798</v>
      </c>
      <c r="Z313" s="1" t="s">
        <v>791</v>
      </c>
      <c r="AA313" s="4">
        <v>45126</v>
      </c>
      <c r="AB313" s="1" t="s">
        <v>111</v>
      </c>
      <c r="AC313" s="2"/>
      <c r="AD313" s="3">
        <v>2</v>
      </c>
      <c r="AE313" s="4">
        <v>45152</v>
      </c>
      <c r="AF313" s="1" t="s">
        <v>798</v>
      </c>
      <c r="AG313" s="1" t="s">
        <v>91</v>
      </c>
      <c r="AH313" s="1" t="s">
        <v>68</v>
      </c>
      <c r="AI313" s="1" t="s">
        <v>151</v>
      </c>
      <c r="AJ313" s="1" t="s">
        <v>70</v>
      </c>
      <c r="AK313" s="1" t="s">
        <v>70</v>
      </c>
      <c r="AL313" s="1" t="s">
        <v>71</v>
      </c>
      <c r="AM313" s="5">
        <v>0</v>
      </c>
      <c r="AN313" s="1" t="s">
        <v>151</v>
      </c>
      <c r="AO313" s="1" t="s">
        <v>152</v>
      </c>
      <c r="AP313" s="5">
        <v>250</v>
      </c>
      <c r="AQ313" s="3">
        <v>2</v>
      </c>
      <c r="AR313" s="1" t="s">
        <v>73</v>
      </c>
      <c r="AS313" s="8">
        <f>(Tableau1[[#This Row],[MedPrix]]+Tableau1[[#This Row],[PrixTrai]])*(1-Tableau1[[#This Row],[CliRemise]])</f>
        <v>200</v>
      </c>
      <c r="AT313" s="33">
        <f>Tableau1[[#This Row],[CA]]*1.1</f>
        <v>220.00000000000003</v>
      </c>
      <c r="AU313" s="22" t="str">
        <f>IF( Tableau1[[#This Row],[DetailVisite.VisNum]]="", "Sans détail", "Avec détail")</f>
        <v>Avec détail</v>
      </c>
      <c r="AV313" s="22">
        <f ca="1">IF(Tableau1[[#This Row],[VisDatePaiement_2024]]="",0,(TODAY()-Tableau1[[#This Row],[VisDatePaiement_2024]]))</f>
        <v>517</v>
      </c>
      <c r="AW313" s="22">
        <f ca="1">ROUND(Tableau1[[#This Row],[nombre de jour d''impayés]]/30,1)</f>
        <v>17.2</v>
      </c>
      <c r="AX313" s="22" t="str">
        <f ca="1">IF(Tableau1[[#This Row],[nombre de mois]]&gt;1,"impayé","payé")</f>
        <v>impayé</v>
      </c>
      <c r="AY313" s="23" t="b">
        <f ca="1">AND(Tableau1[[#This Row],[VisDatesuivi_2024]]&gt;=TODAY()-30,Tableau1[[#This Row],[VisDatesuivi_2024]]&lt;=TODAY())</f>
        <v>0</v>
      </c>
      <c r="AZ313" s="23">
        <f>ROUNDDOWN(DAY(Tableau1[[#This Row],[VisDate_2024]])/7,0)</f>
        <v>2</v>
      </c>
      <c r="BA313" s="59">
        <f t="shared" si="4"/>
        <v>0</v>
      </c>
      <c r="BB313" s="60">
        <f>Tableau1[[#This Row],[VisDate_2024]]-Tableau1[[#This Row],[visite]]</f>
        <v>45126</v>
      </c>
      <c r="BC313" s="56" t="str">
        <f>IF(Tableau1[[#This Row],[visite]]&gt;0,Tableau1[[#This Row],[Colonne1]],"")</f>
        <v/>
      </c>
    </row>
    <row r="314" spans="1:55" ht="43.2" x14ac:dyDescent="0.3">
      <c r="A314" s="1" t="s">
        <v>791</v>
      </c>
      <c r="B314" s="1" t="s">
        <v>792</v>
      </c>
      <c r="C314" s="1" t="s">
        <v>793</v>
      </c>
      <c r="D314" s="1" t="s">
        <v>697</v>
      </c>
      <c r="E314" s="1" t="s">
        <v>55</v>
      </c>
      <c r="F314" s="4">
        <v>40598</v>
      </c>
      <c r="G314" s="1" t="s">
        <v>107</v>
      </c>
      <c r="H314" s="1" t="s">
        <v>794</v>
      </c>
      <c r="I314" s="3" t="b">
        <v>0</v>
      </c>
      <c r="J314" s="3">
        <v>18.600000000000001</v>
      </c>
      <c r="K314" s="3">
        <v>0.3</v>
      </c>
      <c r="L314" s="3" t="b">
        <v>0</v>
      </c>
      <c r="M314" s="1" t="s">
        <v>43</v>
      </c>
      <c r="N314" s="1" t="s">
        <v>792</v>
      </c>
      <c r="O314" s="3">
        <v>2</v>
      </c>
      <c r="P314" s="1" t="s">
        <v>795</v>
      </c>
      <c r="Q314" s="1" t="s">
        <v>796</v>
      </c>
      <c r="R314" s="1" t="s">
        <v>61</v>
      </c>
      <c r="S314" s="20" t="s">
        <v>62</v>
      </c>
      <c r="T314" s="1" t="s">
        <v>63</v>
      </c>
      <c r="U314" s="1" t="s">
        <v>797</v>
      </c>
      <c r="V314" s="1" t="s">
        <v>43</v>
      </c>
      <c r="W314" s="4">
        <v>42140</v>
      </c>
      <c r="X314" s="3">
        <v>0.2</v>
      </c>
      <c r="Y314" s="1" t="s">
        <v>798</v>
      </c>
      <c r="Z314" s="1" t="s">
        <v>791</v>
      </c>
      <c r="AA314" s="4">
        <v>45126</v>
      </c>
      <c r="AB314" s="1" t="s">
        <v>111</v>
      </c>
      <c r="AC314" s="2"/>
      <c r="AD314" s="3">
        <v>2</v>
      </c>
      <c r="AE314" s="4">
        <v>45152</v>
      </c>
      <c r="AF314" s="1" t="s">
        <v>798</v>
      </c>
      <c r="AG314" s="1" t="s">
        <v>78</v>
      </c>
      <c r="AH314" s="1" t="s">
        <v>68</v>
      </c>
      <c r="AI314" s="1" t="s">
        <v>194</v>
      </c>
      <c r="AJ314" s="1" t="s">
        <v>122</v>
      </c>
      <c r="AK314" s="1" t="s">
        <v>122</v>
      </c>
      <c r="AL314" s="1" t="s">
        <v>123</v>
      </c>
      <c r="AM314" s="5">
        <v>5.5</v>
      </c>
      <c r="AN314" s="1" t="s">
        <v>194</v>
      </c>
      <c r="AO314" s="1" t="s">
        <v>195</v>
      </c>
      <c r="AP314" s="5">
        <v>100</v>
      </c>
      <c r="AQ314" s="3">
        <v>2</v>
      </c>
      <c r="AR314" s="1" t="s">
        <v>73</v>
      </c>
      <c r="AS314" s="8">
        <f>(Tableau1[[#This Row],[MedPrix]]+Tableau1[[#This Row],[PrixTrai]])*(1-Tableau1[[#This Row],[CliRemise]])</f>
        <v>84.4</v>
      </c>
      <c r="AT314" s="33">
        <f>Tableau1[[#This Row],[CA]]*1.1</f>
        <v>92.840000000000018</v>
      </c>
      <c r="AU314" s="22" t="str">
        <f>IF( Tableau1[[#This Row],[DetailVisite.VisNum]]="", "Sans détail", "Avec détail")</f>
        <v>Avec détail</v>
      </c>
      <c r="AV314" s="22">
        <f ca="1">IF(Tableau1[[#This Row],[VisDatePaiement_2024]]="",0,(TODAY()-Tableau1[[#This Row],[VisDatePaiement_2024]]))</f>
        <v>517</v>
      </c>
      <c r="AW314" s="22">
        <f ca="1">ROUND(Tableau1[[#This Row],[nombre de jour d''impayés]]/30,1)</f>
        <v>17.2</v>
      </c>
      <c r="AX314" s="22" t="str">
        <f ca="1">IF(Tableau1[[#This Row],[nombre de mois]]&gt;1,"impayé","payé")</f>
        <v>impayé</v>
      </c>
      <c r="AY314" s="23" t="b">
        <f ca="1">AND(Tableau1[[#This Row],[VisDatesuivi_2024]]&gt;=TODAY()-30,Tableau1[[#This Row],[VisDatesuivi_2024]]&lt;=TODAY())</f>
        <v>0</v>
      </c>
      <c r="AZ314" s="23">
        <f>ROUNDDOWN(DAY(Tableau1[[#This Row],[VisDate_2024]])/7,0)</f>
        <v>2</v>
      </c>
      <c r="BA314" s="59">
        <f t="shared" si="4"/>
        <v>0</v>
      </c>
      <c r="BB314" s="60">
        <f>Tableau1[[#This Row],[VisDate_2024]]-Tableau1[[#This Row],[visite]]</f>
        <v>45126</v>
      </c>
      <c r="BC314" s="56" t="str">
        <f>IF(Tableau1[[#This Row],[visite]]&gt;0,Tableau1[[#This Row],[Colonne1]],"")</f>
        <v/>
      </c>
    </row>
    <row r="315" spans="1:55" ht="43.2" x14ac:dyDescent="0.3">
      <c r="A315" s="1" t="s">
        <v>791</v>
      </c>
      <c r="B315" s="1" t="s">
        <v>792</v>
      </c>
      <c r="C315" s="1" t="s">
        <v>793</v>
      </c>
      <c r="D315" s="1" t="s">
        <v>697</v>
      </c>
      <c r="E315" s="1" t="s">
        <v>55</v>
      </c>
      <c r="F315" s="4">
        <v>40598</v>
      </c>
      <c r="G315" s="1" t="s">
        <v>107</v>
      </c>
      <c r="H315" s="1" t="s">
        <v>794</v>
      </c>
      <c r="I315" s="3" t="b">
        <v>0</v>
      </c>
      <c r="J315" s="3">
        <v>18.600000000000001</v>
      </c>
      <c r="K315" s="3">
        <v>0.3</v>
      </c>
      <c r="L315" s="3" t="b">
        <v>0</v>
      </c>
      <c r="M315" s="1" t="s">
        <v>43</v>
      </c>
      <c r="N315" s="1" t="s">
        <v>792</v>
      </c>
      <c r="O315" s="3">
        <v>2</v>
      </c>
      <c r="P315" s="1" t="s">
        <v>795</v>
      </c>
      <c r="Q315" s="1" t="s">
        <v>796</v>
      </c>
      <c r="R315" s="1" t="s">
        <v>61</v>
      </c>
      <c r="S315" s="20" t="s">
        <v>62</v>
      </c>
      <c r="T315" s="1" t="s">
        <v>63</v>
      </c>
      <c r="U315" s="1" t="s">
        <v>797</v>
      </c>
      <c r="V315" s="1" t="s">
        <v>43</v>
      </c>
      <c r="W315" s="4">
        <v>42140</v>
      </c>
      <c r="X315" s="3">
        <v>0.2</v>
      </c>
      <c r="Y315" s="1" t="s">
        <v>798</v>
      </c>
      <c r="Z315" s="1" t="s">
        <v>791</v>
      </c>
      <c r="AA315" s="4">
        <v>45126</v>
      </c>
      <c r="AB315" s="1" t="s">
        <v>111</v>
      </c>
      <c r="AC315" s="2"/>
      <c r="AD315" s="3">
        <v>2</v>
      </c>
      <c r="AE315" s="4">
        <v>45152</v>
      </c>
      <c r="AF315" s="1" t="s">
        <v>798</v>
      </c>
      <c r="AG315" s="1" t="s">
        <v>84</v>
      </c>
      <c r="AH315" s="1" t="s">
        <v>68</v>
      </c>
      <c r="AI315" s="1" t="s">
        <v>559</v>
      </c>
      <c r="AJ315" s="1" t="s">
        <v>70</v>
      </c>
      <c r="AK315" s="1" t="s">
        <v>70</v>
      </c>
      <c r="AL315" s="1" t="s">
        <v>71</v>
      </c>
      <c r="AM315" s="5">
        <v>0</v>
      </c>
      <c r="AN315" s="1" t="s">
        <v>559</v>
      </c>
      <c r="AO315" s="1" t="s">
        <v>560</v>
      </c>
      <c r="AP315" s="5">
        <v>375</v>
      </c>
      <c r="AQ315" s="3">
        <v>2</v>
      </c>
      <c r="AR315" s="1" t="s">
        <v>73</v>
      </c>
      <c r="AS315" s="8">
        <f>(Tableau1[[#This Row],[MedPrix]]+Tableau1[[#This Row],[PrixTrai]])*(1-Tableau1[[#This Row],[CliRemise]])</f>
        <v>300</v>
      </c>
      <c r="AT315" s="33">
        <f>Tableau1[[#This Row],[CA]]*1.1</f>
        <v>330</v>
      </c>
      <c r="AU315" s="22" t="str">
        <f>IF( Tableau1[[#This Row],[DetailVisite.VisNum]]="", "Sans détail", "Avec détail")</f>
        <v>Avec détail</v>
      </c>
      <c r="AV315" s="22">
        <f ca="1">IF(Tableau1[[#This Row],[VisDatePaiement_2024]]="",0,(TODAY()-Tableau1[[#This Row],[VisDatePaiement_2024]]))</f>
        <v>517</v>
      </c>
      <c r="AW315" s="22">
        <f ca="1">ROUND(Tableau1[[#This Row],[nombre de jour d''impayés]]/30,1)</f>
        <v>17.2</v>
      </c>
      <c r="AX315" s="22" t="str">
        <f ca="1">IF(Tableau1[[#This Row],[nombre de mois]]&gt;1,"impayé","payé")</f>
        <v>impayé</v>
      </c>
      <c r="AY315" s="23" t="b">
        <f ca="1">AND(Tableau1[[#This Row],[VisDatesuivi_2024]]&gt;=TODAY()-30,Tableau1[[#This Row],[VisDatesuivi_2024]]&lt;=TODAY())</f>
        <v>0</v>
      </c>
      <c r="AZ315" s="23">
        <f>ROUNDDOWN(DAY(Tableau1[[#This Row],[VisDate_2024]])/7,0)</f>
        <v>2</v>
      </c>
      <c r="BA315" s="59">
        <f t="shared" si="4"/>
        <v>0</v>
      </c>
      <c r="BB315" s="60">
        <f>Tableau1[[#This Row],[VisDate_2024]]-Tableau1[[#This Row],[visite]]</f>
        <v>45126</v>
      </c>
      <c r="BC315" s="56" t="str">
        <f>IF(Tableau1[[#This Row],[visite]]&gt;0,Tableau1[[#This Row],[Colonne1]],"")</f>
        <v/>
      </c>
    </row>
    <row r="316" spans="1:55" ht="43.2" x14ac:dyDescent="0.3">
      <c r="A316" s="1" t="s">
        <v>791</v>
      </c>
      <c r="B316" s="1" t="s">
        <v>792</v>
      </c>
      <c r="C316" s="1" t="s">
        <v>793</v>
      </c>
      <c r="D316" s="1" t="s">
        <v>697</v>
      </c>
      <c r="E316" s="1" t="s">
        <v>55</v>
      </c>
      <c r="F316" s="4">
        <v>40598</v>
      </c>
      <c r="G316" s="1" t="s">
        <v>107</v>
      </c>
      <c r="H316" s="1" t="s">
        <v>794</v>
      </c>
      <c r="I316" s="3" t="b">
        <v>0</v>
      </c>
      <c r="J316" s="3">
        <v>18.600000000000001</v>
      </c>
      <c r="K316" s="3">
        <v>0.3</v>
      </c>
      <c r="L316" s="3" t="b">
        <v>0</v>
      </c>
      <c r="M316" s="1" t="s">
        <v>43</v>
      </c>
      <c r="N316" s="1" t="s">
        <v>792</v>
      </c>
      <c r="O316" s="3">
        <v>2</v>
      </c>
      <c r="P316" s="1" t="s">
        <v>795</v>
      </c>
      <c r="Q316" s="1" t="s">
        <v>796</v>
      </c>
      <c r="R316" s="1" t="s">
        <v>61</v>
      </c>
      <c r="S316" s="20" t="s">
        <v>62</v>
      </c>
      <c r="T316" s="1" t="s">
        <v>63</v>
      </c>
      <c r="U316" s="1" t="s">
        <v>797</v>
      </c>
      <c r="V316" s="1" t="s">
        <v>43</v>
      </c>
      <c r="W316" s="4">
        <v>42140</v>
      </c>
      <c r="X316" s="3">
        <v>0.2</v>
      </c>
      <c r="Y316" s="1" t="s">
        <v>800</v>
      </c>
      <c r="Z316" s="1" t="s">
        <v>791</v>
      </c>
      <c r="AA316" s="4">
        <v>45197</v>
      </c>
      <c r="AB316" s="1" t="s">
        <v>111</v>
      </c>
      <c r="AC316" s="2"/>
      <c r="AD316" s="3">
        <v>3</v>
      </c>
      <c r="AE316" s="4">
        <v>45218</v>
      </c>
      <c r="AF316" s="1" t="s">
        <v>800</v>
      </c>
      <c r="AG316" s="1" t="s">
        <v>67</v>
      </c>
      <c r="AH316" s="1" t="s">
        <v>85</v>
      </c>
      <c r="AI316" s="1" t="s">
        <v>92</v>
      </c>
      <c r="AJ316" s="1" t="s">
        <v>70</v>
      </c>
      <c r="AK316" s="1" t="s">
        <v>70</v>
      </c>
      <c r="AL316" s="1" t="s">
        <v>71</v>
      </c>
      <c r="AM316" s="5">
        <v>0</v>
      </c>
      <c r="AN316" s="1" t="s">
        <v>92</v>
      </c>
      <c r="AO316" s="1" t="s">
        <v>93</v>
      </c>
      <c r="AP316" s="5">
        <v>100</v>
      </c>
      <c r="AQ316" s="3">
        <v>3</v>
      </c>
      <c r="AR316" s="1" t="s">
        <v>82</v>
      </c>
      <c r="AS316" s="8">
        <f>(Tableau1[[#This Row],[MedPrix]]+Tableau1[[#This Row],[PrixTrai]])*(1-Tableau1[[#This Row],[CliRemise]])</f>
        <v>80</v>
      </c>
      <c r="AT316" s="33">
        <f>Tableau1[[#This Row],[CA]]*1.1</f>
        <v>88</v>
      </c>
      <c r="AU316" s="22" t="str">
        <f>IF( Tableau1[[#This Row],[DetailVisite.VisNum]]="", "Sans détail", "Avec détail")</f>
        <v>Avec détail</v>
      </c>
      <c r="AV316" s="22">
        <f ca="1">IF(Tableau1[[#This Row],[VisDatePaiement_2024]]="",0,(TODAY()-Tableau1[[#This Row],[VisDatePaiement_2024]]))</f>
        <v>451</v>
      </c>
      <c r="AW316" s="22">
        <f ca="1">ROUND(Tableau1[[#This Row],[nombre de jour d''impayés]]/30,1)</f>
        <v>15</v>
      </c>
      <c r="AX316" s="22" t="str">
        <f ca="1">IF(Tableau1[[#This Row],[nombre de mois]]&gt;1,"impayé","payé")</f>
        <v>impayé</v>
      </c>
      <c r="AY316" s="23" t="b">
        <f ca="1">AND(Tableau1[[#This Row],[VisDatesuivi_2024]]&gt;=TODAY()-30,Tableau1[[#This Row],[VisDatesuivi_2024]]&lt;=TODAY())</f>
        <v>0</v>
      </c>
      <c r="AZ316" s="23">
        <f>ROUNDDOWN(DAY(Tableau1[[#This Row],[VisDate_2024]])/7,0)</f>
        <v>4</v>
      </c>
      <c r="BA316" s="59">
        <f t="shared" si="4"/>
        <v>0</v>
      </c>
      <c r="BB316" s="60">
        <f>Tableau1[[#This Row],[VisDate_2024]]-Tableau1[[#This Row],[visite]]</f>
        <v>45197</v>
      </c>
      <c r="BC316" s="56" t="str">
        <f>IF(Tableau1[[#This Row],[visite]]&gt;0,Tableau1[[#This Row],[Colonne1]],"")</f>
        <v/>
      </c>
    </row>
    <row r="317" spans="1:55" ht="43.2" x14ac:dyDescent="0.3">
      <c r="A317" s="1" t="s">
        <v>791</v>
      </c>
      <c r="B317" s="1" t="s">
        <v>792</v>
      </c>
      <c r="C317" s="1" t="s">
        <v>793</v>
      </c>
      <c r="D317" s="1" t="s">
        <v>697</v>
      </c>
      <c r="E317" s="1" t="s">
        <v>55</v>
      </c>
      <c r="F317" s="4">
        <v>40598</v>
      </c>
      <c r="G317" s="1" t="s">
        <v>107</v>
      </c>
      <c r="H317" s="1" t="s">
        <v>794</v>
      </c>
      <c r="I317" s="3" t="b">
        <v>0</v>
      </c>
      <c r="J317" s="3">
        <v>18.600000000000001</v>
      </c>
      <c r="K317" s="3">
        <v>0.3</v>
      </c>
      <c r="L317" s="3" t="b">
        <v>0</v>
      </c>
      <c r="M317" s="1" t="s">
        <v>43</v>
      </c>
      <c r="N317" s="1" t="s">
        <v>792</v>
      </c>
      <c r="O317" s="3">
        <v>2</v>
      </c>
      <c r="P317" s="1" t="s">
        <v>795</v>
      </c>
      <c r="Q317" s="1" t="s">
        <v>796</v>
      </c>
      <c r="R317" s="1" t="s">
        <v>61</v>
      </c>
      <c r="S317" s="20" t="s">
        <v>62</v>
      </c>
      <c r="T317" s="1" t="s">
        <v>63</v>
      </c>
      <c r="U317" s="1" t="s">
        <v>797</v>
      </c>
      <c r="V317" s="1" t="s">
        <v>43</v>
      </c>
      <c r="W317" s="4">
        <v>42140</v>
      </c>
      <c r="X317" s="3">
        <v>0.2</v>
      </c>
      <c r="Y317" s="1" t="s">
        <v>800</v>
      </c>
      <c r="Z317" s="1" t="s">
        <v>791</v>
      </c>
      <c r="AA317" s="4">
        <v>45197</v>
      </c>
      <c r="AB317" s="1" t="s">
        <v>111</v>
      </c>
      <c r="AC317" s="2"/>
      <c r="AD317" s="3">
        <v>3</v>
      </c>
      <c r="AE317" s="4">
        <v>45218</v>
      </c>
      <c r="AF317" s="1" t="s">
        <v>800</v>
      </c>
      <c r="AG317" s="1" t="s">
        <v>91</v>
      </c>
      <c r="AH317" s="1" t="s">
        <v>85</v>
      </c>
      <c r="AI317" s="1" t="s">
        <v>137</v>
      </c>
      <c r="AJ317" s="1" t="s">
        <v>70</v>
      </c>
      <c r="AK317" s="1" t="s">
        <v>70</v>
      </c>
      <c r="AL317" s="1" t="s">
        <v>71</v>
      </c>
      <c r="AM317" s="5">
        <v>0</v>
      </c>
      <c r="AN317" s="1" t="s">
        <v>137</v>
      </c>
      <c r="AO317" s="1" t="s">
        <v>138</v>
      </c>
      <c r="AP317" s="5">
        <v>100</v>
      </c>
      <c r="AQ317" s="3">
        <v>3</v>
      </c>
      <c r="AR317" s="1" t="s">
        <v>82</v>
      </c>
      <c r="AS317" s="8">
        <f>(Tableau1[[#This Row],[MedPrix]]+Tableau1[[#This Row],[PrixTrai]])*(1-Tableau1[[#This Row],[CliRemise]])</f>
        <v>80</v>
      </c>
      <c r="AT317" s="33">
        <f>Tableau1[[#This Row],[CA]]*1.1</f>
        <v>88</v>
      </c>
      <c r="AU317" s="22" t="str">
        <f>IF( Tableau1[[#This Row],[DetailVisite.VisNum]]="", "Sans détail", "Avec détail")</f>
        <v>Avec détail</v>
      </c>
      <c r="AV317" s="22">
        <f ca="1">IF(Tableau1[[#This Row],[VisDatePaiement_2024]]="",0,(TODAY()-Tableau1[[#This Row],[VisDatePaiement_2024]]))</f>
        <v>451</v>
      </c>
      <c r="AW317" s="22">
        <f ca="1">ROUND(Tableau1[[#This Row],[nombre de jour d''impayés]]/30,1)</f>
        <v>15</v>
      </c>
      <c r="AX317" s="22" t="str">
        <f ca="1">IF(Tableau1[[#This Row],[nombre de mois]]&gt;1,"impayé","payé")</f>
        <v>impayé</v>
      </c>
      <c r="AY317" s="23" t="b">
        <f ca="1">AND(Tableau1[[#This Row],[VisDatesuivi_2024]]&gt;=TODAY()-30,Tableau1[[#This Row],[VisDatesuivi_2024]]&lt;=TODAY())</f>
        <v>0</v>
      </c>
      <c r="AZ317" s="23">
        <f>ROUNDDOWN(DAY(Tableau1[[#This Row],[VisDate_2024]])/7,0)</f>
        <v>4</v>
      </c>
      <c r="BA317" s="59">
        <f t="shared" si="4"/>
        <v>0</v>
      </c>
      <c r="BB317" s="60">
        <f>Tableau1[[#This Row],[VisDate_2024]]-Tableau1[[#This Row],[visite]]</f>
        <v>45197</v>
      </c>
      <c r="BC317" s="56" t="str">
        <f>IF(Tableau1[[#This Row],[visite]]&gt;0,Tableau1[[#This Row],[Colonne1]],"")</f>
        <v/>
      </c>
    </row>
    <row r="318" spans="1:55" ht="43.2" x14ac:dyDescent="0.3">
      <c r="A318" s="1" t="s">
        <v>791</v>
      </c>
      <c r="B318" s="1" t="s">
        <v>792</v>
      </c>
      <c r="C318" s="1" t="s">
        <v>793</v>
      </c>
      <c r="D318" s="1" t="s">
        <v>697</v>
      </c>
      <c r="E318" s="1" t="s">
        <v>55</v>
      </c>
      <c r="F318" s="4">
        <v>40598</v>
      </c>
      <c r="G318" s="1" t="s">
        <v>107</v>
      </c>
      <c r="H318" s="1" t="s">
        <v>794</v>
      </c>
      <c r="I318" s="3" t="b">
        <v>0</v>
      </c>
      <c r="J318" s="3">
        <v>18.600000000000001</v>
      </c>
      <c r="K318" s="3">
        <v>0.3</v>
      </c>
      <c r="L318" s="3" t="b">
        <v>0</v>
      </c>
      <c r="M318" s="1" t="s">
        <v>43</v>
      </c>
      <c r="N318" s="1" t="s">
        <v>792</v>
      </c>
      <c r="O318" s="3">
        <v>2</v>
      </c>
      <c r="P318" s="1" t="s">
        <v>795</v>
      </c>
      <c r="Q318" s="1" t="s">
        <v>796</v>
      </c>
      <c r="R318" s="1" t="s">
        <v>61</v>
      </c>
      <c r="S318" s="20" t="s">
        <v>62</v>
      </c>
      <c r="T318" s="1" t="s">
        <v>63</v>
      </c>
      <c r="U318" s="1" t="s">
        <v>797</v>
      </c>
      <c r="V318" s="1" t="s">
        <v>43</v>
      </c>
      <c r="W318" s="4">
        <v>42140</v>
      </c>
      <c r="X318" s="3">
        <v>0.2</v>
      </c>
      <c r="Y318" s="1" t="s">
        <v>801</v>
      </c>
      <c r="Z318" s="1" t="s">
        <v>791</v>
      </c>
      <c r="AA318" s="4">
        <v>45260</v>
      </c>
      <c r="AB318" s="1" t="s">
        <v>114</v>
      </c>
      <c r="AC318" s="4">
        <v>45266</v>
      </c>
      <c r="AD318" s="3">
        <v>2</v>
      </c>
      <c r="AE318" s="4">
        <v>45285</v>
      </c>
      <c r="AF318" s="1" t="s">
        <v>801</v>
      </c>
      <c r="AG318" s="1" t="s">
        <v>67</v>
      </c>
      <c r="AH318" s="1" t="s">
        <v>68</v>
      </c>
      <c r="AI318" s="1" t="s">
        <v>69</v>
      </c>
      <c r="AJ318" s="1" t="s">
        <v>70</v>
      </c>
      <c r="AK318" s="1" t="s">
        <v>70</v>
      </c>
      <c r="AL318" s="1" t="s">
        <v>71</v>
      </c>
      <c r="AM318" s="5">
        <v>0</v>
      </c>
      <c r="AN318" s="1" t="s">
        <v>69</v>
      </c>
      <c r="AO318" s="1" t="s">
        <v>72</v>
      </c>
      <c r="AP318" s="5">
        <v>250</v>
      </c>
      <c r="AQ318" s="3">
        <v>2</v>
      </c>
      <c r="AR318" s="1" t="s">
        <v>73</v>
      </c>
      <c r="AS318" s="8">
        <f>(Tableau1[[#This Row],[MedPrix]]+Tableau1[[#This Row],[PrixTrai]])*(1-Tableau1[[#This Row],[CliRemise]])</f>
        <v>200</v>
      </c>
      <c r="AT318" s="33">
        <f>Tableau1[[#This Row],[CA]]*1.1</f>
        <v>220.00000000000003</v>
      </c>
      <c r="AU318" s="22" t="str">
        <f>IF( Tableau1[[#This Row],[DetailVisite.VisNum]]="", "Sans détail", "Avec détail")</f>
        <v>Avec détail</v>
      </c>
      <c r="AV318" s="22">
        <f ca="1">IF(Tableau1[[#This Row],[VisDatePaiement_2024]]="",0,(TODAY()-Tableau1[[#This Row],[VisDatePaiement_2024]]))</f>
        <v>384</v>
      </c>
      <c r="AW318" s="22">
        <f ca="1">ROUND(Tableau1[[#This Row],[nombre de jour d''impayés]]/30,1)</f>
        <v>12.8</v>
      </c>
      <c r="AX318" s="22" t="str">
        <f ca="1">IF(Tableau1[[#This Row],[nombre de mois]]&gt;1,"impayé","payé")</f>
        <v>impayé</v>
      </c>
      <c r="AY318" s="23" t="b">
        <f ca="1">AND(Tableau1[[#This Row],[VisDatesuivi_2024]]&gt;=TODAY()-30,Tableau1[[#This Row],[VisDatesuivi_2024]]&lt;=TODAY())</f>
        <v>0</v>
      </c>
      <c r="AZ318" s="23">
        <f>ROUNDDOWN(DAY(Tableau1[[#This Row],[VisDate_2024]])/7,0)</f>
        <v>4</v>
      </c>
      <c r="BA318" s="59">
        <f t="shared" si="4"/>
        <v>45197</v>
      </c>
      <c r="BB318" s="60">
        <f>Tableau1[[#This Row],[VisDate_2024]]-Tableau1[[#This Row],[visite]]</f>
        <v>63</v>
      </c>
      <c r="BC318" s="56">
        <f>IF(Tableau1[[#This Row],[visite]]&gt;0,Tableau1[[#This Row],[Colonne1]],"")</f>
        <v>63</v>
      </c>
    </row>
    <row r="319" spans="1:55" ht="43.2" x14ac:dyDescent="0.3">
      <c r="A319" s="1" t="s">
        <v>791</v>
      </c>
      <c r="B319" s="1" t="s">
        <v>792</v>
      </c>
      <c r="C319" s="1" t="s">
        <v>793</v>
      </c>
      <c r="D319" s="1" t="s">
        <v>697</v>
      </c>
      <c r="E319" s="1" t="s">
        <v>55</v>
      </c>
      <c r="F319" s="4">
        <v>40598</v>
      </c>
      <c r="G319" s="1" t="s">
        <v>107</v>
      </c>
      <c r="H319" s="1" t="s">
        <v>794</v>
      </c>
      <c r="I319" s="3" t="b">
        <v>0</v>
      </c>
      <c r="J319" s="3">
        <v>18.600000000000001</v>
      </c>
      <c r="K319" s="3">
        <v>0.3</v>
      </c>
      <c r="L319" s="3" t="b">
        <v>0</v>
      </c>
      <c r="M319" s="1" t="s">
        <v>43</v>
      </c>
      <c r="N319" s="1" t="s">
        <v>792</v>
      </c>
      <c r="O319" s="3">
        <v>2</v>
      </c>
      <c r="P319" s="1" t="s">
        <v>795</v>
      </c>
      <c r="Q319" s="1" t="s">
        <v>796</v>
      </c>
      <c r="R319" s="1" t="s">
        <v>61</v>
      </c>
      <c r="S319" s="20" t="s">
        <v>62</v>
      </c>
      <c r="T319" s="1" t="s">
        <v>63</v>
      </c>
      <c r="U319" s="1" t="s">
        <v>797</v>
      </c>
      <c r="V319" s="1" t="s">
        <v>43</v>
      </c>
      <c r="W319" s="4">
        <v>42140</v>
      </c>
      <c r="X319" s="3">
        <v>0.2</v>
      </c>
      <c r="Y319" s="1" t="s">
        <v>802</v>
      </c>
      <c r="Z319" s="1" t="s">
        <v>791</v>
      </c>
      <c r="AA319" s="4">
        <v>45266</v>
      </c>
      <c r="AB319" s="1" t="s">
        <v>111</v>
      </c>
      <c r="AC319" s="2"/>
      <c r="AD319" s="3">
        <v>2</v>
      </c>
      <c r="AE319" s="4">
        <v>45284</v>
      </c>
      <c r="AF319" s="1" t="s">
        <v>802</v>
      </c>
      <c r="AG319" s="1" t="s">
        <v>67</v>
      </c>
      <c r="AH319" s="1" t="s">
        <v>464</v>
      </c>
      <c r="AI319" s="1" t="s">
        <v>94</v>
      </c>
      <c r="AJ319" s="1" t="s">
        <v>122</v>
      </c>
      <c r="AK319" s="1" t="s">
        <v>122</v>
      </c>
      <c r="AL319" s="1" t="s">
        <v>123</v>
      </c>
      <c r="AM319" s="5">
        <v>5.5</v>
      </c>
      <c r="AN319" s="1" t="s">
        <v>94</v>
      </c>
      <c r="AO319" s="1" t="s">
        <v>97</v>
      </c>
      <c r="AP319" s="5">
        <v>100</v>
      </c>
      <c r="AQ319" s="3">
        <v>2</v>
      </c>
      <c r="AR319" s="1" t="s">
        <v>73</v>
      </c>
      <c r="AS319" s="8">
        <f>(Tableau1[[#This Row],[MedPrix]]+Tableau1[[#This Row],[PrixTrai]])*(1-Tableau1[[#This Row],[CliRemise]])</f>
        <v>84.4</v>
      </c>
      <c r="AT319" s="33">
        <f>Tableau1[[#This Row],[CA]]*1.1</f>
        <v>92.840000000000018</v>
      </c>
      <c r="AU319" s="22" t="str">
        <f>IF( Tableau1[[#This Row],[DetailVisite.VisNum]]="", "Sans détail", "Avec détail")</f>
        <v>Avec détail</v>
      </c>
      <c r="AV319" s="22">
        <f ca="1">IF(Tableau1[[#This Row],[VisDatePaiement_2024]]="",0,(TODAY()-Tableau1[[#This Row],[VisDatePaiement_2024]]))</f>
        <v>385</v>
      </c>
      <c r="AW319" s="22">
        <f ca="1">ROUND(Tableau1[[#This Row],[nombre de jour d''impayés]]/30,1)</f>
        <v>12.8</v>
      </c>
      <c r="AX319" s="22" t="str">
        <f ca="1">IF(Tableau1[[#This Row],[nombre de mois]]&gt;1,"impayé","payé")</f>
        <v>impayé</v>
      </c>
      <c r="AY319" s="23" t="b">
        <f ca="1">AND(Tableau1[[#This Row],[VisDatesuivi_2024]]&gt;=TODAY()-30,Tableau1[[#This Row],[VisDatesuivi_2024]]&lt;=TODAY())</f>
        <v>0</v>
      </c>
      <c r="AZ319" s="23">
        <f>ROUNDDOWN(DAY(Tableau1[[#This Row],[VisDate_2024]])/7,0)</f>
        <v>0</v>
      </c>
      <c r="BA319" s="59">
        <f t="shared" si="4"/>
        <v>45197</v>
      </c>
      <c r="BB319" s="60">
        <f>Tableau1[[#This Row],[VisDate_2024]]-Tableau1[[#This Row],[visite]]</f>
        <v>69</v>
      </c>
      <c r="BC319" s="56">
        <f>IF(Tableau1[[#This Row],[visite]]&gt;0,Tableau1[[#This Row],[Colonne1]],"")</f>
        <v>69</v>
      </c>
    </row>
    <row r="320" spans="1:55" ht="43.2" x14ac:dyDescent="0.3">
      <c r="A320" s="1" t="s">
        <v>791</v>
      </c>
      <c r="B320" s="1" t="s">
        <v>792</v>
      </c>
      <c r="C320" s="1" t="s">
        <v>793</v>
      </c>
      <c r="D320" s="1" t="s">
        <v>697</v>
      </c>
      <c r="E320" s="1" t="s">
        <v>55</v>
      </c>
      <c r="F320" s="4">
        <v>40598</v>
      </c>
      <c r="G320" s="1" t="s">
        <v>107</v>
      </c>
      <c r="H320" s="1" t="s">
        <v>794</v>
      </c>
      <c r="I320" s="3" t="b">
        <v>0</v>
      </c>
      <c r="J320" s="3">
        <v>18.600000000000001</v>
      </c>
      <c r="K320" s="3">
        <v>0.3</v>
      </c>
      <c r="L320" s="3" t="b">
        <v>0</v>
      </c>
      <c r="M320" s="1" t="s">
        <v>43</v>
      </c>
      <c r="N320" s="1" t="s">
        <v>792</v>
      </c>
      <c r="O320" s="3">
        <v>2</v>
      </c>
      <c r="P320" s="1" t="s">
        <v>795</v>
      </c>
      <c r="Q320" s="1" t="s">
        <v>796</v>
      </c>
      <c r="R320" s="1" t="s">
        <v>61</v>
      </c>
      <c r="S320" s="20" t="s">
        <v>62</v>
      </c>
      <c r="T320" s="1" t="s">
        <v>63</v>
      </c>
      <c r="U320" s="1" t="s">
        <v>797</v>
      </c>
      <c r="V320" s="1" t="s">
        <v>43</v>
      </c>
      <c r="W320" s="4">
        <v>42140</v>
      </c>
      <c r="X320" s="3">
        <v>0.2</v>
      </c>
      <c r="Y320" s="1" t="s">
        <v>802</v>
      </c>
      <c r="Z320" s="1" t="s">
        <v>791</v>
      </c>
      <c r="AA320" s="4">
        <v>45266</v>
      </c>
      <c r="AB320" s="1" t="s">
        <v>111</v>
      </c>
      <c r="AC320" s="2"/>
      <c r="AD320" s="3">
        <v>2</v>
      </c>
      <c r="AE320" s="4">
        <v>45284</v>
      </c>
      <c r="AF320" s="1" t="s">
        <v>802</v>
      </c>
      <c r="AG320" s="1" t="s">
        <v>91</v>
      </c>
      <c r="AH320" s="1" t="s">
        <v>464</v>
      </c>
      <c r="AI320" s="1" t="s">
        <v>121</v>
      </c>
      <c r="AJ320" s="1" t="s">
        <v>122</v>
      </c>
      <c r="AK320" s="1" t="s">
        <v>122</v>
      </c>
      <c r="AL320" s="1" t="s">
        <v>123</v>
      </c>
      <c r="AM320" s="5">
        <v>5.5</v>
      </c>
      <c r="AN320" s="1" t="s">
        <v>121</v>
      </c>
      <c r="AO320" s="1" t="s">
        <v>124</v>
      </c>
      <c r="AP320" s="5">
        <v>2250</v>
      </c>
      <c r="AQ320" s="3">
        <v>2</v>
      </c>
      <c r="AR320" s="1" t="s">
        <v>73</v>
      </c>
      <c r="AS320" s="8">
        <f>(Tableau1[[#This Row],[MedPrix]]+Tableau1[[#This Row],[PrixTrai]])*(1-Tableau1[[#This Row],[CliRemise]])</f>
        <v>1804.4</v>
      </c>
      <c r="AT320" s="33">
        <f>Tableau1[[#This Row],[CA]]*1.1</f>
        <v>1984.8400000000004</v>
      </c>
      <c r="AU320" s="22" t="str">
        <f>IF( Tableau1[[#This Row],[DetailVisite.VisNum]]="", "Sans détail", "Avec détail")</f>
        <v>Avec détail</v>
      </c>
      <c r="AV320" s="22">
        <f ca="1">IF(Tableau1[[#This Row],[VisDatePaiement_2024]]="",0,(TODAY()-Tableau1[[#This Row],[VisDatePaiement_2024]]))</f>
        <v>385</v>
      </c>
      <c r="AW320" s="22">
        <f ca="1">ROUND(Tableau1[[#This Row],[nombre de jour d''impayés]]/30,1)</f>
        <v>12.8</v>
      </c>
      <c r="AX320" s="22" t="str">
        <f ca="1">IF(Tableau1[[#This Row],[nombre de mois]]&gt;1,"impayé","payé")</f>
        <v>impayé</v>
      </c>
      <c r="AY320" s="23" t="b">
        <f ca="1">AND(Tableau1[[#This Row],[VisDatesuivi_2024]]&gt;=TODAY()-30,Tableau1[[#This Row],[VisDatesuivi_2024]]&lt;=TODAY())</f>
        <v>0</v>
      </c>
      <c r="AZ320" s="23">
        <f>ROUNDDOWN(DAY(Tableau1[[#This Row],[VisDate_2024]])/7,0)</f>
        <v>0</v>
      </c>
      <c r="BA320" s="59">
        <f t="shared" si="4"/>
        <v>45197</v>
      </c>
      <c r="BB320" s="60">
        <f>Tableau1[[#This Row],[VisDate_2024]]-Tableau1[[#This Row],[visite]]</f>
        <v>69</v>
      </c>
      <c r="BC320" s="56">
        <f>IF(Tableau1[[#This Row],[visite]]&gt;0,Tableau1[[#This Row],[Colonne1]],"")</f>
        <v>69</v>
      </c>
    </row>
    <row r="321" spans="1:55" ht="43.2" x14ac:dyDescent="0.3">
      <c r="A321" s="1" t="s">
        <v>791</v>
      </c>
      <c r="B321" s="1" t="s">
        <v>792</v>
      </c>
      <c r="C321" s="1" t="s">
        <v>793</v>
      </c>
      <c r="D321" s="1" t="s">
        <v>697</v>
      </c>
      <c r="E321" s="1" t="s">
        <v>55</v>
      </c>
      <c r="F321" s="4">
        <v>40598</v>
      </c>
      <c r="G321" s="1" t="s">
        <v>107</v>
      </c>
      <c r="H321" s="1" t="s">
        <v>794</v>
      </c>
      <c r="I321" s="3" t="b">
        <v>0</v>
      </c>
      <c r="J321" s="3">
        <v>18.600000000000001</v>
      </c>
      <c r="K321" s="3">
        <v>0.3</v>
      </c>
      <c r="L321" s="3" t="b">
        <v>0</v>
      </c>
      <c r="M321" s="1" t="s">
        <v>43</v>
      </c>
      <c r="N321" s="1" t="s">
        <v>792</v>
      </c>
      <c r="O321" s="3">
        <v>2</v>
      </c>
      <c r="P321" s="1" t="s">
        <v>795</v>
      </c>
      <c r="Q321" s="1" t="s">
        <v>796</v>
      </c>
      <c r="R321" s="1" t="s">
        <v>61</v>
      </c>
      <c r="S321" s="20" t="s">
        <v>62</v>
      </c>
      <c r="T321" s="1" t="s">
        <v>63</v>
      </c>
      <c r="U321" s="1" t="s">
        <v>797</v>
      </c>
      <c r="V321" s="1" t="s">
        <v>43</v>
      </c>
      <c r="W321" s="4">
        <v>42140</v>
      </c>
      <c r="X321" s="3">
        <v>0.2</v>
      </c>
      <c r="Y321" s="1" t="s">
        <v>802</v>
      </c>
      <c r="Z321" s="1" t="s">
        <v>791</v>
      </c>
      <c r="AA321" s="4">
        <v>45266</v>
      </c>
      <c r="AB321" s="1" t="s">
        <v>111</v>
      </c>
      <c r="AC321" s="2"/>
      <c r="AD321" s="3">
        <v>2</v>
      </c>
      <c r="AE321" s="4">
        <v>45284</v>
      </c>
      <c r="AF321" s="1" t="s">
        <v>802</v>
      </c>
      <c r="AG321" s="1" t="s">
        <v>78</v>
      </c>
      <c r="AH321" s="1" t="s">
        <v>464</v>
      </c>
      <c r="AI321" s="1" t="s">
        <v>115</v>
      </c>
      <c r="AJ321" s="1" t="s">
        <v>174</v>
      </c>
      <c r="AK321" s="1" t="s">
        <v>174</v>
      </c>
      <c r="AL321" s="1" t="s">
        <v>175</v>
      </c>
      <c r="AM321" s="5">
        <v>4</v>
      </c>
      <c r="AN321" s="1" t="s">
        <v>115</v>
      </c>
      <c r="AO321" s="1" t="s">
        <v>118</v>
      </c>
      <c r="AP321" s="5">
        <v>175</v>
      </c>
      <c r="AQ321" s="3">
        <v>2</v>
      </c>
      <c r="AR321" s="1" t="s">
        <v>73</v>
      </c>
      <c r="AS321" s="8">
        <f>(Tableau1[[#This Row],[MedPrix]]+Tableau1[[#This Row],[PrixTrai]])*(1-Tableau1[[#This Row],[CliRemise]])</f>
        <v>143.20000000000002</v>
      </c>
      <c r="AT321" s="33">
        <f>Tableau1[[#This Row],[CA]]*1.1</f>
        <v>157.52000000000004</v>
      </c>
      <c r="AU321" s="22" t="str">
        <f>IF( Tableau1[[#This Row],[DetailVisite.VisNum]]="", "Sans détail", "Avec détail")</f>
        <v>Avec détail</v>
      </c>
      <c r="AV321" s="22">
        <f ca="1">IF(Tableau1[[#This Row],[VisDatePaiement_2024]]="",0,(TODAY()-Tableau1[[#This Row],[VisDatePaiement_2024]]))</f>
        <v>385</v>
      </c>
      <c r="AW321" s="22">
        <f ca="1">ROUND(Tableau1[[#This Row],[nombre de jour d''impayés]]/30,1)</f>
        <v>12.8</v>
      </c>
      <c r="AX321" s="22" t="str">
        <f ca="1">IF(Tableau1[[#This Row],[nombre de mois]]&gt;1,"impayé","payé")</f>
        <v>impayé</v>
      </c>
      <c r="AY321" s="23" t="b">
        <f ca="1">AND(Tableau1[[#This Row],[VisDatesuivi_2024]]&gt;=TODAY()-30,Tableau1[[#This Row],[VisDatesuivi_2024]]&lt;=TODAY())</f>
        <v>0</v>
      </c>
      <c r="AZ321" s="23">
        <f>ROUNDDOWN(DAY(Tableau1[[#This Row],[VisDate_2024]])/7,0)</f>
        <v>0</v>
      </c>
      <c r="BA321" s="59">
        <f t="shared" si="4"/>
        <v>45197</v>
      </c>
      <c r="BB321" s="60">
        <f>Tableau1[[#This Row],[VisDate_2024]]-Tableau1[[#This Row],[visite]]</f>
        <v>69</v>
      </c>
      <c r="BC321" s="56">
        <f>IF(Tableau1[[#This Row],[visite]]&gt;0,Tableau1[[#This Row],[Colonne1]],"")</f>
        <v>69</v>
      </c>
    </row>
    <row r="322" spans="1:55" ht="43.2" x14ac:dyDescent="0.3">
      <c r="A322" s="1" t="s">
        <v>791</v>
      </c>
      <c r="B322" s="1" t="s">
        <v>792</v>
      </c>
      <c r="C322" s="1" t="s">
        <v>793</v>
      </c>
      <c r="D322" s="1" t="s">
        <v>697</v>
      </c>
      <c r="E322" s="1" t="s">
        <v>55</v>
      </c>
      <c r="F322" s="4">
        <v>40598</v>
      </c>
      <c r="G322" s="1" t="s">
        <v>107</v>
      </c>
      <c r="H322" s="1" t="s">
        <v>794</v>
      </c>
      <c r="I322" s="3" t="b">
        <v>0</v>
      </c>
      <c r="J322" s="3">
        <v>18.600000000000001</v>
      </c>
      <c r="K322" s="3">
        <v>0.3</v>
      </c>
      <c r="L322" s="3" t="b">
        <v>0</v>
      </c>
      <c r="M322" s="1" t="s">
        <v>43</v>
      </c>
      <c r="N322" s="1" t="s">
        <v>792</v>
      </c>
      <c r="O322" s="3">
        <v>2</v>
      </c>
      <c r="P322" s="1" t="s">
        <v>795</v>
      </c>
      <c r="Q322" s="1" t="s">
        <v>796</v>
      </c>
      <c r="R322" s="1" t="s">
        <v>61</v>
      </c>
      <c r="S322" s="20" t="s">
        <v>62</v>
      </c>
      <c r="T322" s="1" t="s">
        <v>63</v>
      </c>
      <c r="U322" s="1" t="s">
        <v>797</v>
      </c>
      <c r="V322" s="1" t="s">
        <v>43</v>
      </c>
      <c r="W322" s="4">
        <v>42140</v>
      </c>
      <c r="X322" s="3">
        <v>0.2</v>
      </c>
      <c r="Y322" s="1" t="s">
        <v>803</v>
      </c>
      <c r="Z322" s="1" t="s">
        <v>791</v>
      </c>
      <c r="AA322" s="4">
        <v>45521</v>
      </c>
      <c r="AB322" s="1" t="s">
        <v>111</v>
      </c>
      <c r="AC322" s="2"/>
      <c r="AD322" s="3">
        <v>1</v>
      </c>
      <c r="AE322" s="4">
        <v>45529</v>
      </c>
      <c r="AF322" s="1" t="s">
        <v>803</v>
      </c>
      <c r="AG322" s="1" t="s">
        <v>67</v>
      </c>
      <c r="AH322" s="1" t="s">
        <v>68</v>
      </c>
      <c r="AI322" s="1" t="s">
        <v>126</v>
      </c>
      <c r="AJ322" s="1" t="s">
        <v>169</v>
      </c>
      <c r="AK322" s="1" t="s">
        <v>169</v>
      </c>
      <c r="AL322" s="1" t="s">
        <v>799</v>
      </c>
      <c r="AM322" s="5">
        <v>2.5</v>
      </c>
      <c r="AN322" s="1" t="s">
        <v>126</v>
      </c>
      <c r="AO322" s="1" t="s">
        <v>127</v>
      </c>
      <c r="AP322" s="5">
        <v>100</v>
      </c>
      <c r="AQ322" s="3">
        <v>1</v>
      </c>
      <c r="AR322" s="1" t="s">
        <v>112</v>
      </c>
      <c r="AS322" s="8">
        <f>(Tableau1[[#This Row],[MedPrix]]+Tableau1[[#This Row],[PrixTrai]])*(1-Tableau1[[#This Row],[CliRemise]])</f>
        <v>82</v>
      </c>
      <c r="AT322" s="33">
        <f>Tableau1[[#This Row],[CA]]*1.1</f>
        <v>90.2</v>
      </c>
      <c r="AU322" s="22" t="str">
        <f>IF( Tableau1[[#This Row],[DetailVisite.VisNum]]="", "Sans détail", "Avec détail")</f>
        <v>Avec détail</v>
      </c>
      <c r="AV322" s="22">
        <f ca="1">IF(Tableau1[[#This Row],[VisDatePaiement_2024]]="",0,(TODAY()-Tableau1[[#This Row],[VisDatePaiement_2024]]))</f>
        <v>140</v>
      </c>
      <c r="AW322" s="22">
        <f ca="1">ROUND(Tableau1[[#This Row],[nombre de jour d''impayés]]/30,1)</f>
        <v>4.7</v>
      </c>
      <c r="AX322" s="22" t="str">
        <f ca="1">IF(Tableau1[[#This Row],[nombre de mois]]&gt;1,"impayé","payé")</f>
        <v>impayé</v>
      </c>
      <c r="AY322" s="23" t="b">
        <f ca="1">AND(Tableau1[[#This Row],[VisDatesuivi_2024]]&gt;=TODAY()-30,Tableau1[[#This Row],[VisDatesuivi_2024]]&lt;=TODAY())</f>
        <v>0</v>
      </c>
      <c r="AZ322" s="23">
        <f>ROUNDDOWN(DAY(Tableau1[[#This Row],[VisDate_2024]])/7,0)</f>
        <v>2</v>
      </c>
      <c r="BA322" s="59">
        <f t="shared" ref="BA322:BA385" si="5">_xlfn.MAXIFS(AA:AA,AH:AH, "TOILETTAGE",AA:AA, "&lt;"&amp;AA322,A:A,A322)</f>
        <v>45197</v>
      </c>
      <c r="BB322" s="60">
        <f>Tableau1[[#This Row],[VisDate_2024]]-Tableau1[[#This Row],[visite]]</f>
        <v>324</v>
      </c>
      <c r="BC322" s="56">
        <f>IF(Tableau1[[#This Row],[visite]]&gt;0,Tableau1[[#This Row],[Colonne1]],"")</f>
        <v>324</v>
      </c>
    </row>
    <row r="323" spans="1:55" ht="43.2" x14ac:dyDescent="0.3">
      <c r="A323" s="1" t="s">
        <v>791</v>
      </c>
      <c r="B323" s="1" t="s">
        <v>792</v>
      </c>
      <c r="C323" s="1" t="s">
        <v>793</v>
      </c>
      <c r="D323" s="1" t="s">
        <v>697</v>
      </c>
      <c r="E323" s="1" t="s">
        <v>55</v>
      </c>
      <c r="F323" s="4">
        <v>40598</v>
      </c>
      <c r="G323" s="1" t="s">
        <v>107</v>
      </c>
      <c r="H323" s="1" t="s">
        <v>794</v>
      </c>
      <c r="I323" s="3" t="b">
        <v>0</v>
      </c>
      <c r="J323" s="3">
        <v>18.600000000000001</v>
      </c>
      <c r="K323" s="3">
        <v>0.3</v>
      </c>
      <c r="L323" s="3" t="b">
        <v>0</v>
      </c>
      <c r="M323" s="1" t="s">
        <v>43</v>
      </c>
      <c r="N323" s="1" t="s">
        <v>792</v>
      </c>
      <c r="O323" s="3">
        <v>2</v>
      </c>
      <c r="P323" s="1" t="s">
        <v>795</v>
      </c>
      <c r="Q323" s="1" t="s">
        <v>796</v>
      </c>
      <c r="R323" s="1" t="s">
        <v>61</v>
      </c>
      <c r="S323" s="20" t="s">
        <v>62</v>
      </c>
      <c r="T323" s="1" t="s">
        <v>63</v>
      </c>
      <c r="U323" s="1" t="s">
        <v>797</v>
      </c>
      <c r="V323" s="1" t="s">
        <v>43</v>
      </c>
      <c r="W323" s="4">
        <v>42140</v>
      </c>
      <c r="X323" s="3">
        <v>0.2</v>
      </c>
      <c r="Y323" s="1" t="s">
        <v>803</v>
      </c>
      <c r="Z323" s="1" t="s">
        <v>791</v>
      </c>
      <c r="AA323" s="4">
        <v>45521</v>
      </c>
      <c r="AB323" s="1" t="s">
        <v>111</v>
      </c>
      <c r="AC323" s="2"/>
      <c r="AD323" s="3">
        <v>1</v>
      </c>
      <c r="AE323" s="4">
        <v>45529</v>
      </c>
      <c r="AF323" s="1" t="s">
        <v>803</v>
      </c>
      <c r="AG323" s="1" t="s">
        <v>91</v>
      </c>
      <c r="AH323" s="1" t="s">
        <v>68</v>
      </c>
      <c r="AI323" s="1" t="s">
        <v>151</v>
      </c>
      <c r="AJ323" s="1" t="s">
        <v>70</v>
      </c>
      <c r="AK323" s="1" t="s">
        <v>70</v>
      </c>
      <c r="AL323" s="1" t="s">
        <v>71</v>
      </c>
      <c r="AM323" s="5">
        <v>0</v>
      </c>
      <c r="AN323" s="1" t="s">
        <v>151</v>
      </c>
      <c r="AO323" s="1" t="s">
        <v>152</v>
      </c>
      <c r="AP323" s="5">
        <v>250</v>
      </c>
      <c r="AQ323" s="3">
        <v>1</v>
      </c>
      <c r="AR323" s="1" t="s">
        <v>112</v>
      </c>
      <c r="AS323" s="8">
        <f>(Tableau1[[#This Row],[MedPrix]]+Tableau1[[#This Row],[PrixTrai]])*(1-Tableau1[[#This Row],[CliRemise]])</f>
        <v>200</v>
      </c>
      <c r="AT323" s="33">
        <f>Tableau1[[#This Row],[CA]]*1.1</f>
        <v>220.00000000000003</v>
      </c>
      <c r="AU323" s="22" t="str">
        <f>IF( Tableau1[[#This Row],[DetailVisite.VisNum]]="", "Sans détail", "Avec détail")</f>
        <v>Avec détail</v>
      </c>
      <c r="AV323" s="22">
        <f ca="1">IF(Tableau1[[#This Row],[VisDatePaiement_2024]]="",0,(TODAY()-Tableau1[[#This Row],[VisDatePaiement_2024]]))</f>
        <v>140</v>
      </c>
      <c r="AW323" s="22">
        <f ca="1">ROUND(Tableau1[[#This Row],[nombre de jour d''impayés]]/30,1)</f>
        <v>4.7</v>
      </c>
      <c r="AX323" s="22" t="str">
        <f ca="1">IF(Tableau1[[#This Row],[nombre de mois]]&gt;1,"impayé","payé")</f>
        <v>impayé</v>
      </c>
      <c r="AY323" s="23" t="b">
        <f ca="1">AND(Tableau1[[#This Row],[VisDatesuivi_2024]]&gt;=TODAY()-30,Tableau1[[#This Row],[VisDatesuivi_2024]]&lt;=TODAY())</f>
        <v>0</v>
      </c>
      <c r="AZ323" s="23">
        <f>ROUNDDOWN(DAY(Tableau1[[#This Row],[VisDate_2024]])/7,0)</f>
        <v>2</v>
      </c>
      <c r="BA323" s="59">
        <f t="shared" si="5"/>
        <v>45197</v>
      </c>
      <c r="BB323" s="60">
        <f>Tableau1[[#This Row],[VisDate_2024]]-Tableau1[[#This Row],[visite]]</f>
        <v>324</v>
      </c>
      <c r="BC323" s="56">
        <f>IF(Tableau1[[#This Row],[visite]]&gt;0,Tableau1[[#This Row],[Colonne1]],"")</f>
        <v>324</v>
      </c>
    </row>
    <row r="324" spans="1:55" ht="43.2" x14ac:dyDescent="0.3">
      <c r="A324" s="1" t="s">
        <v>791</v>
      </c>
      <c r="B324" s="1" t="s">
        <v>792</v>
      </c>
      <c r="C324" s="1" t="s">
        <v>793</v>
      </c>
      <c r="D324" s="1" t="s">
        <v>697</v>
      </c>
      <c r="E324" s="1" t="s">
        <v>55</v>
      </c>
      <c r="F324" s="4">
        <v>40598</v>
      </c>
      <c r="G324" s="1" t="s">
        <v>107</v>
      </c>
      <c r="H324" s="1" t="s">
        <v>794</v>
      </c>
      <c r="I324" s="3" t="b">
        <v>0</v>
      </c>
      <c r="J324" s="3">
        <v>18.600000000000001</v>
      </c>
      <c r="K324" s="3">
        <v>0.3</v>
      </c>
      <c r="L324" s="3" t="b">
        <v>0</v>
      </c>
      <c r="M324" s="1" t="s">
        <v>43</v>
      </c>
      <c r="N324" s="1" t="s">
        <v>792</v>
      </c>
      <c r="O324" s="3">
        <v>2</v>
      </c>
      <c r="P324" s="1" t="s">
        <v>795</v>
      </c>
      <c r="Q324" s="1" t="s">
        <v>796</v>
      </c>
      <c r="R324" s="1" t="s">
        <v>61</v>
      </c>
      <c r="S324" s="20" t="s">
        <v>62</v>
      </c>
      <c r="T324" s="1" t="s">
        <v>63</v>
      </c>
      <c r="U324" s="1" t="s">
        <v>797</v>
      </c>
      <c r="V324" s="1" t="s">
        <v>43</v>
      </c>
      <c r="W324" s="4">
        <v>42140</v>
      </c>
      <c r="X324" s="3">
        <v>0.2</v>
      </c>
      <c r="Y324" s="1" t="s">
        <v>803</v>
      </c>
      <c r="Z324" s="1" t="s">
        <v>791</v>
      </c>
      <c r="AA324" s="4">
        <v>45521</v>
      </c>
      <c r="AB324" s="1" t="s">
        <v>111</v>
      </c>
      <c r="AC324" s="2"/>
      <c r="AD324" s="3">
        <v>1</v>
      </c>
      <c r="AE324" s="4">
        <v>45529</v>
      </c>
      <c r="AF324" s="1" t="s">
        <v>803</v>
      </c>
      <c r="AG324" s="1" t="s">
        <v>78</v>
      </c>
      <c r="AH324" s="1" t="s">
        <v>68</v>
      </c>
      <c r="AI324" s="1" t="s">
        <v>194</v>
      </c>
      <c r="AJ324" s="1" t="s">
        <v>122</v>
      </c>
      <c r="AK324" s="1" t="s">
        <v>122</v>
      </c>
      <c r="AL324" s="1" t="s">
        <v>123</v>
      </c>
      <c r="AM324" s="5">
        <v>5.5</v>
      </c>
      <c r="AN324" s="1" t="s">
        <v>194</v>
      </c>
      <c r="AO324" s="1" t="s">
        <v>195</v>
      </c>
      <c r="AP324" s="5">
        <v>100</v>
      </c>
      <c r="AQ324" s="3">
        <v>1</v>
      </c>
      <c r="AR324" s="1" t="s">
        <v>112</v>
      </c>
      <c r="AS324" s="8">
        <f>(Tableau1[[#This Row],[MedPrix]]+Tableau1[[#This Row],[PrixTrai]])*(1-Tableau1[[#This Row],[CliRemise]])</f>
        <v>84.4</v>
      </c>
      <c r="AT324" s="33">
        <f>Tableau1[[#This Row],[CA]]*1.1</f>
        <v>92.840000000000018</v>
      </c>
      <c r="AU324" s="22" t="str">
        <f>IF( Tableau1[[#This Row],[DetailVisite.VisNum]]="", "Sans détail", "Avec détail")</f>
        <v>Avec détail</v>
      </c>
      <c r="AV324" s="22">
        <f ca="1">IF(Tableau1[[#This Row],[VisDatePaiement_2024]]="",0,(TODAY()-Tableau1[[#This Row],[VisDatePaiement_2024]]))</f>
        <v>140</v>
      </c>
      <c r="AW324" s="22">
        <f ca="1">ROUND(Tableau1[[#This Row],[nombre de jour d''impayés]]/30,1)</f>
        <v>4.7</v>
      </c>
      <c r="AX324" s="22" t="str">
        <f ca="1">IF(Tableau1[[#This Row],[nombre de mois]]&gt;1,"impayé","payé")</f>
        <v>impayé</v>
      </c>
      <c r="AY324" s="23" t="b">
        <f ca="1">AND(Tableau1[[#This Row],[VisDatesuivi_2024]]&gt;=TODAY()-30,Tableau1[[#This Row],[VisDatesuivi_2024]]&lt;=TODAY())</f>
        <v>0</v>
      </c>
      <c r="AZ324" s="23">
        <f>ROUNDDOWN(DAY(Tableau1[[#This Row],[VisDate_2024]])/7,0)</f>
        <v>2</v>
      </c>
      <c r="BA324" s="59">
        <f t="shared" si="5"/>
        <v>45197</v>
      </c>
      <c r="BB324" s="60">
        <f>Tableau1[[#This Row],[VisDate_2024]]-Tableau1[[#This Row],[visite]]</f>
        <v>324</v>
      </c>
      <c r="BC324" s="56">
        <f>IF(Tableau1[[#This Row],[visite]]&gt;0,Tableau1[[#This Row],[Colonne1]],"")</f>
        <v>324</v>
      </c>
    </row>
    <row r="325" spans="1:55" ht="43.2" x14ac:dyDescent="0.3">
      <c r="A325" s="1" t="s">
        <v>791</v>
      </c>
      <c r="B325" s="1" t="s">
        <v>792</v>
      </c>
      <c r="C325" s="1" t="s">
        <v>793</v>
      </c>
      <c r="D325" s="1" t="s">
        <v>697</v>
      </c>
      <c r="E325" s="1" t="s">
        <v>55</v>
      </c>
      <c r="F325" s="4">
        <v>40598</v>
      </c>
      <c r="G325" s="1" t="s">
        <v>107</v>
      </c>
      <c r="H325" s="1" t="s">
        <v>794</v>
      </c>
      <c r="I325" s="3" t="b">
        <v>0</v>
      </c>
      <c r="J325" s="3">
        <v>18.600000000000001</v>
      </c>
      <c r="K325" s="3">
        <v>0.3</v>
      </c>
      <c r="L325" s="3" t="b">
        <v>0</v>
      </c>
      <c r="M325" s="1" t="s">
        <v>43</v>
      </c>
      <c r="N325" s="1" t="s">
        <v>792</v>
      </c>
      <c r="O325" s="3">
        <v>2</v>
      </c>
      <c r="P325" s="1" t="s">
        <v>795</v>
      </c>
      <c r="Q325" s="1" t="s">
        <v>796</v>
      </c>
      <c r="R325" s="1" t="s">
        <v>61</v>
      </c>
      <c r="S325" s="20" t="s">
        <v>62</v>
      </c>
      <c r="T325" s="1" t="s">
        <v>63</v>
      </c>
      <c r="U325" s="1" t="s">
        <v>797</v>
      </c>
      <c r="V325" s="1" t="s">
        <v>43</v>
      </c>
      <c r="W325" s="4">
        <v>42140</v>
      </c>
      <c r="X325" s="3">
        <v>0.2</v>
      </c>
      <c r="Y325" s="1" t="s">
        <v>803</v>
      </c>
      <c r="Z325" s="1" t="s">
        <v>791</v>
      </c>
      <c r="AA325" s="4">
        <v>45521</v>
      </c>
      <c r="AB325" s="1" t="s">
        <v>111</v>
      </c>
      <c r="AC325" s="2"/>
      <c r="AD325" s="3">
        <v>1</v>
      </c>
      <c r="AE325" s="4">
        <v>45529</v>
      </c>
      <c r="AF325" s="1" t="s">
        <v>803</v>
      </c>
      <c r="AG325" s="1" t="s">
        <v>84</v>
      </c>
      <c r="AH325" s="1" t="s">
        <v>68</v>
      </c>
      <c r="AI325" s="1" t="s">
        <v>559</v>
      </c>
      <c r="AJ325" s="1" t="s">
        <v>70</v>
      </c>
      <c r="AK325" s="1" t="s">
        <v>70</v>
      </c>
      <c r="AL325" s="1" t="s">
        <v>71</v>
      </c>
      <c r="AM325" s="5">
        <v>0</v>
      </c>
      <c r="AN325" s="1" t="s">
        <v>559</v>
      </c>
      <c r="AO325" s="1" t="s">
        <v>560</v>
      </c>
      <c r="AP325" s="5">
        <v>375</v>
      </c>
      <c r="AQ325" s="3">
        <v>1</v>
      </c>
      <c r="AR325" s="1" t="s">
        <v>112</v>
      </c>
      <c r="AS325" s="8">
        <f>(Tableau1[[#This Row],[MedPrix]]+Tableau1[[#This Row],[PrixTrai]])*(1-Tableau1[[#This Row],[CliRemise]])</f>
        <v>300</v>
      </c>
      <c r="AT325" s="33">
        <f>Tableau1[[#This Row],[CA]]*1.1</f>
        <v>330</v>
      </c>
      <c r="AU325" s="22" t="str">
        <f>IF( Tableau1[[#This Row],[DetailVisite.VisNum]]="", "Sans détail", "Avec détail")</f>
        <v>Avec détail</v>
      </c>
      <c r="AV325" s="22">
        <f ca="1">IF(Tableau1[[#This Row],[VisDatePaiement_2024]]="",0,(TODAY()-Tableau1[[#This Row],[VisDatePaiement_2024]]))</f>
        <v>140</v>
      </c>
      <c r="AW325" s="22">
        <f ca="1">ROUND(Tableau1[[#This Row],[nombre de jour d''impayés]]/30,1)</f>
        <v>4.7</v>
      </c>
      <c r="AX325" s="22" t="str">
        <f ca="1">IF(Tableau1[[#This Row],[nombre de mois]]&gt;1,"impayé","payé")</f>
        <v>impayé</v>
      </c>
      <c r="AY325" s="23" t="b">
        <f ca="1">AND(Tableau1[[#This Row],[VisDatesuivi_2024]]&gt;=TODAY()-30,Tableau1[[#This Row],[VisDatesuivi_2024]]&lt;=TODAY())</f>
        <v>0</v>
      </c>
      <c r="AZ325" s="23">
        <f>ROUNDDOWN(DAY(Tableau1[[#This Row],[VisDate_2024]])/7,0)</f>
        <v>2</v>
      </c>
      <c r="BA325" s="59">
        <f t="shared" si="5"/>
        <v>45197</v>
      </c>
      <c r="BB325" s="60">
        <f>Tableau1[[#This Row],[VisDate_2024]]-Tableau1[[#This Row],[visite]]</f>
        <v>324</v>
      </c>
      <c r="BC325" s="56">
        <f>IF(Tableau1[[#This Row],[visite]]&gt;0,Tableau1[[#This Row],[Colonne1]],"")</f>
        <v>324</v>
      </c>
    </row>
    <row r="326" spans="1:55" ht="43.2" x14ac:dyDescent="0.3">
      <c r="A326" s="1" t="s">
        <v>791</v>
      </c>
      <c r="B326" s="1" t="s">
        <v>792</v>
      </c>
      <c r="C326" s="1" t="s">
        <v>793</v>
      </c>
      <c r="D326" s="1" t="s">
        <v>697</v>
      </c>
      <c r="E326" s="1" t="s">
        <v>55</v>
      </c>
      <c r="F326" s="4">
        <v>40598</v>
      </c>
      <c r="G326" s="1" t="s">
        <v>107</v>
      </c>
      <c r="H326" s="1" t="s">
        <v>794</v>
      </c>
      <c r="I326" s="3" t="b">
        <v>0</v>
      </c>
      <c r="J326" s="3">
        <v>18.600000000000001</v>
      </c>
      <c r="K326" s="3">
        <v>0.3</v>
      </c>
      <c r="L326" s="3" t="b">
        <v>0</v>
      </c>
      <c r="M326" s="1" t="s">
        <v>43</v>
      </c>
      <c r="N326" s="1" t="s">
        <v>792</v>
      </c>
      <c r="O326" s="3">
        <v>2</v>
      </c>
      <c r="P326" s="1" t="s">
        <v>795</v>
      </c>
      <c r="Q326" s="1" t="s">
        <v>796</v>
      </c>
      <c r="R326" s="1" t="s">
        <v>61</v>
      </c>
      <c r="S326" s="20" t="s">
        <v>62</v>
      </c>
      <c r="T326" s="1" t="s">
        <v>63</v>
      </c>
      <c r="U326" s="1" t="s">
        <v>797</v>
      </c>
      <c r="V326" s="1" t="s">
        <v>43</v>
      </c>
      <c r="W326" s="4">
        <v>42140</v>
      </c>
      <c r="X326" s="3">
        <v>0.2</v>
      </c>
      <c r="Y326" s="1" t="s">
        <v>804</v>
      </c>
      <c r="Z326" s="1" t="s">
        <v>791</v>
      </c>
      <c r="AA326" s="4">
        <v>45565</v>
      </c>
      <c r="AB326" s="1" t="s">
        <v>111</v>
      </c>
      <c r="AC326" s="2"/>
      <c r="AD326" s="3">
        <v>2</v>
      </c>
      <c r="AE326" s="4">
        <v>45567</v>
      </c>
      <c r="AF326" s="1" t="s">
        <v>804</v>
      </c>
      <c r="AG326" s="1" t="s">
        <v>67</v>
      </c>
      <c r="AH326" s="1" t="s">
        <v>85</v>
      </c>
      <c r="AI326" s="1" t="s">
        <v>92</v>
      </c>
      <c r="AJ326" s="1" t="s">
        <v>70</v>
      </c>
      <c r="AK326" s="1" t="s">
        <v>70</v>
      </c>
      <c r="AL326" s="1" t="s">
        <v>71</v>
      </c>
      <c r="AM326" s="5">
        <v>0</v>
      </c>
      <c r="AN326" s="1" t="s">
        <v>92</v>
      </c>
      <c r="AO326" s="1" t="s">
        <v>93</v>
      </c>
      <c r="AP326" s="5">
        <v>100</v>
      </c>
      <c r="AQ326" s="3">
        <v>2</v>
      </c>
      <c r="AR326" s="1" t="s">
        <v>73</v>
      </c>
      <c r="AS326" s="8">
        <f>(Tableau1[[#This Row],[MedPrix]]+Tableau1[[#This Row],[PrixTrai]])*(1-Tableau1[[#This Row],[CliRemise]])</f>
        <v>80</v>
      </c>
      <c r="AT326" s="33">
        <f>Tableau1[[#This Row],[CA]]*1.1</f>
        <v>88</v>
      </c>
      <c r="AU326" s="22" t="str">
        <f>IF( Tableau1[[#This Row],[DetailVisite.VisNum]]="", "Sans détail", "Avec détail")</f>
        <v>Avec détail</v>
      </c>
      <c r="AV326" s="22">
        <f ca="1">IF(Tableau1[[#This Row],[VisDatePaiement_2024]]="",0,(TODAY()-Tableau1[[#This Row],[VisDatePaiement_2024]]))</f>
        <v>102</v>
      </c>
      <c r="AW326" s="22">
        <f ca="1">ROUND(Tableau1[[#This Row],[nombre de jour d''impayés]]/30,1)</f>
        <v>3.4</v>
      </c>
      <c r="AX326" s="22" t="str">
        <f ca="1">IF(Tableau1[[#This Row],[nombre de mois]]&gt;1,"impayé","payé")</f>
        <v>impayé</v>
      </c>
      <c r="AY326" s="23" t="b">
        <f ca="1">AND(Tableau1[[#This Row],[VisDatesuivi_2024]]&gt;=TODAY()-30,Tableau1[[#This Row],[VisDatesuivi_2024]]&lt;=TODAY())</f>
        <v>0</v>
      </c>
      <c r="AZ326" s="23">
        <f>ROUNDDOWN(DAY(Tableau1[[#This Row],[VisDate_2024]])/7,0)</f>
        <v>4</v>
      </c>
      <c r="BA326" s="59">
        <f t="shared" si="5"/>
        <v>45197</v>
      </c>
      <c r="BB326" s="60">
        <f>Tableau1[[#This Row],[VisDate_2024]]-Tableau1[[#This Row],[visite]]</f>
        <v>368</v>
      </c>
      <c r="BC326" s="56">
        <f>IF(Tableau1[[#This Row],[visite]]&gt;0,Tableau1[[#This Row],[Colonne1]],"")</f>
        <v>368</v>
      </c>
    </row>
    <row r="327" spans="1:55" ht="43.2" x14ac:dyDescent="0.3">
      <c r="A327" s="1" t="s">
        <v>791</v>
      </c>
      <c r="B327" s="1" t="s">
        <v>792</v>
      </c>
      <c r="C327" s="1" t="s">
        <v>793</v>
      </c>
      <c r="D327" s="1" t="s">
        <v>697</v>
      </c>
      <c r="E327" s="1" t="s">
        <v>55</v>
      </c>
      <c r="F327" s="4">
        <v>40598</v>
      </c>
      <c r="G327" s="1" t="s">
        <v>107</v>
      </c>
      <c r="H327" s="1" t="s">
        <v>794</v>
      </c>
      <c r="I327" s="3" t="b">
        <v>0</v>
      </c>
      <c r="J327" s="3">
        <v>18.600000000000001</v>
      </c>
      <c r="K327" s="3">
        <v>0.3</v>
      </c>
      <c r="L327" s="3" t="b">
        <v>0</v>
      </c>
      <c r="M327" s="1" t="s">
        <v>43</v>
      </c>
      <c r="N327" s="1" t="s">
        <v>792</v>
      </c>
      <c r="O327" s="3">
        <v>2</v>
      </c>
      <c r="P327" s="1" t="s">
        <v>795</v>
      </c>
      <c r="Q327" s="1" t="s">
        <v>796</v>
      </c>
      <c r="R327" s="1" t="s">
        <v>61</v>
      </c>
      <c r="S327" s="20" t="s">
        <v>62</v>
      </c>
      <c r="T327" s="1" t="s">
        <v>63</v>
      </c>
      <c r="U327" s="1" t="s">
        <v>797</v>
      </c>
      <c r="V327" s="1" t="s">
        <v>43</v>
      </c>
      <c r="W327" s="4">
        <v>42140</v>
      </c>
      <c r="X327" s="3">
        <v>0.2</v>
      </c>
      <c r="Y327" s="1" t="s">
        <v>804</v>
      </c>
      <c r="Z327" s="1" t="s">
        <v>791</v>
      </c>
      <c r="AA327" s="4">
        <v>45565</v>
      </c>
      <c r="AB327" s="1" t="s">
        <v>111</v>
      </c>
      <c r="AC327" s="2"/>
      <c r="AD327" s="3">
        <v>2</v>
      </c>
      <c r="AE327" s="4">
        <v>45567</v>
      </c>
      <c r="AF327" s="1" t="s">
        <v>804</v>
      </c>
      <c r="AG327" s="1" t="s">
        <v>91</v>
      </c>
      <c r="AH327" s="1" t="s">
        <v>85</v>
      </c>
      <c r="AI327" s="1" t="s">
        <v>137</v>
      </c>
      <c r="AJ327" s="1" t="s">
        <v>70</v>
      </c>
      <c r="AK327" s="1" t="s">
        <v>70</v>
      </c>
      <c r="AL327" s="1" t="s">
        <v>71</v>
      </c>
      <c r="AM327" s="5">
        <v>0</v>
      </c>
      <c r="AN327" s="1" t="s">
        <v>137</v>
      </c>
      <c r="AO327" s="1" t="s">
        <v>138</v>
      </c>
      <c r="AP327" s="5">
        <v>100</v>
      </c>
      <c r="AQ327" s="3">
        <v>2</v>
      </c>
      <c r="AR327" s="1" t="s">
        <v>73</v>
      </c>
      <c r="AS327" s="8">
        <f>(Tableau1[[#This Row],[MedPrix]]+Tableau1[[#This Row],[PrixTrai]])*(1-Tableau1[[#This Row],[CliRemise]])</f>
        <v>80</v>
      </c>
      <c r="AT327" s="33">
        <f>Tableau1[[#This Row],[CA]]*1.1</f>
        <v>88</v>
      </c>
      <c r="AU327" s="22" t="str">
        <f>IF( Tableau1[[#This Row],[DetailVisite.VisNum]]="", "Sans détail", "Avec détail")</f>
        <v>Avec détail</v>
      </c>
      <c r="AV327" s="22">
        <f ca="1">IF(Tableau1[[#This Row],[VisDatePaiement_2024]]="",0,(TODAY()-Tableau1[[#This Row],[VisDatePaiement_2024]]))</f>
        <v>102</v>
      </c>
      <c r="AW327" s="22">
        <f ca="1">ROUND(Tableau1[[#This Row],[nombre de jour d''impayés]]/30,1)</f>
        <v>3.4</v>
      </c>
      <c r="AX327" s="22" t="str">
        <f ca="1">IF(Tableau1[[#This Row],[nombre de mois]]&gt;1,"impayé","payé")</f>
        <v>impayé</v>
      </c>
      <c r="AY327" s="23" t="b">
        <f ca="1">AND(Tableau1[[#This Row],[VisDatesuivi_2024]]&gt;=TODAY()-30,Tableau1[[#This Row],[VisDatesuivi_2024]]&lt;=TODAY())</f>
        <v>0</v>
      </c>
      <c r="AZ327" s="23">
        <f>ROUNDDOWN(DAY(Tableau1[[#This Row],[VisDate_2024]])/7,0)</f>
        <v>4</v>
      </c>
      <c r="BA327" s="59">
        <f t="shared" si="5"/>
        <v>45197</v>
      </c>
      <c r="BB327" s="60">
        <f>Tableau1[[#This Row],[VisDate_2024]]-Tableau1[[#This Row],[visite]]</f>
        <v>368</v>
      </c>
      <c r="BC327" s="56">
        <f>IF(Tableau1[[#This Row],[visite]]&gt;0,Tableau1[[#This Row],[Colonne1]],"")</f>
        <v>368</v>
      </c>
    </row>
    <row r="328" spans="1:55" ht="43.2" x14ac:dyDescent="0.3">
      <c r="A328" s="1" t="s">
        <v>791</v>
      </c>
      <c r="B328" s="1" t="s">
        <v>792</v>
      </c>
      <c r="C328" s="1" t="s">
        <v>793</v>
      </c>
      <c r="D328" s="1" t="s">
        <v>697</v>
      </c>
      <c r="E328" s="1" t="s">
        <v>55</v>
      </c>
      <c r="F328" s="4">
        <v>40598</v>
      </c>
      <c r="G328" s="1" t="s">
        <v>107</v>
      </c>
      <c r="H328" s="1" t="s">
        <v>794</v>
      </c>
      <c r="I328" s="3" t="b">
        <v>0</v>
      </c>
      <c r="J328" s="3">
        <v>18.600000000000001</v>
      </c>
      <c r="K328" s="3">
        <v>0.3</v>
      </c>
      <c r="L328" s="3" t="b">
        <v>0</v>
      </c>
      <c r="M328" s="1" t="s">
        <v>43</v>
      </c>
      <c r="N328" s="1" t="s">
        <v>792</v>
      </c>
      <c r="O328" s="3">
        <v>2</v>
      </c>
      <c r="P328" s="1" t="s">
        <v>795</v>
      </c>
      <c r="Q328" s="1" t="s">
        <v>796</v>
      </c>
      <c r="R328" s="1" t="s">
        <v>61</v>
      </c>
      <c r="S328" s="20" t="s">
        <v>62</v>
      </c>
      <c r="T328" s="1" t="s">
        <v>63</v>
      </c>
      <c r="U328" s="1" t="s">
        <v>797</v>
      </c>
      <c r="V328" s="1" t="s">
        <v>43</v>
      </c>
      <c r="W328" s="4">
        <v>42140</v>
      </c>
      <c r="X328" s="3">
        <v>0.2</v>
      </c>
      <c r="Y328" s="1" t="s">
        <v>805</v>
      </c>
      <c r="Z328" s="1" t="s">
        <v>791</v>
      </c>
      <c r="AA328" s="4">
        <v>45580</v>
      </c>
      <c r="AB328" s="1" t="s">
        <v>114</v>
      </c>
      <c r="AC328" s="4">
        <v>45661</v>
      </c>
      <c r="AD328" s="3">
        <v>3</v>
      </c>
      <c r="AE328" s="2"/>
      <c r="AF328" s="1" t="s">
        <v>805</v>
      </c>
      <c r="AG328" s="1" t="s">
        <v>67</v>
      </c>
      <c r="AH328" s="1" t="s">
        <v>68</v>
      </c>
      <c r="AI328" s="1" t="s">
        <v>69</v>
      </c>
      <c r="AJ328" s="1" t="s">
        <v>70</v>
      </c>
      <c r="AK328" s="1" t="s">
        <v>70</v>
      </c>
      <c r="AL328" s="1" t="s">
        <v>71</v>
      </c>
      <c r="AM328" s="5">
        <v>0</v>
      </c>
      <c r="AN328" s="1" t="s">
        <v>69</v>
      </c>
      <c r="AO328" s="1" t="s">
        <v>72</v>
      </c>
      <c r="AP328" s="5">
        <v>250</v>
      </c>
      <c r="AQ328" s="3">
        <v>3</v>
      </c>
      <c r="AR328" s="1" t="s">
        <v>82</v>
      </c>
      <c r="AS328" s="8">
        <f>(Tableau1[[#This Row],[MedPrix]]+Tableau1[[#This Row],[PrixTrai]])*(1-Tableau1[[#This Row],[CliRemise]])</f>
        <v>200</v>
      </c>
      <c r="AT328" s="33">
        <f>Tableau1[[#This Row],[CA]]*1.1</f>
        <v>220.00000000000003</v>
      </c>
      <c r="AU328" s="22" t="str">
        <f>IF( Tableau1[[#This Row],[DetailVisite.VisNum]]="", "Sans détail", "Avec détail")</f>
        <v>Avec détail</v>
      </c>
      <c r="AV328" s="22">
        <f ca="1">IF(Tableau1[[#This Row],[VisDatePaiement_2024]]="",0,(TODAY()-Tableau1[[#This Row],[VisDatePaiement_2024]]))</f>
        <v>0</v>
      </c>
      <c r="AW328" s="22">
        <f ca="1">ROUND(Tableau1[[#This Row],[nombre de jour d''impayés]]/30,1)</f>
        <v>0</v>
      </c>
      <c r="AX328" s="22" t="str">
        <f ca="1">IF(Tableau1[[#This Row],[nombre de mois]]&gt;1,"impayé","payé")</f>
        <v>payé</v>
      </c>
      <c r="AY328" s="23" t="b">
        <f ca="1">AND(Tableau1[[#This Row],[VisDatesuivi_2024]]&gt;=TODAY()-30,Tableau1[[#This Row],[VisDatesuivi_2024]]&lt;=TODAY())</f>
        <v>1</v>
      </c>
      <c r="AZ328" s="23">
        <f>ROUNDDOWN(DAY(Tableau1[[#This Row],[VisDate_2024]])/7,0)</f>
        <v>2</v>
      </c>
      <c r="BA328" s="59">
        <f t="shared" si="5"/>
        <v>45565</v>
      </c>
      <c r="BB328" s="60">
        <f>Tableau1[[#This Row],[VisDate_2024]]-Tableau1[[#This Row],[visite]]</f>
        <v>15</v>
      </c>
      <c r="BC328" s="56">
        <f>IF(Tableau1[[#This Row],[visite]]&gt;0,Tableau1[[#This Row],[Colonne1]],"")</f>
        <v>15</v>
      </c>
    </row>
    <row r="329" spans="1:55" ht="43.2" x14ac:dyDescent="0.3">
      <c r="A329" s="1" t="s">
        <v>791</v>
      </c>
      <c r="B329" s="1" t="s">
        <v>792</v>
      </c>
      <c r="C329" s="1" t="s">
        <v>793</v>
      </c>
      <c r="D329" s="1" t="s">
        <v>697</v>
      </c>
      <c r="E329" s="1" t="s">
        <v>55</v>
      </c>
      <c r="F329" s="4">
        <v>40598</v>
      </c>
      <c r="G329" s="1" t="s">
        <v>107</v>
      </c>
      <c r="H329" s="1" t="s">
        <v>794</v>
      </c>
      <c r="I329" s="3" t="b">
        <v>0</v>
      </c>
      <c r="J329" s="3">
        <v>18.600000000000001</v>
      </c>
      <c r="K329" s="3">
        <v>0.3</v>
      </c>
      <c r="L329" s="3" t="b">
        <v>0</v>
      </c>
      <c r="M329" s="1" t="s">
        <v>43</v>
      </c>
      <c r="N329" s="1" t="s">
        <v>792</v>
      </c>
      <c r="O329" s="3">
        <v>2</v>
      </c>
      <c r="P329" s="1" t="s">
        <v>795</v>
      </c>
      <c r="Q329" s="1" t="s">
        <v>796</v>
      </c>
      <c r="R329" s="1" t="s">
        <v>61</v>
      </c>
      <c r="S329" s="20" t="s">
        <v>62</v>
      </c>
      <c r="T329" s="1" t="s">
        <v>63</v>
      </c>
      <c r="U329" s="1" t="s">
        <v>797</v>
      </c>
      <c r="V329" s="1" t="s">
        <v>43</v>
      </c>
      <c r="W329" s="4">
        <v>42140</v>
      </c>
      <c r="X329" s="3">
        <v>0.2</v>
      </c>
      <c r="Y329" s="1" t="s">
        <v>806</v>
      </c>
      <c r="Z329" s="1" t="s">
        <v>791</v>
      </c>
      <c r="AA329" s="4">
        <v>45582</v>
      </c>
      <c r="AB329" s="1" t="s">
        <v>111</v>
      </c>
      <c r="AC329" s="2"/>
      <c r="AD329" s="2"/>
      <c r="AE329" s="2"/>
      <c r="AF329" s="1" t="s">
        <v>806</v>
      </c>
      <c r="AG329" s="1" t="s">
        <v>67</v>
      </c>
      <c r="AH329" s="1" t="s">
        <v>464</v>
      </c>
      <c r="AI329" s="1" t="s">
        <v>94</v>
      </c>
      <c r="AJ329" s="1" t="s">
        <v>122</v>
      </c>
      <c r="AK329" s="1" t="s">
        <v>122</v>
      </c>
      <c r="AL329" s="1" t="s">
        <v>123</v>
      </c>
      <c r="AM329" s="5">
        <v>5.5</v>
      </c>
      <c r="AN329" s="1" t="s">
        <v>94</v>
      </c>
      <c r="AO329" s="1" t="s">
        <v>97</v>
      </c>
      <c r="AP329" s="5">
        <v>100</v>
      </c>
      <c r="AQ329" s="2"/>
      <c r="AR329" s="1" t="s">
        <v>43</v>
      </c>
      <c r="AS329" s="8">
        <f>(Tableau1[[#This Row],[MedPrix]]+Tableau1[[#This Row],[PrixTrai]])*(1-Tableau1[[#This Row],[CliRemise]])</f>
        <v>84.4</v>
      </c>
      <c r="AT329" s="33">
        <f>Tableau1[[#This Row],[CA]]*1.1</f>
        <v>92.840000000000018</v>
      </c>
      <c r="AU329" s="22" t="str">
        <f>IF( Tableau1[[#This Row],[DetailVisite.VisNum]]="", "Sans détail", "Avec détail")</f>
        <v>Avec détail</v>
      </c>
      <c r="AV329" s="22">
        <f ca="1">IF(Tableau1[[#This Row],[VisDatePaiement_2024]]="",0,(TODAY()-Tableau1[[#This Row],[VisDatePaiement_2024]]))</f>
        <v>0</v>
      </c>
      <c r="AW329" s="22">
        <f ca="1">ROUND(Tableau1[[#This Row],[nombre de jour d''impayés]]/30,1)</f>
        <v>0</v>
      </c>
      <c r="AX329" s="22" t="str">
        <f ca="1">IF(Tableau1[[#This Row],[nombre de mois]]&gt;1,"impayé","payé")</f>
        <v>payé</v>
      </c>
      <c r="AY329" s="23" t="b">
        <f ca="1">AND(Tableau1[[#This Row],[VisDatesuivi_2024]]&gt;=TODAY()-30,Tableau1[[#This Row],[VisDatesuivi_2024]]&lt;=TODAY())</f>
        <v>0</v>
      </c>
      <c r="AZ329" s="23">
        <f>ROUNDDOWN(DAY(Tableau1[[#This Row],[VisDate_2024]])/7,0)</f>
        <v>2</v>
      </c>
      <c r="BA329" s="59">
        <f t="shared" si="5"/>
        <v>45565</v>
      </c>
      <c r="BB329" s="60">
        <f>Tableau1[[#This Row],[VisDate_2024]]-Tableau1[[#This Row],[visite]]</f>
        <v>17</v>
      </c>
      <c r="BC329" s="56">
        <f>IF(Tableau1[[#This Row],[visite]]&gt;0,Tableau1[[#This Row],[Colonne1]],"")</f>
        <v>17</v>
      </c>
    </row>
    <row r="330" spans="1:55" ht="43.2" x14ac:dyDescent="0.3">
      <c r="A330" s="1" t="s">
        <v>791</v>
      </c>
      <c r="B330" s="1" t="s">
        <v>792</v>
      </c>
      <c r="C330" s="1" t="s">
        <v>793</v>
      </c>
      <c r="D330" s="1" t="s">
        <v>697</v>
      </c>
      <c r="E330" s="1" t="s">
        <v>55</v>
      </c>
      <c r="F330" s="4">
        <v>40598</v>
      </c>
      <c r="G330" s="1" t="s">
        <v>107</v>
      </c>
      <c r="H330" s="1" t="s">
        <v>794</v>
      </c>
      <c r="I330" s="3" t="b">
        <v>0</v>
      </c>
      <c r="J330" s="3">
        <v>18.600000000000001</v>
      </c>
      <c r="K330" s="3">
        <v>0.3</v>
      </c>
      <c r="L330" s="3" t="b">
        <v>0</v>
      </c>
      <c r="M330" s="1" t="s">
        <v>43</v>
      </c>
      <c r="N330" s="1" t="s">
        <v>792</v>
      </c>
      <c r="O330" s="3">
        <v>2</v>
      </c>
      <c r="P330" s="1" t="s">
        <v>795</v>
      </c>
      <c r="Q330" s="1" t="s">
        <v>796</v>
      </c>
      <c r="R330" s="1" t="s">
        <v>61</v>
      </c>
      <c r="S330" s="20" t="s">
        <v>62</v>
      </c>
      <c r="T330" s="1" t="s">
        <v>63</v>
      </c>
      <c r="U330" s="1" t="s">
        <v>797</v>
      </c>
      <c r="V330" s="1" t="s">
        <v>43</v>
      </c>
      <c r="W330" s="4">
        <v>42140</v>
      </c>
      <c r="X330" s="3">
        <v>0.2</v>
      </c>
      <c r="Y330" s="1" t="s">
        <v>806</v>
      </c>
      <c r="Z330" s="1" t="s">
        <v>791</v>
      </c>
      <c r="AA330" s="4">
        <v>45582</v>
      </c>
      <c r="AB330" s="1" t="s">
        <v>111</v>
      </c>
      <c r="AC330" s="2"/>
      <c r="AD330" s="2"/>
      <c r="AE330" s="2"/>
      <c r="AF330" s="1" t="s">
        <v>806</v>
      </c>
      <c r="AG330" s="1" t="s">
        <v>91</v>
      </c>
      <c r="AH330" s="1" t="s">
        <v>464</v>
      </c>
      <c r="AI330" s="1" t="s">
        <v>121</v>
      </c>
      <c r="AJ330" s="1" t="s">
        <v>122</v>
      </c>
      <c r="AK330" s="1" t="s">
        <v>122</v>
      </c>
      <c r="AL330" s="1" t="s">
        <v>123</v>
      </c>
      <c r="AM330" s="5">
        <v>5.5</v>
      </c>
      <c r="AN330" s="1" t="s">
        <v>121</v>
      </c>
      <c r="AO330" s="1" t="s">
        <v>124</v>
      </c>
      <c r="AP330" s="5">
        <v>2250</v>
      </c>
      <c r="AQ330" s="2"/>
      <c r="AR330" s="1" t="s">
        <v>43</v>
      </c>
      <c r="AS330" s="8">
        <f>(Tableau1[[#This Row],[MedPrix]]+Tableau1[[#This Row],[PrixTrai]])*(1-Tableau1[[#This Row],[CliRemise]])</f>
        <v>1804.4</v>
      </c>
      <c r="AT330" s="33">
        <f>Tableau1[[#This Row],[CA]]*1.1</f>
        <v>1984.8400000000004</v>
      </c>
      <c r="AU330" s="22" t="str">
        <f>IF( Tableau1[[#This Row],[DetailVisite.VisNum]]="", "Sans détail", "Avec détail")</f>
        <v>Avec détail</v>
      </c>
      <c r="AV330" s="22">
        <f ca="1">IF(Tableau1[[#This Row],[VisDatePaiement_2024]]="",0,(TODAY()-Tableau1[[#This Row],[VisDatePaiement_2024]]))</f>
        <v>0</v>
      </c>
      <c r="AW330" s="22">
        <f ca="1">ROUND(Tableau1[[#This Row],[nombre de jour d''impayés]]/30,1)</f>
        <v>0</v>
      </c>
      <c r="AX330" s="22" t="str">
        <f ca="1">IF(Tableau1[[#This Row],[nombre de mois]]&gt;1,"impayé","payé")</f>
        <v>payé</v>
      </c>
      <c r="AY330" s="23" t="b">
        <f ca="1">AND(Tableau1[[#This Row],[VisDatesuivi_2024]]&gt;=TODAY()-30,Tableau1[[#This Row],[VisDatesuivi_2024]]&lt;=TODAY())</f>
        <v>0</v>
      </c>
      <c r="AZ330" s="23">
        <f>ROUNDDOWN(DAY(Tableau1[[#This Row],[VisDate_2024]])/7,0)</f>
        <v>2</v>
      </c>
      <c r="BA330" s="59">
        <f t="shared" si="5"/>
        <v>45565</v>
      </c>
      <c r="BB330" s="60">
        <f>Tableau1[[#This Row],[VisDate_2024]]-Tableau1[[#This Row],[visite]]</f>
        <v>17</v>
      </c>
      <c r="BC330" s="56">
        <f>IF(Tableau1[[#This Row],[visite]]&gt;0,Tableau1[[#This Row],[Colonne1]],"")</f>
        <v>17</v>
      </c>
    </row>
    <row r="331" spans="1:55" ht="43.2" x14ac:dyDescent="0.3">
      <c r="A331" s="1" t="s">
        <v>791</v>
      </c>
      <c r="B331" s="1" t="s">
        <v>792</v>
      </c>
      <c r="C331" s="1" t="s">
        <v>793</v>
      </c>
      <c r="D331" s="1" t="s">
        <v>697</v>
      </c>
      <c r="E331" s="1" t="s">
        <v>55</v>
      </c>
      <c r="F331" s="4">
        <v>40598</v>
      </c>
      <c r="G331" s="1" t="s">
        <v>107</v>
      </c>
      <c r="H331" s="1" t="s">
        <v>794</v>
      </c>
      <c r="I331" s="3" t="b">
        <v>0</v>
      </c>
      <c r="J331" s="3">
        <v>18.600000000000001</v>
      </c>
      <c r="K331" s="3">
        <v>0.3</v>
      </c>
      <c r="L331" s="3" t="b">
        <v>0</v>
      </c>
      <c r="M331" s="1" t="s">
        <v>43</v>
      </c>
      <c r="N331" s="1" t="s">
        <v>792</v>
      </c>
      <c r="O331" s="3">
        <v>2</v>
      </c>
      <c r="P331" s="1" t="s">
        <v>795</v>
      </c>
      <c r="Q331" s="1" t="s">
        <v>796</v>
      </c>
      <c r="R331" s="1" t="s">
        <v>61</v>
      </c>
      <c r="S331" s="20" t="s">
        <v>62</v>
      </c>
      <c r="T331" s="1" t="s">
        <v>63</v>
      </c>
      <c r="U331" s="1" t="s">
        <v>797</v>
      </c>
      <c r="V331" s="1" t="s">
        <v>43</v>
      </c>
      <c r="W331" s="4">
        <v>42140</v>
      </c>
      <c r="X331" s="3">
        <v>0.2</v>
      </c>
      <c r="Y331" s="1" t="s">
        <v>806</v>
      </c>
      <c r="Z331" s="1" t="s">
        <v>791</v>
      </c>
      <c r="AA331" s="4">
        <v>45582</v>
      </c>
      <c r="AB331" s="1" t="s">
        <v>111</v>
      </c>
      <c r="AC331" s="2"/>
      <c r="AD331" s="2"/>
      <c r="AE331" s="2"/>
      <c r="AF331" s="1" t="s">
        <v>806</v>
      </c>
      <c r="AG331" s="1" t="s">
        <v>78</v>
      </c>
      <c r="AH331" s="1" t="s">
        <v>464</v>
      </c>
      <c r="AI331" s="1" t="s">
        <v>115</v>
      </c>
      <c r="AJ331" s="1" t="s">
        <v>174</v>
      </c>
      <c r="AK331" s="1" t="s">
        <v>174</v>
      </c>
      <c r="AL331" s="1" t="s">
        <v>175</v>
      </c>
      <c r="AM331" s="5">
        <v>4</v>
      </c>
      <c r="AN331" s="1" t="s">
        <v>115</v>
      </c>
      <c r="AO331" s="1" t="s">
        <v>118</v>
      </c>
      <c r="AP331" s="5">
        <v>175</v>
      </c>
      <c r="AQ331" s="2"/>
      <c r="AR331" s="1" t="s">
        <v>43</v>
      </c>
      <c r="AS331" s="8">
        <f>(Tableau1[[#This Row],[MedPrix]]+Tableau1[[#This Row],[PrixTrai]])*(1-Tableau1[[#This Row],[CliRemise]])</f>
        <v>143.20000000000002</v>
      </c>
      <c r="AT331" s="33">
        <f>Tableau1[[#This Row],[CA]]*1.1</f>
        <v>157.52000000000004</v>
      </c>
      <c r="AU331" s="22" t="str">
        <f>IF( Tableau1[[#This Row],[DetailVisite.VisNum]]="", "Sans détail", "Avec détail")</f>
        <v>Avec détail</v>
      </c>
      <c r="AV331" s="22">
        <f ca="1">IF(Tableau1[[#This Row],[VisDatePaiement_2024]]="",0,(TODAY()-Tableau1[[#This Row],[VisDatePaiement_2024]]))</f>
        <v>0</v>
      </c>
      <c r="AW331" s="22">
        <f ca="1">ROUND(Tableau1[[#This Row],[nombre de jour d''impayés]]/30,1)</f>
        <v>0</v>
      </c>
      <c r="AX331" s="22" t="str">
        <f ca="1">IF(Tableau1[[#This Row],[nombre de mois]]&gt;1,"impayé","payé")</f>
        <v>payé</v>
      </c>
      <c r="AY331" s="23" t="b">
        <f ca="1">AND(Tableau1[[#This Row],[VisDatesuivi_2024]]&gt;=TODAY()-30,Tableau1[[#This Row],[VisDatesuivi_2024]]&lt;=TODAY())</f>
        <v>0</v>
      </c>
      <c r="AZ331" s="23">
        <f>ROUNDDOWN(DAY(Tableau1[[#This Row],[VisDate_2024]])/7,0)</f>
        <v>2</v>
      </c>
      <c r="BA331" s="59">
        <f t="shared" si="5"/>
        <v>45565</v>
      </c>
      <c r="BB331" s="60">
        <f>Tableau1[[#This Row],[VisDate_2024]]-Tableau1[[#This Row],[visite]]</f>
        <v>17</v>
      </c>
      <c r="BC331" s="56">
        <f>IF(Tableau1[[#This Row],[visite]]&gt;0,Tableau1[[#This Row],[Colonne1]],"")</f>
        <v>17</v>
      </c>
    </row>
    <row r="332" spans="1:55" ht="43.2" x14ac:dyDescent="0.3">
      <c r="A332" s="1" t="s">
        <v>807</v>
      </c>
      <c r="B332" s="1" t="s">
        <v>792</v>
      </c>
      <c r="C332" s="1" t="s">
        <v>655</v>
      </c>
      <c r="D332" s="1" t="s">
        <v>241</v>
      </c>
      <c r="E332" s="1" t="s">
        <v>317</v>
      </c>
      <c r="F332" s="4">
        <v>40204</v>
      </c>
      <c r="G332" s="1" t="s">
        <v>56</v>
      </c>
      <c r="H332" s="1" t="s">
        <v>310</v>
      </c>
      <c r="I332" s="3" t="b">
        <v>1</v>
      </c>
      <c r="J332" s="3">
        <v>52.7</v>
      </c>
      <c r="K332" s="3">
        <v>3.5</v>
      </c>
      <c r="L332" s="3" t="b">
        <v>1</v>
      </c>
      <c r="M332" s="1" t="s">
        <v>43</v>
      </c>
      <c r="N332" s="1" t="s">
        <v>792</v>
      </c>
      <c r="O332" s="3">
        <v>2</v>
      </c>
      <c r="P332" s="1" t="s">
        <v>795</v>
      </c>
      <c r="Q332" s="1" t="s">
        <v>796</v>
      </c>
      <c r="R332" s="1" t="s">
        <v>61</v>
      </c>
      <c r="S332" s="20" t="s">
        <v>62</v>
      </c>
      <c r="T332" s="1" t="s">
        <v>63</v>
      </c>
      <c r="U332" s="1" t="s">
        <v>797</v>
      </c>
      <c r="V332" s="1" t="s">
        <v>43</v>
      </c>
      <c r="W332" s="4">
        <v>42140</v>
      </c>
      <c r="X332" s="3">
        <v>0.2</v>
      </c>
      <c r="Y332" s="1" t="s">
        <v>808</v>
      </c>
      <c r="Z332" s="1" t="s">
        <v>807</v>
      </c>
      <c r="AA332" s="4">
        <v>45095</v>
      </c>
      <c r="AB332" s="1" t="s">
        <v>66</v>
      </c>
      <c r="AC332" s="4">
        <v>45119</v>
      </c>
      <c r="AD332" s="3">
        <v>3</v>
      </c>
      <c r="AE332" s="4">
        <v>45119</v>
      </c>
      <c r="AF332" s="1" t="s">
        <v>808</v>
      </c>
      <c r="AG332" s="1" t="s">
        <v>67</v>
      </c>
      <c r="AH332" s="1" t="s">
        <v>68</v>
      </c>
      <c r="AI332" s="1" t="s">
        <v>69</v>
      </c>
      <c r="AJ332" s="1" t="s">
        <v>94</v>
      </c>
      <c r="AK332" s="1" t="s">
        <v>94</v>
      </c>
      <c r="AL332" s="1" t="s">
        <v>99</v>
      </c>
      <c r="AM332" s="5">
        <v>5.75</v>
      </c>
      <c r="AN332" s="1" t="s">
        <v>69</v>
      </c>
      <c r="AO332" s="1" t="s">
        <v>72</v>
      </c>
      <c r="AP332" s="5">
        <v>250</v>
      </c>
      <c r="AQ332" s="3">
        <v>3</v>
      </c>
      <c r="AR332" s="1" t="s">
        <v>82</v>
      </c>
      <c r="AS332" s="8">
        <f>(Tableau1[[#This Row],[MedPrix]]+Tableau1[[#This Row],[PrixTrai]])*(1-Tableau1[[#This Row],[CliRemise]])</f>
        <v>204.60000000000002</v>
      </c>
      <c r="AT332" s="33">
        <f>Tableau1[[#This Row],[CA]]*1.1</f>
        <v>225.06000000000003</v>
      </c>
      <c r="AU332" s="22" t="str">
        <f>IF( Tableau1[[#This Row],[DetailVisite.VisNum]]="", "Sans détail", "Avec détail")</f>
        <v>Avec détail</v>
      </c>
      <c r="AV332" s="22">
        <f ca="1">IF(Tableau1[[#This Row],[VisDatePaiement_2024]]="",0,(TODAY()-Tableau1[[#This Row],[VisDatePaiement_2024]]))</f>
        <v>550</v>
      </c>
      <c r="AW332" s="22">
        <f ca="1">ROUND(Tableau1[[#This Row],[nombre de jour d''impayés]]/30,1)</f>
        <v>18.3</v>
      </c>
      <c r="AX332" s="22" t="str">
        <f ca="1">IF(Tableau1[[#This Row],[nombre de mois]]&gt;1,"impayé","payé")</f>
        <v>impayé</v>
      </c>
      <c r="AY332" s="23" t="b">
        <f ca="1">AND(Tableau1[[#This Row],[VisDatesuivi_2024]]&gt;=TODAY()-30,Tableau1[[#This Row],[VisDatesuivi_2024]]&lt;=TODAY())</f>
        <v>0</v>
      </c>
      <c r="AZ332" s="23">
        <f>ROUNDDOWN(DAY(Tableau1[[#This Row],[VisDate_2024]])/7,0)</f>
        <v>2</v>
      </c>
      <c r="BA332" s="59">
        <f t="shared" si="5"/>
        <v>0</v>
      </c>
      <c r="BB332" s="60">
        <f>Tableau1[[#This Row],[VisDate_2024]]-Tableau1[[#This Row],[visite]]</f>
        <v>45095</v>
      </c>
      <c r="BC332" s="56" t="str">
        <f>IF(Tableau1[[#This Row],[visite]]&gt;0,Tableau1[[#This Row],[Colonne1]],"")</f>
        <v/>
      </c>
    </row>
    <row r="333" spans="1:55" ht="43.2" x14ac:dyDescent="0.3">
      <c r="A333" s="1" t="s">
        <v>807</v>
      </c>
      <c r="B333" s="1" t="s">
        <v>792</v>
      </c>
      <c r="C333" s="1" t="s">
        <v>655</v>
      </c>
      <c r="D333" s="1" t="s">
        <v>241</v>
      </c>
      <c r="E333" s="1" t="s">
        <v>317</v>
      </c>
      <c r="F333" s="4">
        <v>40204</v>
      </c>
      <c r="G333" s="1" t="s">
        <v>56</v>
      </c>
      <c r="H333" s="1" t="s">
        <v>310</v>
      </c>
      <c r="I333" s="3" t="b">
        <v>1</v>
      </c>
      <c r="J333" s="3">
        <v>52.7</v>
      </c>
      <c r="K333" s="3">
        <v>3.5</v>
      </c>
      <c r="L333" s="3" t="b">
        <v>1</v>
      </c>
      <c r="M333" s="1" t="s">
        <v>43</v>
      </c>
      <c r="N333" s="1" t="s">
        <v>792</v>
      </c>
      <c r="O333" s="3">
        <v>2</v>
      </c>
      <c r="P333" s="1" t="s">
        <v>795</v>
      </c>
      <c r="Q333" s="1" t="s">
        <v>796</v>
      </c>
      <c r="R333" s="1" t="s">
        <v>61</v>
      </c>
      <c r="S333" s="20" t="s">
        <v>62</v>
      </c>
      <c r="T333" s="1" t="s">
        <v>63</v>
      </c>
      <c r="U333" s="1" t="s">
        <v>797</v>
      </c>
      <c r="V333" s="1" t="s">
        <v>43</v>
      </c>
      <c r="W333" s="4">
        <v>42140</v>
      </c>
      <c r="X333" s="3">
        <v>0.2</v>
      </c>
      <c r="Y333" s="1" t="s">
        <v>808</v>
      </c>
      <c r="Z333" s="1" t="s">
        <v>807</v>
      </c>
      <c r="AA333" s="4">
        <v>45095</v>
      </c>
      <c r="AB333" s="1" t="s">
        <v>66</v>
      </c>
      <c r="AC333" s="4">
        <v>45119</v>
      </c>
      <c r="AD333" s="3">
        <v>3</v>
      </c>
      <c r="AE333" s="4">
        <v>45119</v>
      </c>
      <c r="AF333" s="1" t="s">
        <v>808</v>
      </c>
      <c r="AG333" s="1" t="s">
        <v>91</v>
      </c>
      <c r="AH333" s="1" t="s">
        <v>68</v>
      </c>
      <c r="AI333" s="1" t="s">
        <v>194</v>
      </c>
      <c r="AJ333" s="1" t="s">
        <v>70</v>
      </c>
      <c r="AK333" s="1" t="s">
        <v>70</v>
      </c>
      <c r="AL333" s="1" t="s">
        <v>71</v>
      </c>
      <c r="AM333" s="5">
        <v>0</v>
      </c>
      <c r="AN333" s="1" t="s">
        <v>194</v>
      </c>
      <c r="AO333" s="1" t="s">
        <v>195</v>
      </c>
      <c r="AP333" s="5">
        <v>100</v>
      </c>
      <c r="AQ333" s="3">
        <v>3</v>
      </c>
      <c r="AR333" s="1" t="s">
        <v>82</v>
      </c>
      <c r="AS333" s="8">
        <f>(Tableau1[[#This Row],[MedPrix]]+Tableau1[[#This Row],[PrixTrai]])*(1-Tableau1[[#This Row],[CliRemise]])</f>
        <v>80</v>
      </c>
      <c r="AT333" s="33">
        <f>Tableau1[[#This Row],[CA]]*1.1</f>
        <v>88</v>
      </c>
      <c r="AU333" s="22" t="str">
        <f>IF( Tableau1[[#This Row],[DetailVisite.VisNum]]="", "Sans détail", "Avec détail")</f>
        <v>Avec détail</v>
      </c>
      <c r="AV333" s="22">
        <f ca="1">IF(Tableau1[[#This Row],[VisDatePaiement_2024]]="",0,(TODAY()-Tableau1[[#This Row],[VisDatePaiement_2024]]))</f>
        <v>550</v>
      </c>
      <c r="AW333" s="22">
        <f ca="1">ROUND(Tableau1[[#This Row],[nombre de jour d''impayés]]/30,1)</f>
        <v>18.3</v>
      </c>
      <c r="AX333" s="22" t="str">
        <f ca="1">IF(Tableau1[[#This Row],[nombre de mois]]&gt;1,"impayé","payé")</f>
        <v>impayé</v>
      </c>
      <c r="AY333" s="23" t="b">
        <f ca="1">AND(Tableau1[[#This Row],[VisDatesuivi_2024]]&gt;=TODAY()-30,Tableau1[[#This Row],[VisDatesuivi_2024]]&lt;=TODAY())</f>
        <v>0</v>
      </c>
      <c r="AZ333" s="23">
        <f>ROUNDDOWN(DAY(Tableau1[[#This Row],[VisDate_2024]])/7,0)</f>
        <v>2</v>
      </c>
      <c r="BA333" s="59">
        <f t="shared" si="5"/>
        <v>0</v>
      </c>
      <c r="BB333" s="60">
        <f>Tableau1[[#This Row],[VisDate_2024]]-Tableau1[[#This Row],[visite]]</f>
        <v>45095</v>
      </c>
      <c r="BC333" s="56" t="str">
        <f>IF(Tableau1[[#This Row],[visite]]&gt;0,Tableau1[[#This Row],[Colonne1]],"")</f>
        <v/>
      </c>
    </row>
    <row r="334" spans="1:55" ht="43.2" x14ac:dyDescent="0.3">
      <c r="A334" s="1" t="s">
        <v>807</v>
      </c>
      <c r="B334" s="1" t="s">
        <v>792</v>
      </c>
      <c r="C334" s="1" t="s">
        <v>655</v>
      </c>
      <c r="D334" s="1" t="s">
        <v>241</v>
      </c>
      <c r="E334" s="1" t="s">
        <v>317</v>
      </c>
      <c r="F334" s="4">
        <v>40204</v>
      </c>
      <c r="G334" s="1" t="s">
        <v>56</v>
      </c>
      <c r="H334" s="1" t="s">
        <v>310</v>
      </c>
      <c r="I334" s="3" t="b">
        <v>1</v>
      </c>
      <c r="J334" s="3">
        <v>52.7</v>
      </c>
      <c r="K334" s="3">
        <v>3.5</v>
      </c>
      <c r="L334" s="3" t="b">
        <v>1</v>
      </c>
      <c r="M334" s="1" t="s">
        <v>43</v>
      </c>
      <c r="N334" s="1" t="s">
        <v>792</v>
      </c>
      <c r="O334" s="3">
        <v>2</v>
      </c>
      <c r="P334" s="1" t="s">
        <v>795</v>
      </c>
      <c r="Q334" s="1" t="s">
        <v>796</v>
      </c>
      <c r="R334" s="1" t="s">
        <v>61</v>
      </c>
      <c r="S334" s="20" t="s">
        <v>62</v>
      </c>
      <c r="T334" s="1" t="s">
        <v>63</v>
      </c>
      <c r="U334" s="1" t="s">
        <v>797</v>
      </c>
      <c r="V334" s="1" t="s">
        <v>43</v>
      </c>
      <c r="W334" s="4">
        <v>42140</v>
      </c>
      <c r="X334" s="3">
        <v>0.2</v>
      </c>
      <c r="Y334" s="1" t="s">
        <v>808</v>
      </c>
      <c r="Z334" s="1" t="s">
        <v>807</v>
      </c>
      <c r="AA334" s="4">
        <v>45095</v>
      </c>
      <c r="AB334" s="1" t="s">
        <v>66</v>
      </c>
      <c r="AC334" s="4">
        <v>45119</v>
      </c>
      <c r="AD334" s="3">
        <v>3</v>
      </c>
      <c r="AE334" s="4">
        <v>45119</v>
      </c>
      <c r="AF334" s="1" t="s">
        <v>808</v>
      </c>
      <c r="AG334" s="1" t="s">
        <v>78</v>
      </c>
      <c r="AH334" s="1" t="s">
        <v>85</v>
      </c>
      <c r="AI334" s="1" t="s">
        <v>92</v>
      </c>
      <c r="AJ334" s="1" t="s">
        <v>70</v>
      </c>
      <c r="AK334" s="1" t="s">
        <v>70</v>
      </c>
      <c r="AL334" s="1" t="s">
        <v>71</v>
      </c>
      <c r="AM334" s="5">
        <v>0</v>
      </c>
      <c r="AN334" s="1" t="s">
        <v>92</v>
      </c>
      <c r="AO334" s="1" t="s">
        <v>93</v>
      </c>
      <c r="AP334" s="5">
        <v>100</v>
      </c>
      <c r="AQ334" s="3">
        <v>3</v>
      </c>
      <c r="AR334" s="1" t="s">
        <v>82</v>
      </c>
      <c r="AS334" s="8">
        <f>(Tableau1[[#This Row],[MedPrix]]+Tableau1[[#This Row],[PrixTrai]])*(1-Tableau1[[#This Row],[CliRemise]])</f>
        <v>80</v>
      </c>
      <c r="AT334" s="33">
        <f>Tableau1[[#This Row],[CA]]*1.1</f>
        <v>88</v>
      </c>
      <c r="AU334" s="22" t="str">
        <f>IF( Tableau1[[#This Row],[DetailVisite.VisNum]]="", "Sans détail", "Avec détail")</f>
        <v>Avec détail</v>
      </c>
      <c r="AV334" s="22">
        <f ca="1">IF(Tableau1[[#This Row],[VisDatePaiement_2024]]="",0,(TODAY()-Tableau1[[#This Row],[VisDatePaiement_2024]]))</f>
        <v>550</v>
      </c>
      <c r="AW334" s="22">
        <f ca="1">ROUND(Tableau1[[#This Row],[nombre de jour d''impayés]]/30,1)</f>
        <v>18.3</v>
      </c>
      <c r="AX334" s="22" t="str">
        <f ca="1">IF(Tableau1[[#This Row],[nombre de mois]]&gt;1,"impayé","payé")</f>
        <v>impayé</v>
      </c>
      <c r="AY334" s="23" t="b">
        <f ca="1">AND(Tableau1[[#This Row],[VisDatesuivi_2024]]&gt;=TODAY()-30,Tableau1[[#This Row],[VisDatesuivi_2024]]&lt;=TODAY())</f>
        <v>0</v>
      </c>
      <c r="AZ334" s="23">
        <f>ROUNDDOWN(DAY(Tableau1[[#This Row],[VisDate_2024]])/7,0)</f>
        <v>2</v>
      </c>
      <c r="BA334" s="59">
        <f t="shared" si="5"/>
        <v>0</v>
      </c>
      <c r="BB334" s="60">
        <f>Tableau1[[#This Row],[VisDate_2024]]-Tableau1[[#This Row],[visite]]</f>
        <v>45095</v>
      </c>
      <c r="BC334" s="56" t="str">
        <f>IF(Tableau1[[#This Row],[visite]]&gt;0,Tableau1[[#This Row],[Colonne1]],"")</f>
        <v/>
      </c>
    </row>
    <row r="335" spans="1:55" ht="43.2" x14ac:dyDescent="0.3">
      <c r="A335" s="1" t="s">
        <v>807</v>
      </c>
      <c r="B335" s="1" t="s">
        <v>792</v>
      </c>
      <c r="C335" s="1" t="s">
        <v>655</v>
      </c>
      <c r="D335" s="1" t="s">
        <v>241</v>
      </c>
      <c r="E335" s="1" t="s">
        <v>317</v>
      </c>
      <c r="F335" s="4">
        <v>40204</v>
      </c>
      <c r="G335" s="1" t="s">
        <v>56</v>
      </c>
      <c r="H335" s="1" t="s">
        <v>310</v>
      </c>
      <c r="I335" s="3" t="b">
        <v>1</v>
      </c>
      <c r="J335" s="3">
        <v>52.7</v>
      </c>
      <c r="K335" s="3">
        <v>3.5</v>
      </c>
      <c r="L335" s="3" t="b">
        <v>1</v>
      </c>
      <c r="M335" s="1" t="s">
        <v>43</v>
      </c>
      <c r="N335" s="1" t="s">
        <v>792</v>
      </c>
      <c r="O335" s="3">
        <v>2</v>
      </c>
      <c r="P335" s="1" t="s">
        <v>795</v>
      </c>
      <c r="Q335" s="1" t="s">
        <v>796</v>
      </c>
      <c r="R335" s="1" t="s">
        <v>61</v>
      </c>
      <c r="S335" s="20" t="s">
        <v>62</v>
      </c>
      <c r="T335" s="1" t="s">
        <v>63</v>
      </c>
      <c r="U335" s="1" t="s">
        <v>797</v>
      </c>
      <c r="V335" s="1" t="s">
        <v>43</v>
      </c>
      <c r="W335" s="4">
        <v>42140</v>
      </c>
      <c r="X335" s="3">
        <v>0.2</v>
      </c>
      <c r="Y335" s="1" t="s">
        <v>809</v>
      </c>
      <c r="Z335" s="1" t="s">
        <v>807</v>
      </c>
      <c r="AA335" s="4">
        <v>45119</v>
      </c>
      <c r="AB335" s="1" t="s">
        <v>111</v>
      </c>
      <c r="AC335" s="2"/>
      <c r="AD335" s="3">
        <v>3</v>
      </c>
      <c r="AE335" s="4">
        <v>45130</v>
      </c>
      <c r="AF335" s="1" t="s">
        <v>809</v>
      </c>
      <c r="AG335" s="1" t="s">
        <v>67</v>
      </c>
      <c r="AH335" s="1" t="s">
        <v>68</v>
      </c>
      <c r="AI335" s="1" t="s">
        <v>126</v>
      </c>
      <c r="AJ335" s="1" t="s">
        <v>282</v>
      </c>
      <c r="AK335" s="1" t="s">
        <v>282</v>
      </c>
      <c r="AL335" s="1" t="s">
        <v>283</v>
      </c>
      <c r="AM335" s="5">
        <v>3</v>
      </c>
      <c r="AN335" s="1" t="s">
        <v>126</v>
      </c>
      <c r="AO335" s="1" t="s">
        <v>127</v>
      </c>
      <c r="AP335" s="5">
        <v>100</v>
      </c>
      <c r="AQ335" s="3">
        <v>3</v>
      </c>
      <c r="AR335" s="1" t="s">
        <v>82</v>
      </c>
      <c r="AS335" s="8">
        <f>(Tableau1[[#This Row],[MedPrix]]+Tableau1[[#This Row],[PrixTrai]])*(1-Tableau1[[#This Row],[CliRemise]])</f>
        <v>82.4</v>
      </c>
      <c r="AT335" s="33">
        <f>Tableau1[[#This Row],[CA]]*1.1</f>
        <v>90.640000000000015</v>
      </c>
      <c r="AU335" s="22" t="str">
        <f>IF( Tableau1[[#This Row],[DetailVisite.VisNum]]="", "Sans détail", "Avec détail")</f>
        <v>Avec détail</v>
      </c>
      <c r="AV335" s="22">
        <f ca="1">IF(Tableau1[[#This Row],[VisDatePaiement_2024]]="",0,(TODAY()-Tableau1[[#This Row],[VisDatePaiement_2024]]))</f>
        <v>539</v>
      </c>
      <c r="AW335" s="22">
        <f ca="1">ROUND(Tableau1[[#This Row],[nombre de jour d''impayés]]/30,1)</f>
        <v>18</v>
      </c>
      <c r="AX335" s="22" t="str">
        <f ca="1">IF(Tableau1[[#This Row],[nombre de mois]]&gt;1,"impayé","payé")</f>
        <v>impayé</v>
      </c>
      <c r="AY335" s="23" t="b">
        <f ca="1">AND(Tableau1[[#This Row],[VisDatesuivi_2024]]&gt;=TODAY()-30,Tableau1[[#This Row],[VisDatesuivi_2024]]&lt;=TODAY())</f>
        <v>0</v>
      </c>
      <c r="AZ335" s="23">
        <f>ROUNDDOWN(DAY(Tableau1[[#This Row],[VisDate_2024]])/7,0)</f>
        <v>1</v>
      </c>
      <c r="BA335" s="59">
        <f t="shared" si="5"/>
        <v>45095</v>
      </c>
      <c r="BB335" s="60">
        <f>Tableau1[[#This Row],[VisDate_2024]]-Tableau1[[#This Row],[visite]]</f>
        <v>24</v>
      </c>
      <c r="BC335" s="56">
        <f>IF(Tableau1[[#This Row],[visite]]&gt;0,Tableau1[[#This Row],[Colonne1]],"")</f>
        <v>24</v>
      </c>
    </row>
    <row r="336" spans="1:55" ht="43.2" x14ac:dyDescent="0.3">
      <c r="A336" s="1" t="s">
        <v>807</v>
      </c>
      <c r="B336" s="1" t="s">
        <v>792</v>
      </c>
      <c r="C336" s="1" t="s">
        <v>655</v>
      </c>
      <c r="D336" s="1" t="s">
        <v>241</v>
      </c>
      <c r="E336" s="1" t="s">
        <v>317</v>
      </c>
      <c r="F336" s="4">
        <v>40204</v>
      </c>
      <c r="G336" s="1" t="s">
        <v>56</v>
      </c>
      <c r="H336" s="1" t="s">
        <v>310</v>
      </c>
      <c r="I336" s="3" t="b">
        <v>1</v>
      </c>
      <c r="J336" s="3">
        <v>52.7</v>
      </c>
      <c r="K336" s="3">
        <v>3.5</v>
      </c>
      <c r="L336" s="3" t="b">
        <v>1</v>
      </c>
      <c r="M336" s="1" t="s">
        <v>43</v>
      </c>
      <c r="N336" s="1" t="s">
        <v>792</v>
      </c>
      <c r="O336" s="3">
        <v>2</v>
      </c>
      <c r="P336" s="1" t="s">
        <v>795</v>
      </c>
      <c r="Q336" s="1" t="s">
        <v>796</v>
      </c>
      <c r="R336" s="1" t="s">
        <v>61</v>
      </c>
      <c r="S336" s="20" t="s">
        <v>62</v>
      </c>
      <c r="T336" s="1" t="s">
        <v>63</v>
      </c>
      <c r="U336" s="1" t="s">
        <v>797</v>
      </c>
      <c r="V336" s="1" t="s">
        <v>43</v>
      </c>
      <c r="W336" s="4">
        <v>42140</v>
      </c>
      <c r="X336" s="3">
        <v>0.2</v>
      </c>
      <c r="Y336" s="1" t="s">
        <v>810</v>
      </c>
      <c r="Z336" s="1" t="s">
        <v>807</v>
      </c>
      <c r="AA336" s="4">
        <v>45207</v>
      </c>
      <c r="AB336" s="1" t="s">
        <v>111</v>
      </c>
      <c r="AC336" s="2"/>
      <c r="AD336" s="3">
        <v>2</v>
      </c>
      <c r="AE336" s="4">
        <v>45214</v>
      </c>
      <c r="AF336" s="1" t="s">
        <v>810</v>
      </c>
      <c r="AG336" s="1" t="s">
        <v>67</v>
      </c>
      <c r="AH336" s="1" t="s">
        <v>68</v>
      </c>
      <c r="AI336" s="1" t="s">
        <v>69</v>
      </c>
      <c r="AJ336" s="1" t="s">
        <v>70</v>
      </c>
      <c r="AK336" s="1" t="s">
        <v>70</v>
      </c>
      <c r="AL336" s="1" t="s">
        <v>71</v>
      </c>
      <c r="AM336" s="5">
        <v>0</v>
      </c>
      <c r="AN336" s="1" t="s">
        <v>69</v>
      </c>
      <c r="AO336" s="1" t="s">
        <v>72</v>
      </c>
      <c r="AP336" s="5">
        <v>250</v>
      </c>
      <c r="AQ336" s="3">
        <v>2</v>
      </c>
      <c r="AR336" s="1" t="s">
        <v>73</v>
      </c>
      <c r="AS336" s="8">
        <f>(Tableau1[[#This Row],[MedPrix]]+Tableau1[[#This Row],[PrixTrai]])*(1-Tableau1[[#This Row],[CliRemise]])</f>
        <v>200</v>
      </c>
      <c r="AT336" s="33">
        <f>Tableau1[[#This Row],[CA]]*1.1</f>
        <v>220.00000000000003</v>
      </c>
      <c r="AU336" s="22" t="str">
        <f>IF( Tableau1[[#This Row],[DetailVisite.VisNum]]="", "Sans détail", "Avec détail")</f>
        <v>Avec détail</v>
      </c>
      <c r="AV336" s="22">
        <f ca="1">IF(Tableau1[[#This Row],[VisDatePaiement_2024]]="",0,(TODAY()-Tableau1[[#This Row],[VisDatePaiement_2024]]))</f>
        <v>455</v>
      </c>
      <c r="AW336" s="22">
        <f ca="1">ROUND(Tableau1[[#This Row],[nombre de jour d''impayés]]/30,1)</f>
        <v>15.2</v>
      </c>
      <c r="AX336" s="22" t="str">
        <f ca="1">IF(Tableau1[[#This Row],[nombre de mois]]&gt;1,"impayé","payé")</f>
        <v>impayé</v>
      </c>
      <c r="AY336" s="23" t="b">
        <f ca="1">AND(Tableau1[[#This Row],[VisDatesuivi_2024]]&gt;=TODAY()-30,Tableau1[[#This Row],[VisDatesuivi_2024]]&lt;=TODAY())</f>
        <v>0</v>
      </c>
      <c r="AZ336" s="23">
        <f>ROUNDDOWN(DAY(Tableau1[[#This Row],[VisDate_2024]])/7,0)</f>
        <v>1</v>
      </c>
      <c r="BA336" s="59">
        <f t="shared" si="5"/>
        <v>45095</v>
      </c>
      <c r="BB336" s="60">
        <f>Tableau1[[#This Row],[VisDate_2024]]-Tableau1[[#This Row],[visite]]</f>
        <v>112</v>
      </c>
      <c r="BC336" s="56">
        <f>IF(Tableau1[[#This Row],[visite]]&gt;0,Tableau1[[#This Row],[Colonne1]],"")</f>
        <v>112</v>
      </c>
    </row>
    <row r="337" spans="1:55" ht="43.2" x14ac:dyDescent="0.3">
      <c r="A337" s="1" t="s">
        <v>807</v>
      </c>
      <c r="B337" s="1" t="s">
        <v>792</v>
      </c>
      <c r="C337" s="1" t="s">
        <v>655</v>
      </c>
      <c r="D337" s="1" t="s">
        <v>241</v>
      </c>
      <c r="E337" s="1" t="s">
        <v>317</v>
      </c>
      <c r="F337" s="4">
        <v>40204</v>
      </c>
      <c r="G337" s="1" t="s">
        <v>56</v>
      </c>
      <c r="H337" s="1" t="s">
        <v>310</v>
      </c>
      <c r="I337" s="3" t="b">
        <v>1</v>
      </c>
      <c r="J337" s="3">
        <v>52.7</v>
      </c>
      <c r="K337" s="3">
        <v>3.5</v>
      </c>
      <c r="L337" s="3" t="b">
        <v>1</v>
      </c>
      <c r="M337" s="1" t="s">
        <v>43</v>
      </c>
      <c r="N337" s="1" t="s">
        <v>792</v>
      </c>
      <c r="O337" s="3">
        <v>2</v>
      </c>
      <c r="P337" s="1" t="s">
        <v>795</v>
      </c>
      <c r="Q337" s="1" t="s">
        <v>796</v>
      </c>
      <c r="R337" s="1" t="s">
        <v>61</v>
      </c>
      <c r="S337" s="20" t="s">
        <v>62</v>
      </c>
      <c r="T337" s="1" t="s">
        <v>63</v>
      </c>
      <c r="U337" s="1" t="s">
        <v>797</v>
      </c>
      <c r="V337" s="1" t="s">
        <v>43</v>
      </c>
      <c r="W337" s="4">
        <v>42140</v>
      </c>
      <c r="X337" s="3">
        <v>0.2</v>
      </c>
      <c r="Y337" s="1" t="s">
        <v>810</v>
      </c>
      <c r="Z337" s="1" t="s">
        <v>807</v>
      </c>
      <c r="AA337" s="4">
        <v>45207</v>
      </c>
      <c r="AB337" s="1" t="s">
        <v>111</v>
      </c>
      <c r="AC337" s="2"/>
      <c r="AD337" s="3">
        <v>2</v>
      </c>
      <c r="AE337" s="4">
        <v>45214</v>
      </c>
      <c r="AF337" s="1" t="s">
        <v>810</v>
      </c>
      <c r="AG337" s="1" t="s">
        <v>91</v>
      </c>
      <c r="AH337" s="1" t="s">
        <v>85</v>
      </c>
      <c r="AI337" s="1" t="s">
        <v>135</v>
      </c>
      <c r="AJ337" s="1" t="s">
        <v>70</v>
      </c>
      <c r="AK337" s="1" t="s">
        <v>70</v>
      </c>
      <c r="AL337" s="1" t="s">
        <v>71</v>
      </c>
      <c r="AM337" s="5">
        <v>0</v>
      </c>
      <c r="AN337" s="1" t="s">
        <v>135</v>
      </c>
      <c r="AO337" s="1" t="s">
        <v>136</v>
      </c>
      <c r="AP337" s="5">
        <v>125</v>
      </c>
      <c r="AQ337" s="3">
        <v>2</v>
      </c>
      <c r="AR337" s="1" t="s">
        <v>73</v>
      </c>
      <c r="AS337" s="8">
        <f>(Tableau1[[#This Row],[MedPrix]]+Tableau1[[#This Row],[PrixTrai]])*(1-Tableau1[[#This Row],[CliRemise]])</f>
        <v>100</v>
      </c>
      <c r="AT337" s="33">
        <f>Tableau1[[#This Row],[CA]]*1.1</f>
        <v>110.00000000000001</v>
      </c>
      <c r="AU337" s="22" t="str">
        <f>IF( Tableau1[[#This Row],[DetailVisite.VisNum]]="", "Sans détail", "Avec détail")</f>
        <v>Avec détail</v>
      </c>
      <c r="AV337" s="22">
        <f ca="1">IF(Tableau1[[#This Row],[VisDatePaiement_2024]]="",0,(TODAY()-Tableau1[[#This Row],[VisDatePaiement_2024]]))</f>
        <v>455</v>
      </c>
      <c r="AW337" s="22">
        <f ca="1">ROUND(Tableau1[[#This Row],[nombre de jour d''impayés]]/30,1)</f>
        <v>15.2</v>
      </c>
      <c r="AX337" s="22" t="str">
        <f ca="1">IF(Tableau1[[#This Row],[nombre de mois]]&gt;1,"impayé","payé")</f>
        <v>impayé</v>
      </c>
      <c r="AY337" s="23" t="b">
        <f ca="1">AND(Tableau1[[#This Row],[VisDatesuivi_2024]]&gt;=TODAY()-30,Tableau1[[#This Row],[VisDatesuivi_2024]]&lt;=TODAY())</f>
        <v>0</v>
      </c>
      <c r="AZ337" s="23">
        <f>ROUNDDOWN(DAY(Tableau1[[#This Row],[VisDate_2024]])/7,0)</f>
        <v>1</v>
      </c>
      <c r="BA337" s="59">
        <f t="shared" si="5"/>
        <v>45095</v>
      </c>
      <c r="BB337" s="60">
        <f>Tableau1[[#This Row],[VisDate_2024]]-Tableau1[[#This Row],[visite]]</f>
        <v>112</v>
      </c>
      <c r="BC337" s="56">
        <f>IF(Tableau1[[#This Row],[visite]]&gt;0,Tableau1[[#This Row],[Colonne1]],"")</f>
        <v>112</v>
      </c>
    </row>
    <row r="338" spans="1:55" ht="43.2" x14ac:dyDescent="0.3">
      <c r="A338" s="1" t="s">
        <v>807</v>
      </c>
      <c r="B338" s="1" t="s">
        <v>792</v>
      </c>
      <c r="C338" s="1" t="s">
        <v>655</v>
      </c>
      <c r="D338" s="1" t="s">
        <v>241</v>
      </c>
      <c r="E338" s="1" t="s">
        <v>317</v>
      </c>
      <c r="F338" s="4">
        <v>40204</v>
      </c>
      <c r="G338" s="1" t="s">
        <v>56</v>
      </c>
      <c r="H338" s="1" t="s">
        <v>310</v>
      </c>
      <c r="I338" s="3" t="b">
        <v>1</v>
      </c>
      <c r="J338" s="3">
        <v>52.7</v>
      </c>
      <c r="K338" s="3">
        <v>3.5</v>
      </c>
      <c r="L338" s="3" t="b">
        <v>1</v>
      </c>
      <c r="M338" s="1" t="s">
        <v>43</v>
      </c>
      <c r="N338" s="1" t="s">
        <v>792</v>
      </c>
      <c r="O338" s="3">
        <v>2</v>
      </c>
      <c r="P338" s="1" t="s">
        <v>795</v>
      </c>
      <c r="Q338" s="1" t="s">
        <v>796</v>
      </c>
      <c r="R338" s="1" t="s">
        <v>61</v>
      </c>
      <c r="S338" s="20" t="s">
        <v>62</v>
      </c>
      <c r="T338" s="1" t="s">
        <v>63</v>
      </c>
      <c r="U338" s="1" t="s">
        <v>797</v>
      </c>
      <c r="V338" s="1" t="s">
        <v>43</v>
      </c>
      <c r="W338" s="4">
        <v>42140</v>
      </c>
      <c r="X338" s="3">
        <v>0.2</v>
      </c>
      <c r="Y338" s="1" t="s">
        <v>810</v>
      </c>
      <c r="Z338" s="1" t="s">
        <v>807</v>
      </c>
      <c r="AA338" s="4">
        <v>45207</v>
      </c>
      <c r="AB338" s="1" t="s">
        <v>111</v>
      </c>
      <c r="AC338" s="2"/>
      <c r="AD338" s="3">
        <v>2</v>
      </c>
      <c r="AE338" s="4">
        <v>45214</v>
      </c>
      <c r="AF338" s="1" t="s">
        <v>810</v>
      </c>
      <c r="AG338" s="1" t="s">
        <v>78</v>
      </c>
      <c r="AH338" s="1" t="s">
        <v>85</v>
      </c>
      <c r="AI338" s="1" t="s">
        <v>137</v>
      </c>
      <c r="AJ338" s="1" t="s">
        <v>70</v>
      </c>
      <c r="AK338" s="1" t="s">
        <v>70</v>
      </c>
      <c r="AL338" s="1" t="s">
        <v>71</v>
      </c>
      <c r="AM338" s="5">
        <v>0</v>
      </c>
      <c r="AN338" s="1" t="s">
        <v>137</v>
      </c>
      <c r="AO338" s="1" t="s">
        <v>138</v>
      </c>
      <c r="AP338" s="5">
        <v>100</v>
      </c>
      <c r="AQ338" s="3">
        <v>2</v>
      </c>
      <c r="AR338" s="1" t="s">
        <v>73</v>
      </c>
      <c r="AS338" s="8">
        <f>(Tableau1[[#This Row],[MedPrix]]+Tableau1[[#This Row],[PrixTrai]])*(1-Tableau1[[#This Row],[CliRemise]])</f>
        <v>80</v>
      </c>
      <c r="AT338" s="33">
        <f>Tableau1[[#This Row],[CA]]*1.1</f>
        <v>88</v>
      </c>
      <c r="AU338" s="22" t="str">
        <f>IF( Tableau1[[#This Row],[DetailVisite.VisNum]]="", "Sans détail", "Avec détail")</f>
        <v>Avec détail</v>
      </c>
      <c r="AV338" s="22">
        <f ca="1">IF(Tableau1[[#This Row],[VisDatePaiement_2024]]="",0,(TODAY()-Tableau1[[#This Row],[VisDatePaiement_2024]]))</f>
        <v>455</v>
      </c>
      <c r="AW338" s="22">
        <f ca="1">ROUND(Tableau1[[#This Row],[nombre de jour d''impayés]]/30,1)</f>
        <v>15.2</v>
      </c>
      <c r="AX338" s="22" t="str">
        <f ca="1">IF(Tableau1[[#This Row],[nombre de mois]]&gt;1,"impayé","payé")</f>
        <v>impayé</v>
      </c>
      <c r="AY338" s="23" t="b">
        <f ca="1">AND(Tableau1[[#This Row],[VisDatesuivi_2024]]&gt;=TODAY()-30,Tableau1[[#This Row],[VisDatesuivi_2024]]&lt;=TODAY())</f>
        <v>0</v>
      </c>
      <c r="AZ338" s="23">
        <f>ROUNDDOWN(DAY(Tableau1[[#This Row],[VisDate_2024]])/7,0)</f>
        <v>1</v>
      </c>
      <c r="BA338" s="59">
        <f t="shared" si="5"/>
        <v>45095</v>
      </c>
      <c r="BB338" s="60">
        <f>Tableau1[[#This Row],[VisDate_2024]]-Tableau1[[#This Row],[visite]]</f>
        <v>112</v>
      </c>
      <c r="BC338" s="56">
        <f>IF(Tableau1[[#This Row],[visite]]&gt;0,Tableau1[[#This Row],[Colonne1]],"")</f>
        <v>112</v>
      </c>
    </row>
    <row r="339" spans="1:55" ht="43.2" x14ac:dyDescent="0.3">
      <c r="A339" s="1" t="s">
        <v>807</v>
      </c>
      <c r="B339" s="1" t="s">
        <v>792</v>
      </c>
      <c r="C339" s="1" t="s">
        <v>655</v>
      </c>
      <c r="D339" s="1" t="s">
        <v>241</v>
      </c>
      <c r="E339" s="1" t="s">
        <v>317</v>
      </c>
      <c r="F339" s="4">
        <v>40204</v>
      </c>
      <c r="G339" s="1" t="s">
        <v>56</v>
      </c>
      <c r="H339" s="1" t="s">
        <v>310</v>
      </c>
      <c r="I339" s="3" t="b">
        <v>1</v>
      </c>
      <c r="J339" s="3">
        <v>52.7</v>
      </c>
      <c r="K339" s="3">
        <v>3.5</v>
      </c>
      <c r="L339" s="3" t="b">
        <v>1</v>
      </c>
      <c r="M339" s="1" t="s">
        <v>43</v>
      </c>
      <c r="N339" s="1" t="s">
        <v>792</v>
      </c>
      <c r="O339" s="3">
        <v>2</v>
      </c>
      <c r="P339" s="1" t="s">
        <v>795</v>
      </c>
      <c r="Q339" s="1" t="s">
        <v>796</v>
      </c>
      <c r="R339" s="1" t="s">
        <v>61</v>
      </c>
      <c r="S339" s="20" t="s">
        <v>62</v>
      </c>
      <c r="T339" s="1" t="s">
        <v>63</v>
      </c>
      <c r="U339" s="1" t="s">
        <v>797</v>
      </c>
      <c r="V339" s="1" t="s">
        <v>43</v>
      </c>
      <c r="W339" s="4">
        <v>42140</v>
      </c>
      <c r="X339" s="3">
        <v>0.2</v>
      </c>
      <c r="Y339" s="1" t="s">
        <v>811</v>
      </c>
      <c r="Z339" s="1" t="s">
        <v>807</v>
      </c>
      <c r="AA339" s="4">
        <v>45490</v>
      </c>
      <c r="AB339" s="1" t="s">
        <v>66</v>
      </c>
      <c r="AC339" s="4">
        <v>45514</v>
      </c>
      <c r="AD339" s="3">
        <v>3</v>
      </c>
      <c r="AE339" s="4">
        <v>45516</v>
      </c>
      <c r="AF339" s="1" t="s">
        <v>811</v>
      </c>
      <c r="AG339" s="1" t="s">
        <v>67</v>
      </c>
      <c r="AH339" s="1" t="s">
        <v>68</v>
      </c>
      <c r="AI339" s="1" t="s">
        <v>69</v>
      </c>
      <c r="AJ339" s="1" t="s">
        <v>94</v>
      </c>
      <c r="AK339" s="1" t="s">
        <v>94</v>
      </c>
      <c r="AL339" s="1" t="s">
        <v>99</v>
      </c>
      <c r="AM339" s="5">
        <v>5.75</v>
      </c>
      <c r="AN339" s="1" t="s">
        <v>69</v>
      </c>
      <c r="AO339" s="1" t="s">
        <v>72</v>
      </c>
      <c r="AP339" s="5">
        <v>250</v>
      </c>
      <c r="AQ339" s="3">
        <v>3</v>
      </c>
      <c r="AR339" s="1" t="s">
        <v>82</v>
      </c>
      <c r="AS339" s="8">
        <f>(Tableau1[[#This Row],[MedPrix]]+Tableau1[[#This Row],[PrixTrai]])*(1-Tableau1[[#This Row],[CliRemise]])</f>
        <v>204.60000000000002</v>
      </c>
      <c r="AT339" s="33">
        <f>Tableau1[[#This Row],[CA]]*1.1</f>
        <v>225.06000000000003</v>
      </c>
      <c r="AU339" s="22" t="str">
        <f>IF( Tableau1[[#This Row],[DetailVisite.VisNum]]="", "Sans détail", "Avec détail")</f>
        <v>Avec détail</v>
      </c>
      <c r="AV339" s="22">
        <f ca="1">IF(Tableau1[[#This Row],[VisDatePaiement_2024]]="",0,(TODAY()-Tableau1[[#This Row],[VisDatePaiement_2024]]))</f>
        <v>153</v>
      </c>
      <c r="AW339" s="22">
        <f ca="1">ROUND(Tableau1[[#This Row],[nombre de jour d''impayés]]/30,1)</f>
        <v>5.0999999999999996</v>
      </c>
      <c r="AX339" s="22" t="str">
        <f ca="1">IF(Tableau1[[#This Row],[nombre de mois]]&gt;1,"impayé","payé")</f>
        <v>impayé</v>
      </c>
      <c r="AY339" s="23" t="b">
        <f ca="1">AND(Tableau1[[#This Row],[VisDatesuivi_2024]]&gt;=TODAY()-30,Tableau1[[#This Row],[VisDatesuivi_2024]]&lt;=TODAY())</f>
        <v>0</v>
      </c>
      <c r="AZ339" s="23">
        <f>ROUNDDOWN(DAY(Tableau1[[#This Row],[VisDate_2024]])/7,0)</f>
        <v>2</v>
      </c>
      <c r="BA339" s="59">
        <f t="shared" si="5"/>
        <v>45207</v>
      </c>
      <c r="BB339" s="60">
        <f>Tableau1[[#This Row],[VisDate_2024]]-Tableau1[[#This Row],[visite]]</f>
        <v>283</v>
      </c>
      <c r="BC339" s="56">
        <f>IF(Tableau1[[#This Row],[visite]]&gt;0,Tableau1[[#This Row],[Colonne1]],"")</f>
        <v>283</v>
      </c>
    </row>
    <row r="340" spans="1:55" ht="43.2" x14ac:dyDescent="0.3">
      <c r="A340" s="1" t="s">
        <v>807</v>
      </c>
      <c r="B340" s="1" t="s">
        <v>792</v>
      </c>
      <c r="C340" s="1" t="s">
        <v>655</v>
      </c>
      <c r="D340" s="1" t="s">
        <v>241</v>
      </c>
      <c r="E340" s="1" t="s">
        <v>317</v>
      </c>
      <c r="F340" s="4">
        <v>40204</v>
      </c>
      <c r="G340" s="1" t="s">
        <v>56</v>
      </c>
      <c r="H340" s="1" t="s">
        <v>310</v>
      </c>
      <c r="I340" s="3" t="b">
        <v>1</v>
      </c>
      <c r="J340" s="3">
        <v>52.7</v>
      </c>
      <c r="K340" s="3">
        <v>3.5</v>
      </c>
      <c r="L340" s="3" t="b">
        <v>1</v>
      </c>
      <c r="M340" s="1" t="s">
        <v>43</v>
      </c>
      <c r="N340" s="1" t="s">
        <v>792</v>
      </c>
      <c r="O340" s="3">
        <v>2</v>
      </c>
      <c r="P340" s="1" t="s">
        <v>795</v>
      </c>
      <c r="Q340" s="1" t="s">
        <v>796</v>
      </c>
      <c r="R340" s="1" t="s">
        <v>61</v>
      </c>
      <c r="S340" s="20" t="s">
        <v>62</v>
      </c>
      <c r="T340" s="1" t="s">
        <v>63</v>
      </c>
      <c r="U340" s="1" t="s">
        <v>797</v>
      </c>
      <c r="V340" s="1" t="s">
        <v>43</v>
      </c>
      <c r="W340" s="4">
        <v>42140</v>
      </c>
      <c r="X340" s="3">
        <v>0.2</v>
      </c>
      <c r="Y340" s="1" t="s">
        <v>811</v>
      </c>
      <c r="Z340" s="1" t="s">
        <v>807</v>
      </c>
      <c r="AA340" s="4">
        <v>45490</v>
      </c>
      <c r="AB340" s="1" t="s">
        <v>66</v>
      </c>
      <c r="AC340" s="4">
        <v>45514</v>
      </c>
      <c r="AD340" s="3">
        <v>3</v>
      </c>
      <c r="AE340" s="4">
        <v>45516</v>
      </c>
      <c r="AF340" s="1" t="s">
        <v>811</v>
      </c>
      <c r="AG340" s="1" t="s">
        <v>91</v>
      </c>
      <c r="AH340" s="1" t="s">
        <v>68</v>
      </c>
      <c r="AI340" s="1" t="s">
        <v>194</v>
      </c>
      <c r="AJ340" s="1" t="s">
        <v>70</v>
      </c>
      <c r="AK340" s="1" t="s">
        <v>70</v>
      </c>
      <c r="AL340" s="1" t="s">
        <v>71</v>
      </c>
      <c r="AM340" s="5">
        <v>0</v>
      </c>
      <c r="AN340" s="1" t="s">
        <v>194</v>
      </c>
      <c r="AO340" s="1" t="s">
        <v>195</v>
      </c>
      <c r="AP340" s="5">
        <v>100</v>
      </c>
      <c r="AQ340" s="3">
        <v>3</v>
      </c>
      <c r="AR340" s="1" t="s">
        <v>82</v>
      </c>
      <c r="AS340" s="8">
        <f>(Tableau1[[#This Row],[MedPrix]]+Tableau1[[#This Row],[PrixTrai]])*(1-Tableau1[[#This Row],[CliRemise]])</f>
        <v>80</v>
      </c>
      <c r="AT340" s="33">
        <f>Tableau1[[#This Row],[CA]]*1.1</f>
        <v>88</v>
      </c>
      <c r="AU340" s="22" t="str">
        <f>IF( Tableau1[[#This Row],[DetailVisite.VisNum]]="", "Sans détail", "Avec détail")</f>
        <v>Avec détail</v>
      </c>
      <c r="AV340" s="22">
        <f ca="1">IF(Tableau1[[#This Row],[VisDatePaiement_2024]]="",0,(TODAY()-Tableau1[[#This Row],[VisDatePaiement_2024]]))</f>
        <v>153</v>
      </c>
      <c r="AW340" s="22">
        <f ca="1">ROUND(Tableau1[[#This Row],[nombre de jour d''impayés]]/30,1)</f>
        <v>5.0999999999999996</v>
      </c>
      <c r="AX340" s="22" t="str">
        <f ca="1">IF(Tableau1[[#This Row],[nombre de mois]]&gt;1,"impayé","payé")</f>
        <v>impayé</v>
      </c>
      <c r="AY340" s="23" t="b">
        <f ca="1">AND(Tableau1[[#This Row],[VisDatesuivi_2024]]&gt;=TODAY()-30,Tableau1[[#This Row],[VisDatesuivi_2024]]&lt;=TODAY())</f>
        <v>0</v>
      </c>
      <c r="AZ340" s="23">
        <f>ROUNDDOWN(DAY(Tableau1[[#This Row],[VisDate_2024]])/7,0)</f>
        <v>2</v>
      </c>
      <c r="BA340" s="59">
        <f t="shared" si="5"/>
        <v>45207</v>
      </c>
      <c r="BB340" s="60">
        <f>Tableau1[[#This Row],[VisDate_2024]]-Tableau1[[#This Row],[visite]]</f>
        <v>283</v>
      </c>
      <c r="BC340" s="56">
        <f>IF(Tableau1[[#This Row],[visite]]&gt;0,Tableau1[[#This Row],[Colonne1]],"")</f>
        <v>283</v>
      </c>
    </row>
    <row r="341" spans="1:55" ht="43.2" x14ac:dyDescent="0.3">
      <c r="A341" s="1" t="s">
        <v>807</v>
      </c>
      <c r="B341" s="1" t="s">
        <v>792</v>
      </c>
      <c r="C341" s="1" t="s">
        <v>655</v>
      </c>
      <c r="D341" s="1" t="s">
        <v>241</v>
      </c>
      <c r="E341" s="1" t="s">
        <v>317</v>
      </c>
      <c r="F341" s="4">
        <v>40204</v>
      </c>
      <c r="G341" s="1" t="s">
        <v>56</v>
      </c>
      <c r="H341" s="1" t="s">
        <v>310</v>
      </c>
      <c r="I341" s="3" t="b">
        <v>1</v>
      </c>
      <c r="J341" s="3">
        <v>52.7</v>
      </c>
      <c r="K341" s="3">
        <v>3.5</v>
      </c>
      <c r="L341" s="3" t="b">
        <v>1</v>
      </c>
      <c r="M341" s="1" t="s">
        <v>43</v>
      </c>
      <c r="N341" s="1" t="s">
        <v>792</v>
      </c>
      <c r="O341" s="3">
        <v>2</v>
      </c>
      <c r="P341" s="1" t="s">
        <v>795</v>
      </c>
      <c r="Q341" s="1" t="s">
        <v>796</v>
      </c>
      <c r="R341" s="1" t="s">
        <v>61</v>
      </c>
      <c r="S341" s="20" t="s">
        <v>62</v>
      </c>
      <c r="T341" s="1" t="s">
        <v>63</v>
      </c>
      <c r="U341" s="1" t="s">
        <v>797</v>
      </c>
      <c r="V341" s="1" t="s">
        <v>43</v>
      </c>
      <c r="W341" s="4">
        <v>42140</v>
      </c>
      <c r="X341" s="3">
        <v>0.2</v>
      </c>
      <c r="Y341" s="1" t="s">
        <v>811</v>
      </c>
      <c r="Z341" s="1" t="s">
        <v>807</v>
      </c>
      <c r="AA341" s="4">
        <v>45490</v>
      </c>
      <c r="AB341" s="1" t="s">
        <v>66</v>
      </c>
      <c r="AC341" s="4">
        <v>45514</v>
      </c>
      <c r="AD341" s="3">
        <v>3</v>
      </c>
      <c r="AE341" s="4">
        <v>45516</v>
      </c>
      <c r="AF341" s="1" t="s">
        <v>811</v>
      </c>
      <c r="AG341" s="1" t="s">
        <v>78</v>
      </c>
      <c r="AH341" s="1" t="s">
        <v>85</v>
      </c>
      <c r="AI341" s="1" t="s">
        <v>92</v>
      </c>
      <c r="AJ341" s="1" t="s">
        <v>70</v>
      </c>
      <c r="AK341" s="1" t="s">
        <v>70</v>
      </c>
      <c r="AL341" s="1" t="s">
        <v>71</v>
      </c>
      <c r="AM341" s="5">
        <v>0</v>
      </c>
      <c r="AN341" s="1" t="s">
        <v>92</v>
      </c>
      <c r="AO341" s="1" t="s">
        <v>93</v>
      </c>
      <c r="AP341" s="5">
        <v>100</v>
      </c>
      <c r="AQ341" s="3">
        <v>3</v>
      </c>
      <c r="AR341" s="1" t="s">
        <v>82</v>
      </c>
      <c r="AS341" s="8">
        <f>(Tableau1[[#This Row],[MedPrix]]+Tableau1[[#This Row],[PrixTrai]])*(1-Tableau1[[#This Row],[CliRemise]])</f>
        <v>80</v>
      </c>
      <c r="AT341" s="33">
        <f>Tableau1[[#This Row],[CA]]*1.1</f>
        <v>88</v>
      </c>
      <c r="AU341" s="22" t="str">
        <f>IF( Tableau1[[#This Row],[DetailVisite.VisNum]]="", "Sans détail", "Avec détail")</f>
        <v>Avec détail</v>
      </c>
      <c r="AV341" s="22">
        <f ca="1">IF(Tableau1[[#This Row],[VisDatePaiement_2024]]="",0,(TODAY()-Tableau1[[#This Row],[VisDatePaiement_2024]]))</f>
        <v>153</v>
      </c>
      <c r="AW341" s="22">
        <f ca="1">ROUND(Tableau1[[#This Row],[nombre de jour d''impayés]]/30,1)</f>
        <v>5.0999999999999996</v>
      </c>
      <c r="AX341" s="22" t="str">
        <f ca="1">IF(Tableau1[[#This Row],[nombre de mois]]&gt;1,"impayé","payé")</f>
        <v>impayé</v>
      </c>
      <c r="AY341" s="23" t="b">
        <f ca="1">AND(Tableau1[[#This Row],[VisDatesuivi_2024]]&gt;=TODAY()-30,Tableau1[[#This Row],[VisDatesuivi_2024]]&lt;=TODAY())</f>
        <v>0</v>
      </c>
      <c r="AZ341" s="23">
        <f>ROUNDDOWN(DAY(Tableau1[[#This Row],[VisDate_2024]])/7,0)</f>
        <v>2</v>
      </c>
      <c r="BA341" s="59">
        <f t="shared" si="5"/>
        <v>45207</v>
      </c>
      <c r="BB341" s="60">
        <f>Tableau1[[#This Row],[VisDate_2024]]-Tableau1[[#This Row],[visite]]</f>
        <v>283</v>
      </c>
      <c r="BC341" s="56">
        <f>IF(Tableau1[[#This Row],[visite]]&gt;0,Tableau1[[#This Row],[Colonne1]],"")</f>
        <v>283</v>
      </c>
    </row>
    <row r="342" spans="1:55" ht="43.2" x14ac:dyDescent="0.3">
      <c r="A342" s="1" t="s">
        <v>807</v>
      </c>
      <c r="B342" s="1" t="s">
        <v>792</v>
      </c>
      <c r="C342" s="1" t="s">
        <v>655</v>
      </c>
      <c r="D342" s="1" t="s">
        <v>241</v>
      </c>
      <c r="E342" s="1" t="s">
        <v>317</v>
      </c>
      <c r="F342" s="4">
        <v>40204</v>
      </c>
      <c r="G342" s="1" t="s">
        <v>56</v>
      </c>
      <c r="H342" s="1" t="s">
        <v>310</v>
      </c>
      <c r="I342" s="3" t="b">
        <v>1</v>
      </c>
      <c r="J342" s="3">
        <v>52.7</v>
      </c>
      <c r="K342" s="3">
        <v>3.5</v>
      </c>
      <c r="L342" s="3" t="b">
        <v>1</v>
      </c>
      <c r="M342" s="1" t="s">
        <v>43</v>
      </c>
      <c r="N342" s="1" t="s">
        <v>792</v>
      </c>
      <c r="O342" s="3">
        <v>2</v>
      </c>
      <c r="P342" s="1" t="s">
        <v>795</v>
      </c>
      <c r="Q342" s="1" t="s">
        <v>796</v>
      </c>
      <c r="R342" s="1" t="s">
        <v>61</v>
      </c>
      <c r="S342" s="20" t="s">
        <v>62</v>
      </c>
      <c r="T342" s="1" t="s">
        <v>63</v>
      </c>
      <c r="U342" s="1" t="s">
        <v>797</v>
      </c>
      <c r="V342" s="1" t="s">
        <v>43</v>
      </c>
      <c r="W342" s="4">
        <v>42140</v>
      </c>
      <c r="X342" s="3">
        <v>0.2</v>
      </c>
      <c r="Y342" s="1" t="s">
        <v>812</v>
      </c>
      <c r="Z342" s="1" t="s">
        <v>807</v>
      </c>
      <c r="AA342" s="4">
        <v>45514</v>
      </c>
      <c r="AB342" s="1" t="s">
        <v>111</v>
      </c>
      <c r="AC342" s="2"/>
      <c r="AD342" s="2"/>
      <c r="AE342" s="2"/>
      <c r="AF342" s="1" t="s">
        <v>812</v>
      </c>
      <c r="AG342" s="1" t="s">
        <v>67</v>
      </c>
      <c r="AH342" s="1" t="s">
        <v>68</v>
      </c>
      <c r="AI342" s="1" t="s">
        <v>126</v>
      </c>
      <c r="AJ342" s="1" t="s">
        <v>282</v>
      </c>
      <c r="AK342" s="1" t="s">
        <v>282</v>
      </c>
      <c r="AL342" s="1" t="s">
        <v>283</v>
      </c>
      <c r="AM342" s="5">
        <v>3</v>
      </c>
      <c r="AN342" s="1" t="s">
        <v>126</v>
      </c>
      <c r="AO342" s="1" t="s">
        <v>127</v>
      </c>
      <c r="AP342" s="5">
        <v>100</v>
      </c>
      <c r="AQ342" s="2"/>
      <c r="AR342" s="1" t="s">
        <v>43</v>
      </c>
      <c r="AS342" s="8">
        <f>(Tableau1[[#This Row],[MedPrix]]+Tableau1[[#This Row],[PrixTrai]])*(1-Tableau1[[#This Row],[CliRemise]])</f>
        <v>82.4</v>
      </c>
      <c r="AT342" s="33">
        <f>Tableau1[[#This Row],[CA]]*1.1</f>
        <v>90.640000000000015</v>
      </c>
      <c r="AU342" s="22" t="str">
        <f>IF( Tableau1[[#This Row],[DetailVisite.VisNum]]="", "Sans détail", "Avec détail")</f>
        <v>Avec détail</v>
      </c>
      <c r="AV342" s="22">
        <f ca="1">IF(Tableau1[[#This Row],[VisDatePaiement_2024]]="",0,(TODAY()-Tableau1[[#This Row],[VisDatePaiement_2024]]))</f>
        <v>0</v>
      </c>
      <c r="AW342" s="22">
        <f ca="1">ROUND(Tableau1[[#This Row],[nombre de jour d''impayés]]/30,1)</f>
        <v>0</v>
      </c>
      <c r="AX342" s="22" t="str">
        <f ca="1">IF(Tableau1[[#This Row],[nombre de mois]]&gt;1,"impayé","payé")</f>
        <v>payé</v>
      </c>
      <c r="AY342" s="23" t="b">
        <f ca="1">AND(Tableau1[[#This Row],[VisDatesuivi_2024]]&gt;=TODAY()-30,Tableau1[[#This Row],[VisDatesuivi_2024]]&lt;=TODAY())</f>
        <v>0</v>
      </c>
      <c r="AZ342" s="23">
        <f>ROUNDDOWN(DAY(Tableau1[[#This Row],[VisDate_2024]])/7,0)</f>
        <v>1</v>
      </c>
      <c r="BA342" s="59">
        <f t="shared" si="5"/>
        <v>45490</v>
      </c>
      <c r="BB342" s="60">
        <f>Tableau1[[#This Row],[VisDate_2024]]-Tableau1[[#This Row],[visite]]</f>
        <v>24</v>
      </c>
      <c r="BC342" s="56">
        <f>IF(Tableau1[[#This Row],[visite]]&gt;0,Tableau1[[#This Row],[Colonne1]],"")</f>
        <v>24</v>
      </c>
    </row>
    <row r="343" spans="1:55" ht="43.2" x14ac:dyDescent="0.3">
      <c r="A343" s="1" t="s">
        <v>807</v>
      </c>
      <c r="B343" s="1" t="s">
        <v>792</v>
      </c>
      <c r="C343" s="1" t="s">
        <v>655</v>
      </c>
      <c r="D343" s="1" t="s">
        <v>241</v>
      </c>
      <c r="E343" s="1" t="s">
        <v>317</v>
      </c>
      <c r="F343" s="4">
        <v>40204</v>
      </c>
      <c r="G343" s="1" t="s">
        <v>56</v>
      </c>
      <c r="H343" s="1" t="s">
        <v>310</v>
      </c>
      <c r="I343" s="3" t="b">
        <v>1</v>
      </c>
      <c r="J343" s="3">
        <v>52.7</v>
      </c>
      <c r="K343" s="3">
        <v>3.5</v>
      </c>
      <c r="L343" s="3" t="b">
        <v>1</v>
      </c>
      <c r="M343" s="1" t="s">
        <v>43</v>
      </c>
      <c r="N343" s="1" t="s">
        <v>792</v>
      </c>
      <c r="O343" s="3">
        <v>2</v>
      </c>
      <c r="P343" s="1" t="s">
        <v>795</v>
      </c>
      <c r="Q343" s="1" t="s">
        <v>796</v>
      </c>
      <c r="R343" s="1" t="s">
        <v>61</v>
      </c>
      <c r="S343" s="20" t="s">
        <v>62</v>
      </c>
      <c r="T343" s="1" t="s">
        <v>63</v>
      </c>
      <c r="U343" s="1" t="s">
        <v>797</v>
      </c>
      <c r="V343" s="1" t="s">
        <v>43</v>
      </c>
      <c r="W343" s="4">
        <v>42140</v>
      </c>
      <c r="X343" s="3">
        <v>0.2</v>
      </c>
      <c r="Y343" s="1" t="s">
        <v>813</v>
      </c>
      <c r="Z343" s="1" t="s">
        <v>807</v>
      </c>
      <c r="AA343" s="4">
        <v>45572</v>
      </c>
      <c r="AB343" s="1" t="s">
        <v>111</v>
      </c>
      <c r="AC343" s="2"/>
      <c r="AD343" s="3">
        <v>1</v>
      </c>
      <c r="AE343" s="4">
        <v>45584</v>
      </c>
      <c r="AF343" s="1" t="s">
        <v>813</v>
      </c>
      <c r="AG343" s="1" t="s">
        <v>67</v>
      </c>
      <c r="AH343" s="1" t="s">
        <v>68</v>
      </c>
      <c r="AI343" s="1" t="s">
        <v>69</v>
      </c>
      <c r="AJ343" s="1" t="s">
        <v>70</v>
      </c>
      <c r="AK343" s="1" t="s">
        <v>70</v>
      </c>
      <c r="AL343" s="1" t="s">
        <v>71</v>
      </c>
      <c r="AM343" s="5">
        <v>0</v>
      </c>
      <c r="AN343" s="1" t="s">
        <v>69</v>
      </c>
      <c r="AO343" s="1" t="s">
        <v>72</v>
      </c>
      <c r="AP343" s="5">
        <v>250</v>
      </c>
      <c r="AQ343" s="3">
        <v>1</v>
      </c>
      <c r="AR343" s="1" t="s">
        <v>112</v>
      </c>
      <c r="AS343" s="8">
        <f>(Tableau1[[#This Row],[MedPrix]]+Tableau1[[#This Row],[PrixTrai]])*(1-Tableau1[[#This Row],[CliRemise]])</f>
        <v>200</v>
      </c>
      <c r="AT343" s="33">
        <f>Tableau1[[#This Row],[CA]]*1.1</f>
        <v>220.00000000000003</v>
      </c>
      <c r="AU343" s="22" t="str">
        <f>IF( Tableau1[[#This Row],[DetailVisite.VisNum]]="", "Sans détail", "Avec détail")</f>
        <v>Avec détail</v>
      </c>
      <c r="AV343" s="22">
        <f ca="1">IF(Tableau1[[#This Row],[VisDatePaiement_2024]]="",0,(TODAY()-Tableau1[[#This Row],[VisDatePaiement_2024]]))</f>
        <v>85</v>
      </c>
      <c r="AW343" s="22">
        <f ca="1">ROUND(Tableau1[[#This Row],[nombre de jour d''impayés]]/30,1)</f>
        <v>2.8</v>
      </c>
      <c r="AX343" s="22" t="str">
        <f ca="1">IF(Tableau1[[#This Row],[nombre de mois]]&gt;1,"impayé","payé")</f>
        <v>impayé</v>
      </c>
      <c r="AY343" s="23" t="b">
        <f ca="1">AND(Tableau1[[#This Row],[VisDatesuivi_2024]]&gt;=TODAY()-30,Tableau1[[#This Row],[VisDatesuivi_2024]]&lt;=TODAY())</f>
        <v>0</v>
      </c>
      <c r="AZ343" s="23">
        <f>ROUNDDOWN(DAY(Tableau1[[#This Row],[VisDate_2024]])/7,0)</f>
        <v>1</v>
      </c>
      <c r="BA343" s="59">
        <f t="shared" si="5"/>
        <v>45490</v>
      </c>
      <c r="BB343" s="60">
        <f>Tableau1[[#This Row],[VisDate_2024]]-Tableau1[[#This Row],[visite]]</f>
        <v>82</v>
      </c>
      <c r="BC343" s="56">
        <f>IF(Tableau1[[#This Row],[visite]]&gt;0,Tableau1[[#This Row],[Colonne1]],"")</f>
        <v>82</v>
      </c>
    </row>
    <row r="344" spans="1:55" ht="43.2" x14ac:dyDescent="0.3">
      <c r="A344" s="1" t="s">
        <v>807</v>
      </c>
      <c r="B344" s="1" t="s">
        <v>792</v>
      </c>
      <c r="C344" s="1" t="s">
        <v>655</v>
      </c>
      <c r="D344" s="1" t="s">
        <v>241</v>
      </c>
      <c r="E344" s="1" t="s">
        <v>317</v>
      </c>
      <c r="F344" s="4">
        <v>40204</v>
      </c>
      <c r="G344" s="1" t="s">
        <v>56</v>
      </c>
      <c r="H344" s="1" t="s">
        <v>310</v>
      </c>
      <c r="I344" s="3" t="b">
        <v>1</v>
      </c>
      <c r="J344" s="3">
        <v>52.7</v>
      </c>
      <c r="K344" s="3">
        <v>3.5</v>
      </c>
      <c r="L344" s="3" t="b">
        <v>1</v>
      </c>
      <c r="M344" s="1" t="s">
        <v>43</v>
      </c>
      <c r="N344" s="1" t="s">
        <v>792</v>
      </c>
      <c r="O344" s="3">
        <v>2</v>
      </c>
      <c r="P344" s="1" t="s">
        <v>795</v>
      </c>
      <c r="Q344" s="1" t="s">
        <v>796</v>
      </c>
      <c r="R344" s="1" t="s">
        <v>61</v>
      </c>
      <c r="S344" s="20" t="s">
        <v>62</v>
      </c>
      <c r="T344" s="1" t="s">
        <v>63</v>
      </c>
      <c r="U344" s="1" t="s">
        <v>797</v>
      </c>
      <c r="V344" s="1" t="s">
        <v>43</v>
      </c>
      <c r="W344" s="4">
        <v>42140</v>
      </c>
      <c r="X344" s="3">
        <v>0.2</v>
      </c>
      <c r="Y344" s="1" t="s">
        <v>813</v>
      </c>
      <c r="Z344" s="1" t="s">
        <v>807</v>
      </c>
      <c r="AA344" s="4">
        <v>45572</v>
      </c>
      <c r="AB344" s="1" t="s">
        <v>111</v>
      </c>
      <c r="AC344" s="2"/>
      <c r="AD344" s="3">
        <v>1</v>
      </c>
      <c r="AE344" s="4">
        <v>45584</v>
      </c>
      <c r="AF344" s="1" t="s">
        <v>813</v>
      </c>
      <c r="AG344" s="1" t="s">
        <v>91</v>
      </c>
      <c r="AH344" s="1" t="s">
        <v>85</v>
      </c>
      <c r="AI344" s="1" t="s">
        <v>135</v>
      </c>
      <c r="AJ344" s="1" t="s">
        <v>70</v>
      </c>
      <c r="AK344" s="1" t="s">
        <v>70</v>
      </c>
      <c r="AL344" s="1" t="s">
        <v>71</v>
      </c>
      <c r="AM344" s="5">
        <v>0</v>
      </c>
      <c r="AN344" s="1" t="s">
        <v>135</v>
      </c>
      <c r="AO344" s="1" t="s">
        <v>136</v>
      </c>
      <c r="AP344" s="5">
        <v>125</v>
      </c>
      <c r="AQ344" s="3">
        <v>1</v>
      </c>
      <c r="AR344" s="1" t="s">
        <v>112</v>
      </c>
      <c r="AS344" s="8">
        <f>(Tableau1[[#This Row],[MedPrix]]+Tableau1[[#This Row],[PrixTrai]])*(1-Tableau1[[#This Row],[CliRemise]])</f>
        <v>100</v>
      </c>
      <c r="AT344" s="33">
        <f>Tableau1[[#This Row],[CA]]*1.1</f>
        <v>110.00000000000001</v>
      </c>
      <c r="AU344" s="22" t="str">
        <f>IF( Tableau1[[#This Row],[DetailVisite.VisNum]]="", "Sans détail", "Avec détail")</f>
        <v>Avec détail</v>
      </c>
      <c r="AV344" s="22">
        <f ca="1">IF(Tableau1[[#This Row],[VisDatePaiement_2024]]="",0,(TODAY()-Tableau1[[#This Row],[VisDatePaiement_2024]]))</f>
        <v>85</v>
      </c>
      <c r="AW344" s="22">
        <f ca="1">ROUND(Tableau1[[#This Row],[nombre de jour d''impayés]]/30,1)</f>
        <v>2.8</v>
      </c>
      <c r="AX344" s="22" t="str">
        <f ca="1">IF(Tableau1[[#This Row],[nombre de mois]]&gt;1,"impayé","payé")</f>
        <v>impayé</v>
      </c>
      <c r="AY344" s="23" t="b">
        <f ca="1">AND(Tableau1[[#This Row],[VisDatesuivi_2024]]&gt;=TODAY()-30,Tableau1[[#This Row],[VisDatesuivi_2024]]&lt;=TODAY())</f>
        <v>0</v>
      </c>
      <c r="AZ344" s="23">
        <f>ROUNDDOWN(DAY(Tableau1[[#This Row],[VisDate_2024]])/7,0)</f>
        <v>1</v>
      </c>
      <c r="BA344" s="59">
        <f t="shared" si="5"/>
        <v>45490</v>
      </c>
      <c r="BB344" s="60">
        <f>Tableau1[[#This Row],[VisDate_2024]]-Tableau1[[#This Row],[visite]]</f>
        <v>82</v>
      </c>
      <c r="BC344" s="56">
        <f>IF(Tableau1[[#This Row],[visite]]&gt;0,Tableau1[[#This Row],[Colonne1]],"")</f>
        <v>82</v>
      </c>
    </row>
    <row r="345" spans="1:55" ht="43.2" x14ac:dyDescent="0.3">
      <c r="A345" s="1" t="s">
        <v>807</v>
      </c>
      <c r="B345" s="1" t="s">
        <v>792</v>
      </c>
      <c r="C345" s="1" t="s">
        <v>655</v>
      </c>
      <c r="D345" s="1" t="s">
        <v>241</v>
      </c>
      <c r="E345" s="1" t="s">
        <v>317</v>
      </c>
      <c r="F345" s="4">
        <v>40204</v>
      </c>
      <c r="G345" s="1" t="s">
        <v>56</v>
      </c>
      <c r="H345" s="1" t="s">
        <v>310</v>
      </c>
      <c r="I345" s="3" t="b">
        <v>1</v>
      </c>
      <c r="J345" s="3">
        <v>52.7</v>
      </c>
      <c r="K345" s="3">
        <v>3.5</v>
      </c>
      <c r="L345" s="3" t="b">
        <v>1</v>
      </c>
      <c r="M345" s="1" t="s">
        <v>43</v>
      </c>
      <c r="N345" s="1" t="s">
        <v>792</v>
      </c>
      <c r="O345" s="3">
        <v>2</v>
      </c>
      <c r="P345" s="1" t="s">
        <v>795</v>
      </c>
      <c r="Q345" s="1" t="s">
        <v>796</v>
      </c>
      <c r="R345" s="1" t="s">
        <v>61</v>
      </c>
      <c r="S345" s="20" t="s">
        <v>62</v>
      </c>
      <c r="T345" s="1" t="s">
        <v>63</v>
      </c>
      <c r="U345" s="1" t="s">
        <v>797</v>
      </c>
      <c r="V345" s="1" t="s">
        <v>43</v>
      </c>
      <c r="W345" s="4">
        <v>42140</v>
      </c>
      <c r="X345" s="3">
        <v>0.2</v>
      </c>
      <c r="Y345" s="1" t="s">
        <v>813</v>
      </c>
      <c r="Z345" s="1" t="s">
        <v>807</v>
      </c>
      <c r="AA345" s="4">
        <v>45572</v>
      </c>
      <c r="AB345" s="1" t="s">
        <v>111</v>
      </c>
      <c r="AC345" s="2"/>
      <c r="AD345" s="3">
        <v>1</v>
      </c>
      <c r="AE345" s="4">
        <v>45584</v>
      </c>
      <c r="AF345" s="1" t="s">
        <v>813</v>
      </c>
      <c r="AG345" s="1" t="s">
        <v>78</v>
      </c>
      <c r="AH345" s="1" t="s">
        <v>85</v>
      </c>
      <c r="AI345" s="1" t="s">
        <v>137</v>
      </c>
      <c r="AJ345" s="1" t="s">
        <v>70</v>
      </c>
      <c r="AK345" s="1" t="s">
        <v>70</v>
      </c>
      <c r="AL345" s="1" t="s">
        <v>71</v>
      </c>
      <c r="AM345" s="5">
        <v>0</v>
      </c>
      <c r="AN345" s="1" t="s">
        <v>137</v>
      </c>
      <c r="AO345" s="1" t="s">
        <v>138</v>
      </c>
      <c r="AP345" s="5">
        <v>100</v>
      </c>
      <c r="AQ345" s="3">
        <v>1</v>
      </c>
      <c r="AR345" s="1" t="s">
        <v>112</v>
      </c>
      <c r="AS345" s="8">
        <f>(Tableau1[[#This Row],[MedPrix]]+Tableau1[[#This Row],[PrixTrai]])*(1-Tableau1[[#This Row],[CliRemise]])</f>
        <v>80</v>
      </c>
      <c r="AT345" s="33">
        <f>Tableau1[[#This Row],[CA]]*1.1</f>
        <v>88</v>
      </c>
      <c r="AU345" s="22" t="str">
        <f>IF( Tableau1[[#This Row],[DetailVisite.VisNum]]="", "Sans détail", "Avec détail")</f>
        <v>Avec détail</v>
      </c>
      <c r="AV345" s="22">
        <f ca="1">IF(Tableau1[[#This Row],[VisDatePaiement_2024]]="",0,(TODAY()-Tableau1[[#This Row],[VisDatePaiement_2024]]))</f>
        <v>85</v>
      </c>
      <c r="AW345" s="22">
        <f ca="1">ROUND(Tableau1[[#This Row],[nombre de jour d''impayés]]/30,1)</f>
        <v>2.8</v>
      </c>
      <c r="AX345" s="22" t="str">
        <f ca="1">IF(Tableau1[[#This Row],[nombre de mois]]&gt;1,"impayé","payé")</f>
        <v>impayé</v>
      </c>
      <c r="AY345" s="23" t="b">
        <f ca="1">AND(Tableau1[[#This Row],[VisDatesuivi_2024]]&gt;=TODAY()-30,Tableau1[[#This Row],[VisDatesuivi_2024]]&lt;=TODAY())</f>
        <v>0</v>
      </c>
      <c r="AZ345" s="23">
        <f>ROUNDDOWN(DAY(Tableau1[[#This Row],[VisDate_2024]])/7,0)</f>
        <v>1</v>
      </c>
      <c r="BA345" s="59">
        <f t="shared" si="5"/>
        <v>45490</v>
      </c>
      <c r="BB345" s="60">
        <f>Tableau1[[#This Row],[VisDate_2024]]-Tableau1[[#This Row],[visite]]</f>
        <v>82</v>
      </c>
      <c r="BC345" s="56">
        <f>IF(Tableau1[[#This Row],[visite]]&gt;0,Tableau1[[#This Row],[Colonne1]],"")</f>
        <v>82</v>
      </c>
    </row>
    <row r="346" spans="1:55" ht="43.2" x14ac:dyDescent="0.3">
      <c r="A346" s="1" t="s">
        <v>814</v>
      </c>
      <c r="B346" s="1" t="s">
        <v>792</v>
      </c>
      <c r="C346" s="1" t="s">
        <v>815</v>
      </c>
      <c r="D346" s="1" t="s">
        <v>816</v>
      </c>
      <c r="E346" s="1" t="s">
        <v>55</v>
      </c>
      <c r="F346" s="4">
        <v>41300</v>
      </c>
      <c r="G346" s="1" t="s">
        <v>56</v>
      </c>
      <c r="H346" s="1" t="s">
        <v>145</v>
      </c>
      <c r="I346" s="3" t="b">
        <v>0</v>
      </c>
      <c r="J346" s="3">
        <v>11.6</v>
      </c>
      <c r="K346" s="3">
        <v>1.1000000000000001</v>
      </c>
      <c r="L346" s="3" t="b">
        <v>0</v>
      </c>
      <c r="M346" s="1" t="s">
        <v>43</v>
      </c>
      <c r="N346" s="1" t="s">
        <v>792</v>
      </c>
      <c r="O346" s="3">
        <v>2</v>
      </c>
      <c r="P346" s="1" t="s">
        <v>795</v>
      </c>
      <c r="Q346" s="1" t="s">
        <v>796</v>
      </c>
      <c r="R346" s="1" t="s">
        <v>61</v>
      </c>
      <c r="S346" s="20" t="s">
        <v>62</v>
      </c>
      <c r="T346" s="1" t="s">
        <v>63</v>
      </c>
      <c r="U346" s="1" t="s">
        <v>797</v>
      </c>
      <c r="V346" s="1" t="s">
        <v>43</v>
      </c>
      <c r="W346" s="4">
        <v>42140</v>
      </c>
      <c r="X346" s="3">
        <v>0.2</v>
      </c>
      <c r="Y346" s="1" t="s">
        <v>817</v>
      </c>
      <c r="Z346" s="1" t="s">
        <v>814</v>
      </c>
      <c r="AA346" s="4">
        <v>44963</v>
      </c>
      <c r="AB346" s="1" t="s">
        <v>818</v>
      </c>
      <c r="AC346" s="4">
        <v>44979</v>
      </c>
      <c r="AD346" s="3">
        <v>3</v>
      </c>
      <c r="AE346" s="4">
        <v>44986</v>
      </c>
      <c r="AF346" s="1" t="s">
        <v>817</v>
      </c>
      <c r="AG346" s="1" t="s">
        <v>67</v>
      </c>
      <c r="AH346" s="1" t="s">
        <v>68</v>
      </c>
      <c r="AI346" s="1" t="s">
        <v>126</v>
      </c>
      <c r="AJ346" s="1" t="s">
        <v>391</v>
      </c>
      <c r="AK346" s="1" t="s">
        <v>391</v>
      </c>
      <c r="AL346" s="1" t="s">
        <v>819</v>
      </c>
      <c r="AM346" s="5">
        <v>6</v>
      </c>
      <c r="AN346" s="1" t="s">
        <v>126</v>
      </c>
      <c r="AO346" s="1" t="s">
        <v>127</v>
      </c>
      <c r="AP346" s="5">
        <v>100</v>
      </c>
      <c r="AQ346" s="3">
        <v>3</v>
      </c>
      <c r="AR346" s="1" t="s">
        <v>82</v>
      </c>
      <c r="AS346" s="8">
        <f>(Tableau1[[#This Row],[MedPrix]]+Tableau1[[#This Row],[PrixTrai]])*(1-Tableau1[[#This Row],[CliRemise]])</f>
        <v>84.800000000000011</v>
      </c>
      <c r="AT346" s="33">
        <f>Tableau1[[#This Row],[CA]]*1.1</f>
        <v>93.280000000000015</v>
      </c>
      <c r="AU346" s="22" t="str">
        <f>IF( Tableau1[[#This Row],[DetailVisite.VisNum]]="", "Sans détail", "Avec détail")</f>
        <v>Avec détail</v>
      </c>
      <c r="AV346" s="22">
        <f ca="1">IF(Tableau1[[#This Row],[VisDatePaiement_2024]]="",0,(TODAY()-Tableau1[[#This Row],[VisDatePaiement_2024]]))</f>
        <v>683</v>
      </c>
      <c r="AW346" s="22">
        <f ca="1">ROUND(Tableau1[[#This Row],[nombre de jour d''impayés]]/30,1)</f>
        <v>22.8</v>
      </c>
      <c r="AX346" s="22" t="str">
        <f ca="1">IF(Tableau1[[#This Row],[nombre de mois]]&gt;1,"impayé","payé")</f>
        <v>impayé</v>
      </c>
      <c r="AY346" s="23" t="b">
        <f ca="1">AND(Tableau1[[#This Row],[VisDatesuivi_2024]]&gt;=TODAY()-30,Tableau1[[#This Row],[VisDatesuivi_2024]]&lt;=TODAY())</f>
        <v>0</v>
      </c>
      <c r="AZ346" s="23">
        <f>ROUNDDOWN(DAY(Tableau1[[#This Row],[VisDate_2024]])/7,0)</f>
        <v>0</v>
      </c>
      <c r="BA346" s="59">
        <f t="shared" si="5"/>
        <v>0</v>
      </c>
      <c r="BB346" s="60">
        <f>Tableau1[[#This Row],[VisDate_2024]]-Tableau1[[#This Row],[visite]]</f>
        <v>44963</v>
      </c>
      <c r="BC346" s="56" t="str">
        <f>IF(Tableau1[[#This Row],[visite]]&gt;0,Tableau1[[#This Row],[Colonne1]],"")</f>
        <v/>
      </c>
    </row>
    <row r="347" spans="1:55" ht="43.2" x14ac:dyDescent="0.3">
      <c r="A347" s="1" t="s">
        <v>814</v>
      </c>
      <c r="B347" s="1" t="s">
        <v>792</v>
      </c>
      <c r="C347" s="1" t="s">
        <v>815</v>
      </c>
      <c r="D347" s="1" t="s">
        <v>816</v>
      </c>
      <c r="E347" s="1" t="s">
        <v>55</v>
      </c>
      <c r="F347" s="4">
        <v>41300</v>
      </c>
      <c r="G347" s="1" t="s">
        <v>56</v>
      </c>
      <c r="H347" s="1" t="s">
        <v>145</v>
      </c>
      <c r="I347" s="3" t="b">
        <v>0</v>
      </c>
      <c r="J347" s="3">
        <v>11.6</v>
      </c>
      <c r="K347" s="3">
        <v>1.1000000000000001</v>
      </c>
      <c r="L347" s="3" t="b">
        <v>0</v>
      </c>
      <c r="M347" s="1" t="s">
        <v>43</v>
      </c>
      <c r="N347" s="1" t="s">
        <v>792</v>
      </c>
      <c r="O347" s="3">
        <v>2</v>
      </c>
      <c r="P347" s="1" t="s">
        <v>795</v>
      </c>
      <c r="Q347" s="1" t="s">
        <v>796</v>
      </c>
      <c r="R347" s="1" t="s">
        <v>61</v>
      </c>
      <c r="S347" s="20" t="s">
        <v>62</v>
      </c>
      <c r="T347" s="1" t="s">
        <v>63</v>
      </c>
      <c r="U347" s="1" t="s">
        <v>797</v>
      </c>
      <c r="V347" s="1" t="s">
        <v>43</v>
      </c>
      <c r="W347" s="4">
        <v>42140</v>
      </c>
      <c r="X347" s="3">
        <v>0.2</v>
      </c>
      <c r="Y347" s="1" t="s">
        <v>820</v>
      </c>
      <c r="Z347" s="1" t="s">
        <v>814</v>
      </c>
      <c r="AA347" s="4">
        <v>44979</v>
      </c>
      <c r="AB347" s="1" t="s">
        <v>66</v>
      </c>
      <c r="AC347" s="4">
        <v>45048</v>
      </c>
      <c r="AD347" s="3">
        <v>1</v>
      </c>
      <c r="AE347" s="4">
        <v>44995</v>
      </c>
      <c r="AF347" s="1" t="s">
        <v>820</v>
      </c>
      <c r="AG347" s="1" t="s">
        <v>67</v>
      </c>
      <c r="AH347" s="1" t="s">
        <v>68</v>
      </c>
      <c r="AI347" s="1" t="s">
        <v>492</v>
      </c>
      <c r="AJ347" s="1" t="s">
        <v>821</v>
      </c>
      <c r="AK347" s="1" t="s">
        <v>821</v>
      </c>
      <c r="AL347" s="1" t="s">
        <v>822</v>
      </c>
      <c r="AM347" s="5">
        <v>1</v>
      </c>
      <c r="AN347" s="1" t="s">
        <v>492</v>
      </c>
      <c r="AO347" s="1" t="s">
        <v>493</v>
      </c>
      <c r="AP347" s="5">
        <v>75</v>
      </c>
      <c r="AQ347" s="3">
        <v>1</v>
      </c>
      <c r="AR347" s="1" t="s">
        <v>112</v>
      </c>
      <c r="AS347" s="8">
        <f>(Tableau1[[#This Row],[MedPrix]]+Tableau1[[#This Row],[PrixTrai]])*(1-Tableau1[[#This Row],[CliRemise]])</f>
        <v>60.800000000000004</v>
      </c>
      <c r="AT347" s="33">
        <f>Tableau1[[#This Row],[CA]]*1.1</f>
        <v>66.88000000000001</v>
      </c>
      <c r="AU347" s="22" t="str">
        <f>IF( Tableau1[[#This Row],[DetailVisite.VisNum]]="", "Sans détail", "Avec détail")</f>
        <v>Avec détail</v>
      </c>
      <c r="AV347" s="22">
        <f ca="1">IF(Tableau1[[#This Row],[VisDatePaiement_2024]]="",0,(TODAY()-Tableau1[[#This Row],[VisDatePaiement_2024]]))</f>
        <v>674</v>
      </c>
      <c r="AW347" s="22">
        <f ca="1">ROUND(Tableau1[[#This Row],[nombre de jour d''impayés]]/30,1)</f>
        <v>22.5</v>
      </c>
      <c r="AX347" s="22" t="str">
        <f ca="1">IF(Tableau1[[#This Row],[nombre de mois]]&gt;1,"impayé","payé")</f>
        <v>impayé</v>
      </c>
      <c r="AY347" s="23" t="b">
        <f ca="1">AND(Tableau1[[#This Row],[VisDatesuivi_2024]]&gt;=TODAY()-30,Tableau1[[#This Row],[VisDatesuivi_2024]]&lt;=TODAY())</f>
        <v>0</v>
      </c>
      <c r="AZ347" s="23">
        <f>ROUNDDOWN(DAY(Tableau1[[#This Row],[VisDate_2024]])/7,0)</f>
        <v>3</v>
      </c>
      <c r="BA347" s="59">
        <f t="shared" si="5"/>
        <v>0</v>
      </c>
      <c r="BB347" s="60">
        <f>Tableau1[[#This Row],[VisDate_2024]]-Tableau1[[#This Row],[visite]]</f>
        <v>44979</v>
      </c>
      <c r="BC347" s="56" t="str">
        <f>IF(Tableau1[[#This Row],[visite]]&gt;0,Tableau1[[#This Row],[Colonne1]],"")</f>
        <v/>
      </c>
    </row>
    <row r="348" spans="1:55" ht="43.2" x14ac:dyDescent="0.3">
      <c r="A348" s="1" t="s">
        <v>814</v>
      </c>
      <c r="B348" s="1" t="s">
        <v>792</v>
      </c>
      <c r="C348" s="1" t="s">
        <v>815</v>
      </c>
      <c r="D348" s="1" t="s">
        <v>816</v>
      </c>
      <c r="E348" s="1" t="s">
        <v>55</v>
      </c>
      <c r="F348" s="4">
        <v>41300</v>
      </c>
      <c r="G348" s="1" t="s">
        <v>56</v>
      </c>
      <c r="H348" s="1" t="s">
        <v>145</v>
      </c>
      <c r="I348" s="3" t="b">
        <v>0</v>
      </c>
      <c r="J348" s="3">
        <v>11.6</v>
      </c>
      <c r="K348" s="3">
        <v>1.1000000000000001</v>
      </c>
      <c r="L348" s="3" t="b">
        <v>0</v>
      </c>
      <c r="M348" s="1" t="s">
        <v>43</v>
      </c>
      <c r="N348" s="1" t="s">
        <v>792</v>
      </c>
      <c r="O348" s="3">
        <v>2</v>
      </c>
      <c r="P348" s="1" t="s">
        <v>795</v>
      </c>
      <c r="Q348" s="1" t="s">
        <v>796</v>
      </c>
      <c r="R348" s="1" t="s">
        <v>61</v>
      </c>
      <c r="S348" s="20" t="s">
        <v>62</v>
      </c>
      <c r="T348" s="1" t="s">
        <v>63</v>
      </c>
      <c r="U348" s="1" t="s">
        <v>797</v>
      </c>
      <c r="V348" s="1" t="s">
        <v>43</v>
      </c>
      <c r="W348" s="4">
        <v>42140</v>
      </c>
      <c r="X348" s="3">
        <v>0.2</v>
      </c>
      <c r="Y348" s="1" t="s">
        <v>823</v>
      </c>
      <c r="Z348" s="1" t="s">
        <v>814</v>
      </c>
      <c r="AA348" s="4">
        <v>45046</v>
      </c>
      <c r="AB348" s="1" t="s">
        <v>111</v>
      </c>
      <c r="AC348" s="2"/>
      <c r="AD348" s="2"/>
      <c r="AE348" s="2"/>
      <c r="AF348" s="1" t="s">
        <v>823</v>
      </c>
      <c r="AG348" s="1" t="s">
        <v>67</v>
      </c>
      <c r="AH348" s="1" t="s">
        <v>68</v>
      </c>
      <c r="AI348" s="1" t="s">
        <v>69</v>
      </c>
      <c r="AJ348" s="1" t="s">
        <v>70</v>
      </c>
      <c r="AK348" s="1" t="s">
        <v>70</v>
      </c>
      <c r="AL348" s="1" t="s">
        <v>71</v>
      </c>
      <c r="AM348" s="5">
        <v>0</v>
      </c>
      <c r="AN348" s="1" t="s">
        <v>69</v>
      </c>
      <c r="AO348" s="1" t="s">
        <v>72</v>
      </c>
      <c r="AP348" s="5">
        <v>250</v>
      </c>
      <c r="AQ348" s="2"/>
      <c r="AR348" s="1" t="s">
        <v>43</v>
      </c>
      <c r="AS348" s="8">
        <f>(Tableau1[[#This Row],[MedPrix]]+Tableau1[[#This Row],[PrixTrai]])*(1-Tableau1[[#This Row],[CliRemise]])</f>
        <v>200</v>
      </c>
      <c r="AT348" s="33">
        <f>Tableau1[[#This Row],[CA]]*1.1</f>
        <v>220.00000000000003</v>
      </c>
      <c r="AU348" s="22" t="str">
        <f>IF( Tableau1[[#This Row],[DetailVisite.VisNum]]="", "Sans détail", "Avec détail")</f>
        <v>Avec détail</v>
      </c>
      <c r="AV348" s="22">
        <f ca="1">IF(Tableau1[[#This Row],[VisDatePaiement_2024]]="",0,(TODAY()-Tableau1[[#This Row],[VisDatePaiement_2024]]))</f>
        <v>0</v>
      </c>
      <c r="AW348" s="22">
        <f ca="1">ROUND(Tableau1[[#This Row],[nombre de jour d''impayés]]/30,1)</f>
        <v>0</v>
      </c>
      <c r="AX348" s="22" t="str">
        <f ca="1">IF(Tableau1[[#This Row],[nombre de mois]]&gt;1,"impayé","payé")</f>
        <v>payé</v>
      </c>
      <c r="AY348" s="23" t="b">
        <f ca="1">AND(Tableau1[[#This Row],[VisDatesuivi_2024]]&gt;=TODAY()-30,Tableau1[[#This Row],[VisDatesuivi_2024]]&lt;=TODAY())</f>
        <v>0</v>
      </c>
      <c r="AZ348" s="23">
        <f>ROUNDDOWN(DAY(Tableau1[[#This Row],[VisDate_2024]])/7,0)</f>
        <v>4</v>
      </c>
      <c r="BA348" s="59">
        <f t="shared" si="5"/>
        <v>0</v>
      </c>
      <c r="BB348" s="60">
        <f>Tableau1[[#This Row],[VisDate_2024]]-Tableau1[[#This Row],[visite]]</f>
        <v>45046</v>
      </c>
      <c r="BC348" s="56" t="str">
        <f>IF(Tableau1[[#This Row],[visite]]&gt;0,Tableau1[[#This Row],[Colonne1]],"")</f>
        <v/>
      </c>
    </row>
    <row r="349" spans="1:55" ht="43.2" x14ac:dyDescent="0.3">
      <c r="A349" s="1" t="s">
        <v>814</v>
      </c>
      <c r="B349" s="1" t="s">
        <v>792</v>
      </c>
      <c r="C349" s="1" t="s">
        <v>815</v>
      </c>
      <c r="D349" s="1" t="s">
        <v>816</v>
      </c>
      <c r="E349" s="1" t="s">
        <v>55</v>
      </c>
      <c r="F349" s="4">
        <v>41300</v>
      </c>
      <c r="G349" s="1" t="s">
        <v>56</v>
      </c>
      <c r="H349" s="1" t="s">
        <v>145</v>
      </c>
      <c r="I349" s="3" t="b">
        <v>0</v>
      </c>
      <c r="J349" s="3">
        <v>11.6</v>
      </c>
      <c r="K349" s="3">
        <v>1.1000000000000001</v>
      </c>
      <c r="L349" s="3" t="b">
        <v>0</v>
      </c>
      <c r="M349" s="1" t="s">
        <v>43</v>
      </c>
      <c r="N349" s="1" t="s">
        <v>792</v>
      </c>
      <c r="O349" s="3">
        <v>2</v>
      </c>
      <c r="P349" s="1" t="s">
        <v>795</v>
      </c>
      <c r="Q349" s="1" t="s">
        <v>796</v>
      </c>
      <c r="R349" s="1" t="s">
        <v>61</v>
      </c>
      <c r="S349" s="20" t="s">
        <v>62</v>
      </c>
      <c r="T349" s="1" t="s">
        <v>63</v>
      </c>
      <c r="U349" s="1" t="s">
        <v>797</v>
      </c>
      <c r="V349" s="1" t="s">
        <v>43</v>
      </c>
      <c r="W349" s="4">
        <v>42140</v>
      </c>
      <c r="X349" s="3">
        <v>0.2</v>
      </c>
      <c r="Y349" s="1" t="s">
        <v>823</v>
      </c>
      <c r="Z349" s="1" t="s">
        <v>814</v>
      </c>
      <c r="AA349" s="4">
        <v>45046</v>
      </c>
      <c r="AB349" s="1" t="s">
        <v>111</v>
      </c>
      <c r="AC349" s="2"/>
      <c r="AD349" s="2"/>
      <c r="AE349" s="2"/>
      <c r="AF349" s="1" t="s">
        <v>823</v>
      </c>
      <c r="AG349" s="1" t="s">
        <v>91</v>
      </c>
      <c r="AH349" s="1" t="s">
        <v>68</v>
      </c>
      <c r="AI349" s="1" t="s">
        <v>126</v>
      </c>
      <c r="AJ349" s="1" t="s">
        <v>70</v>
      </c>
      <c r="AK349" s="1" t="s">
        <v>70</v>
      </c>
      <c r="AL349" s="1" t="s">
        <v>71</v>
      </c>
      <c r="AM349" s="5">
        <v>0</v>
      </c>
      <c r="AN349" s="1" t="s">
        <v>126</v>
      </c>
      <c r="AO349" s="1" t="s">
        <v>127</v>
      </c>
      <c r="AP349" s="5">
        <v>100</v>
      </c>
      <c r="AQ349" s="2"/>
      <c r="AR349" s="1" t="s">
        <v>43</v>
      </c>
      <c r="AS349" s="8">
        <f>(Tableau1[[#This Row],[MedPrix]]+Tableau1[[#This Row],[PrixTrai]])*(1-Tableau1[[#This Row],[CliRemise]])</f>
        <v>80</v>
      </c>
      <c r="AT349" s="33">
        <f>Tableau1[[#This Row],[CA]]*1.1</f>
        <v>88</v>
      </c>
      <c r="AU349" s="22" t="str">
        <f>IF( Tableau1[[#This Row],[DetailVisite.VisNum]]="", "Sans détail", "Avec détail")</f>
        <v>Avec détail</v>
      </c>
      <c r="AV349" s="22">
        <f ca="1">IF(Tableau1[[#This Row],[VisDatePaiement_2024]]="",0,(TODAY()-Tableau1[[#This Row],[VisDatePaiement_2024]]))</f>
        <v>0</v>
      </c>
      <c r="AW349" s="22">
        <f ca="1">ROUND(Tableau1[[#This Row],[nombre de jour d''impayés]]/30,1)</f>
        <v>0</v>
      </c>
      <c r="AX349" s="22" t="str">
        <f ca="1">IF(Tableau1[[#This Row],[nombre de mois]]&gt;1,"impayé","payé")</f>
        <v>payé</v>
      </c>
      <c r="AY349" s="23" t="b">
        <f ca="1">AND(Tableau1[[#This Row],[VisDatesuivi_2024]]&gt;=TODAY()-30,Tableau1[[#This Row],[VisDatesuivi_2024]]&lt;=TODAY())</f>
        <v>0</v>
      </c>
      <c r="AZ349" s="23">
        <f>ROUNDDOWN(DAY(Tableau1[[#This Row],[VisDate_2024]])/7,0)</f>
        <v>4</v>
      </c>
      <c r="BA349" s="59">
        <f t="shared" si="5"/>
        <v>0</v>
      </c>
      <c r="BB349" s="60">
        <f>Tableau1[[#This Row],[VisDate_2024]]-Tableau1[[#This Row],[visite]]</f>
        <v>45046</v>
      </c>
      <c r="BC349" s="56" t="str">
        <f>IF(Tableau1[[#This Row],[visite]]&gt;0,Tableau1[[#This Row],[Colonne1]],"")</f>
        <v/>
      </c>
    </row>
    <row r="350" spans="1:55" ht="43.2" x14ac:dyDescent="0.3">
      <c r="A350" s="1" t="s">
        <v>814</v>
      </c>
      <c r="B350" s="1" t="s">
        <v>792</v>
      </c>
      <c r="C350" s="1" t="s">
        <v>815</v>
      </c>
      <c r="D350" s="1" t="s">
        <v>816</v>
      </c>
      <c r="E350" s="1" t="s">
        <v>55</v>
      </c>
      <c r="F350" s="4">
        <v>41300</v>
      </c>
      <c r="G350" s="1" t="s">
        <v>56</v>
      </c>
      <c r="H350" s="1" t="s">
        <v>145</v>
      </c>
      <c r="I350" s="3" t="b">
        <v>0</v>
      </c>
      <c r="J350" s="3">
        <v>11.6</v>
      </c>
      <c r="K350" s="3">
        <v>1.1000000000000001</v>
      </c>
      <c r="L350" s="3" t="b">
        <v>0</v>
      </c>
      <c r="M350" s="1" t="s">
        <v>43</v>
      </c>
      <c r="N350" s="1" t="s">
        <v>792</v>
      </c>
      <c r="O350" s="3">
        <v>2</v>
      </c>
      <c r="P350" s="1" t="s">
        <v>795</v>
      </c>
      <c r="Q350" s="1" t="s">
        <v>796</v>
      </c>
      <c r="R350" s="1" t="s">
        <v>61</v>
      </c>
      <c r="S350" s="20" t="s">
        <v>62</v>
      </c>
      <c r="T350" s="1" t="s">
        <v>63</v>
      </c>
      <c r="U350" s="1" t="s">
        <v>797</v>
      </c>
      <c r="V350" s="1" t="s">
        <v>43</v>
      </c>
      <c r="W350" s="4">
        <v>42140</v>
      </c>
      <c r="X350" s="3">
        <v>0.2</v>
      </c>
      <c r="Y350" s="1" t="s">
        <v>823</v>
      </c>
      <c r="Z350" s="1" t="s">
        <v>814</v>
      </c>
      <c r="AA350" s="4">
        <v>45046</v>
      </c>
      <c r="AB350" s="1" t="s">
        <v>111</v>
      </c>
      <c r="AC350" s="2"/>
      <c r="AD350" s="2"/>
      <c r="AE350" s="2"/>
      <c r="AF350" s="1" t="s">
        <v>823</v>
      </c>
      <c r="AG350" s="1" t="s">
        <v>78</v>
      </c>
      <c r="AH350" s="1" t="s">
        <v>68</v>
      </c>
      <c r="AI350" s="1" t="s">
        <v>284</v>
      </c>
      <c r="AJ350" s="1" t="s">
        <v>95</v>
      </c>
      <c r="AK350" s="1" t="s">
        <v>95</v>
      </c>
      <c r="AL350" s="1" t="s">
        <v>96</v>
      </c>
      <c r="AM350" s="5">
        <v>7</v>
      </c>
      <c r="AN350" s="1" t="s">
        <v>284</v>
      </c>
      <c r="AO350" s="1" t="s">
        <v>824</v>
      </c>
      <c r="AP350" s="5">
        <v>125</v>
      </c>
      <c r="AQ350" s="2"/>
      <c r="AR350" s="1" t="s">
        <v>43</v>
      </c>
      <c r="AS350" s="8">
        <f>(Tableau1[[#This Row],[MedPrix]]+Tableau1[[#This Row],[PrixTrai]])*(1-Tableau1[[#This Row],[CliRemise]])</f>
        <v>105.60000000000001</v>
      </c>
      <c r="AT350" s="33">
        <f>Tableau1[[#This Row],[CA]]*1.1</f>
        <v>116.16000000000003</v>
      </c>
      <c r="AU350" s="22" t="str">
        <f>IF( Tableau1[[#This Row],[DetailVisite.VisNum]]="", "Sans détail", "Avec détail")</f>
        <v>Avec détail</v>
      </c>
      <c r="AV350" s="22">
        <f ca="1">IF(Tableau1[[#This Row],[VisDatePaiement_2024]]="",0,(TODAY()-Tableau1[[#This Row],[VisDatePaiement_2024]]))</f>
        <v>0</v>
      </c>
      <c r="AW350" s="22">
        <f ca="1">ROUND(Tableau1[[#This Row],[nombre de jour d''impayés]]/30,1)</f>
        <v>0</v>
      </c>
      <c r="AX350" s="22" t="str">
        <f ca="1">IF(Tableau1[[#This Row],[nombre de mois]]&gt;1,"impayé","payé")</f>
        <v>payé</v>
      </c>
      <c r="AY350" s="23" t="b">
        <f ca="1">AND(Tableau1[[#This Row],[VisDatesuivi_2024]]&gt;=TODAY()-30,Tableau1[[#This Row],[VisDatesuivi_2024]]&lt;=TODAY())</f>
        <v>0</v>
      </c>
      <c r="AZ350" s="23">
        <f>ROUNDDOWN(DAY(Tableau1[[#This Row],[VisDate_2024]])/7,0)</f>
        <v>4</v>
      </c>
      <c r="BA350" s="59">
        <f t="shared" si="5"/>
        <v>0</v>
      </c>
      <c r="BB350" s="60">
        <f>Tableau1[[#This Row],[VisDate_2024]]-Tableau1[[#This Row],[visite]]</f>
        <v>45046</v>
      </c>
      <c r="BC350" s="56" t="str">
        <f>IF(Tableau1[[#This Row],[visite]]&gt;0,Tableau1[[#This Row],[Colonne1]],"")</f>
        <v/>
      </c>
    </row>
    <row r="351" spans="1:55" ht="43.2" x14ac:dyDescent="0.3">
      <c r="A351" s="1" t="s">
        <v>814</v>
      </c>
      <c r="B351" s="1" t="s">
        <v>792</v>
      </c>
      <c r="C351" s="1" t="s">
        <v>815</v>
      </c>
      <c r="D351" s="1" t="s">
        <v>816</v>
      </c>
      <c r="E351" s="1" t="s">
        <v>55</v>
      </c>
      <c r="F351" s="4">
        <v>41300</v>
      </c>
      <c r="G351" s="1" t="s">
        <v>56</v>
      </c>
      <c r="H351" s="1" t="s">
        <v>145</v>
      </c>
      <c r="I351" s="3" t="b">
        <v>0</v>
      </c>
      <c r="J351" s="3">
        <v>11.6</v>
      </c>
      <c r="K351" s="3">
        <v>1.1000000000000001</v>
      </c>
      <c r="L351" s="3" t="b">
        <v>0</v>
      </c>
      <c r="M351" s="1" t="s">
        <v>43</v>
      </c>
      <c r="N351" s="1" t="s">
        <v>792</v>
      </c>
      <c r="O351" s="3">
        <v>2</v>
      </c>
      <c r="P351" s="1" t="s">
        <v>795</v>
      </c>
      <c r="Q351" s="1" t="s">
        <v>796</v>
      </c>
      <c r="R351" s="1" t="s">
        <v>61</v>
      </c>
      <c r="S351" s="20" t="s">
        <v>62</v>
      </c>
      <c r="T351" s="1" t="s">
        <v>63</v>
      </c>
      <c r="U351" s="1" t="s">
        <v>797</v>
      </c>
      <c r="V351" s="1" t="s">
        <v>43</v>
      </c>
      <c r="W351" s="4">
        <v>42140</v>
      </c>
      <c r="X351" s="3">
        <v>0.2</v>
      </c>
      <c r="Y351" s="1" t="s">
        <v>825</v>
      </c>
      <c r="Z351" s="1" t="s">
        <v>814</v>
      </c>
      <c r="AA351" s="4">
        <v>45524</v>
      </c>
      <c r="AB351" s="1" t="s">
        <v>66</v>
      </c>
      <c r="AC351" s="2"/>
      <c r="AD351" s="3">
        <v>3</v>
      </c>
      <c r="AE351" s="4">
        <v>45527</v>
      </c>
      <c r="AF351" s="1" t="s">
        <v>43</v>
      </c>
      <c r="AG351" s="1" t="s">
        <v>43</v>
      </c>
      <c r="AH351" s="1" t="s">
        <v>43</v>
      </c>
      <c r="AI351" s="1" t="s">
        <v>43</v>
      </c>
      <c r="AJ351" s="1" t="s">
        <v>43</v>
      </c>
      <c r="AK351" s="1" t="s">
        <v>43</v>
      </c>
      <c r="AL351" s="1" t="s">
        <v>43</v>
      </c>
      <c r="AM351" s="2"/>
      <c r="AN351" s="1" t="s">
        <v>43</v>
      </c>
      <c r="AO351" s="1" t="s">
        <v>43</v>
      </c>
      <c r="AP351" s="2"/>
      <c r="AQ351" s="3">
        <v>3</v>
      </c>
      <c r="AR351" s="1" t="s">
        <v>82</v>
      </c>
      <c r="AS351" s="8">
        <f>(Tableau1[[#This Row],[MedPrix]]+Tableau1[[#This Row],[PrixTrai]])*(1-Tableau1[[#This Row],[CliRemise]])</f>
        <v>0</v>
      </c>
      <c r="AT351" s="33">
        <f>Tableau1[[#This Row],[CA]]*1.1</f>
        <v>0</v>
      </c>
      <c r="AU351" s="22" t="str">
        <f>IF( Tableau1[[#This Row],[DetailVisite.VisNum]]="", "Sans détail", "Avec détail")</f>
        <v>Sans détail</v>
      </c>
      <c r="AV351" s="22">
        <f ca="1">IF(Tableau1[[#This Row],[VisDatePaiement_2024]]="",0,(TODAY()-Tableau1[[#This Row],[VisDatePaiement_2024]]))</f>
        <v>142</v>
      </c>
      <c r="AW351" s="22">
        <f ca="1">ROUND(Tableau1[[#This Row],[nombre de jour d''impayés]]/30,1)</f>
        <v>4.7</v>
      </c>
      <c r="AX351" s="22" t="str">
        <f ca="1">IF(Tableau1[[#This Row],[nombre de mois]]&gt;1,"impayé","payé")</f>
        <v>impayé</v>
      </c>
      <c r="AY351" s="23" t="b">
        <f ca="1">AND(Tableau1[[#This Row],[VisDatesuivi_2024]]&gt;=TODAY()-30,Tableau1[[#This Row],[VisDatesuivi_2024]]&lt;=TODAY())</f>
        <v>0</v>
      </c>
      <c r="AZ351" s="23">
        <f>ROUNDDOWN(DAY(Tableau1[[#This Row],[VisDate_2024]])/7,0)</f>
        <v>2</v>
      </c>
      <c r="BA351" s="59">
        <f t="shared" si="5"/>
        <v>0</v>
      </c>
      <c r="BB351" s="60">
        <f>Tableau1[[#This Row],[VisDate_2024]]-Tableau1[[#This Row],[visite]]</f>
        <v>45524</v>
      </c>
      <c r="BC351" s="56" t="str">
        <f>IF(Tableau1[[#This Row],[visite]]&gt;0,Tableau1[[#This Row],[Colonne1]],"")</f>
        <v/>
      </c>
    </row>
    <row r="352" spans="1:55" ht="43.2" x14ac:dyDescent="0.3">
      <c r="A352" s="1" t="s">
        <v>814</v>
      </c>
      <c r="B352" s="1" t="s">
        <v>792</v>
      </c>
      <c r="C352" s="1" t="s">
        <v>815</v>
      </c>
      <c r="D352" s="1" t="s">
        <v>816</v>
      </c>
      <c r="E352" s="1" t="s">
        <v>55</v>
      </c>
      <c r="F352" s="4">
        <v>41300</v>
      </c>
      <c r="G352" s="1" t="s">
        <v>56</v>
      </c>
      <c r="H352" s="1" t="s">
        <v>145</v>
      </c>
      <c r="I352" s="3" t="b">
        <v>0</v>
      </c>
      <c r="J352" s="3">
        <v>11.6</v>
      </c>
      <c r="K352" s="3">
        <v>1.1000000000000001</v>
      </c>
      <c r="L352" s="3" t="b">
        <v>0</v>
      </c>
      <c r="M352" s="1" t="s">
        <v>43</v>
      </c>
      <c r="N352" s="1" t="s">
        <v>792</v>
      </c>
      <c r="O352" s="3">
        <v>2</v>
      </c>
      <c r="P352" s="1" t="s">
        <v>795</v>
      </c>
      <c r="Q352" s="1" t="s">
        <v>796</v>
      </c>
      <c r="R352" s="1" t="s">
        <v>61</v>
      </c>
      <c r="S352" s="20" t="s">
        <v>62</v>
      </c>
      <c r="T352" s="1" t="s">
        <v>63</v>
      </c>
      <c r="U352" s="1" t="s">
        <v>797</v>
      </c>
      <c r="V352" s="1" t="s">
        <v>43</v>
      </c>
      <c r="W352" s="4">
        <v>42140</v>
      </c>
      <c r="X352" s="3">
        <v>0.2</v>
      </c>
      <c r="Y352" s="1" t="s">
        <v>826</v>
      </c>
      <c r="Z352" s="1" t="s">
        <v>814</v>
      </c>
      <c r="AA352" s="4">
        <v>45591</v>
      </c>
      <c r="AB352" s="1" t="s">
        <v>111</v>
      </c>
      <c r="AC352" s="2"/>
      <c r="AD352" s="2"/>
      <c r="AE352" s="2"/>
      <c r="AF352" s="1" t="s">
        <v>43</v>
      </c>
      <c r="AG352" s="1" t="s">
        <v>43</v>
      </c>
      <c r="AH352" s="1" t="s">
        <v>43</v>
      </c>
      <c r="AI352" s="1" t="s">
        <v>43</v>
      </c>
      <c r="AJ352" s="1" t="s">
        <v>43</v>
      </c>
      <c r="AK352" s="1" t="s">
        <v>43</v>
      </c>
      <c r="AL352" s="1" t="s">
        <v>43</v>
      </c>
      <c r="AM352" s="2"/>
      <c r="AN352" s="1" t="s">
        <v>43</v>
      </c>
      <c r="AO352" s="1" t="s">
        <v>43</v>
      </c>
      <c r="AP352" s="2"/>
      <c r="AQ352" s="2"/>
      <c r="AR352" s="1" t="s">
        <v>43</v>
      </c>
      <c r="AS352" s="8">
        <f>(Tableau1[[#This Row],[MedPrix]]+Tableau1[[#This Row],[PrixTrai]])*(1-Tableau1[[#This Row],[CliRemise]])</f>
        <v>0</v>
      </c>
      <c r="AT352" s="33">
        <f>Tableau1[[#This Row],[CA]]*1.1</f>
        <v>0</v>
      </c>
      <c r="AU352" s="22" t="str">
        <f>IF( Tableau1[[#This Row],[DetailVisite.VisNum]]="", "Sans détail", "Avec détail")</f>
        <v>Sans détail</v>
      </c>
      <c r="AV352" s="22">
        <f ca="1">IF(Tableau1[[#This Row],[VisDatePaiement_2024]]="",0,(TODAY()-Tableau1[[#This Row],[VisDatePaiement_2024]]))</f>
        <v>0</v>
      </c>
      <c r="AW352" s="22">
        <f ca="1">ROUND(Tableau1[[#This Row],[nombre de jour d''impayés]]/30,1)</f>
        <v>0</v>
      </c>
      <c r="AX352" s="22" t="str">
        <f ca="1">IF(Tableau1[[#This Row],[nombre de mois]]&gt;1,"impayé","payé")</f>
        <v>payé</v>
      </c>
      <c r="AY352" s="23" t="b">
        <f ca="1">AND(Tableau1[[#This Row],[VisDatesuivi_2024]]&gt;=TODAY()-30,Tableau1[[#This Row],[VisDatesuivi_2024]]&lt;=TODAY())</f>
        <v>0</v>
      </c>
      <c r="AZ352" s="23">
        <f>ROUNDDOWN(DAY(Tableau1[[#This Row],[VisDate_2024]])/7,0)</f>
        <v>3</v>
      </c>
      <c r="BA352" s="59">
        <f t="shared" si="5"/>
        <v>0</v>
      </c>
      <c r="BB352" s="60">
        <f>Tableau1[[#This Row],[VisDate_2024]]-Tableau1[[#This Row],[visite]]</f>
        <v>45591</v>
      </c>
      <c r="BC352" s="56" t="str">
        <f>IF(Tableau1[[#This Row],[visite]]&gt;0,Tableau1[[#This Row],[Colonne1]],"")</f>
        <v/>
      </c>
    </row>
    <row r="353" spans="1:55" ht="43.2" x14ac:dyDescent="0.3">
      <c r="A353" s="1" t="s">
        <v>814</v>
      </c>
      <c r="B353" s="1" t="s">
        <v>792</v>
      </c>
      <c r="C353" s="1" t="s">
        <v>815</v>
      </c>
      <c r="D353" s="1" t="s">
        <v>816</v>
      </c>
      <c r="E353" s="1" t="s">
        <v>55</v>
      </c>
      <c r="F353" s="4">
        <v>41300</v>
      </c>
      <c r="G353" s="1" t="s">
        <v>56</v>
      </c>
      <c r="H353" s="1" t="s">
        <v>145</v>
      </c>
      <c r="I353" s="3" t="b">
        <v>0</v>
      </c>
      <c r="J353" s="3">
        <v>11.6</v>
      </c>
      <c r="K353" s="3">
        <v>1.1000000000000001</v>
      </c>
      <c r="L353" s="3" t="b">
        <v>0</v>
      </c>
      <c r="M353" s="1" t="s">
        <v>43</v>
      </c>
      <c r="N353" s="1" t="s">
        <v>792</v>
      </c>
      <c r="O353" s="3">
        <v>2</v>
      </c>
      <c r="P353" s="1" t="s">
        <v>795</v>
      </c>
      <c r="Q353" s="1" t="s">
        <v>796</v>
      </c>
      <c r="R353" s="1" t="s">
        <v>61</v>
      </c>
      <c r="S353" s="20" t="s">
        <v>62</v>
      </c>
      <c r="T353" s="1" t="s">
        <v>63</v>
      </c>
      <c r="U353" s="1" t="s">
        <v>797</v>
      </c>
      <c r="V353" s="1" t="s">
        <v>43</v>
      </c>
      <c r="W353" s="4">
        <v>42140</v>
      </c>
      <c r="X353" s="3">
        <v>0.2</v>
      </c>
      <c r="Y353" s="1" t="s">
        <v>827</v>
      </c>
      <c r="Z353" s="1" t="s">
        <v>814</v>
      </c>
      <c r="AA353" s="4">
        <v>45358</v>
      </c>
      <c r="AB353" s="1" t="s">
        <v>818</v>
      </c>
      <c r="AC353" s="4">
        <v>45374</v>
      </c>
      <c r="AD353" s="2"/>
      <c r="AE353" s="2"/>
      <c r="AF353" s="1" t="s">
        <v>827</v>
      </c>
      <c r="AG353" s="1" t="s">
        <v>67</v>
      </c>
      <c r="AH353" s="1" t="s">
        <v>68</v>
      </c>
      <c r="AI353" s="1" t="s">
        <v>126</v>
      </c>
      <c r="AJ353" s="1" t="s">
        <v>391</v>
      </c>
      <c r="AK353" s="1" t="s">
        <v>391</v>
      </c>
      <c r="AL353" s="1" t="s">
        <v>819</v>
      </c>
      <c r="AM353" s="5">
        <v>6</v>
      </c>
      <c r="AN353" s="1" t="s">
        <v>126</v>
      </c>
      <c r="AO353" s="1" t="s">
        <v>127</v>
      </c>
      <c r="AP353" s="5">
        <v>100</v>
      </c>
      <c r="AQ353" s="2"/>
      <c r="AR353" s="1" t="s">
        <v>43</v>
      </c>
      <c r="AS353" s="8">
        <f>(Tableau1[[#This Row],[MedPrix]]+Tableau1[[#This Row],[PrixTrai]])*(1-Tableau1[[#This Row],[CliRemise]])</f>
        <v>84.800000000000011</v>
      </c>
      <c r="AT353" s="33">
        <f>Tableau1[[#This Row],[CA]]*1.1</f>
        <v>93.280000000000015</v>
      </c>
      <c r="AU353" s="22" t="str">
        <f>IF( Tableau1[[#This Row],[DetailVisite.VisNum]]="", "Sans détail", "Avec détail")</f>
        <v>Avec détail</v>
      </c>
      <c r="AV353" s="22">
        <f ca="1">IF(Tableau1[[#This Row],[VisDatePaiement_2024]]="",0,(TODAY()-Tableau1[[#This Row],[VisDatePaiement_2024]]))</f>
        <v>0</v>
      </c>
      <c r="AW353" s="22">
        <f ca="1">ROUND(Tableau1[[#This Row],[nombre de jour d''impayés]]/30,1)</f>
        <v>0</v>
      </c>
      <c r="AX353" s="22" t="str">
        <f ca="1">IF(Tableau1[[#This Row],[nombre de mois]]&gt;1,"impayé","payé")</f>
        <v>payé</v>
      </c>
      <c r="AY353" s="23" t="b">
        <f ca="1">AND(Tableau1[[#This Row],[VisDatesuivi_2024]]&gt;=TODAY()-30,Tableau1[[#This Row],[VisDatesuivi_2024]]&lt;=TODAY())</f>
        <v>0</v>
      </c>
      <c r="AZ353" s="23">
        <f>ROUNDDOWN(DAY(Tableau1[[#This Row],[VisDate_2024]])/7,0)</f>
        <v>1</v>
      </c>
      <c r="BA353" s="59">
        <f t="shared" si="5"/>
        <v>0</v>
      </c>
      <c r="BB353" s="60">
        <f>Tableau1[[#This Row],[VisDate_2024]]-Tableau1[[#This Row],[visite]]</f>
        <v>45358</v>
      </c>
      <c r="BC353" s="56" t="str">
        <f>IF(Tableau1[[#This Row],[visite]]&gt;0,Tableau1[[#This Row],[Colonne1]],"")</f>
        <v/>
      </c>
    </row>
    <row r="354" spans="1:55" ht="43.2" x14ac:dyDescent="0.3">
      <c r="A354" s="1" t="s">
        <v>814</v>
      </c>
      <c r="B354" s="1" t="s">
        <v>792</v>
      </c>
      <c r="C354" s="1" t="s">
        <v>815</v>
      </c>
      <c r="D354" s="1" t="s">
        <v>816</v>
      </c>
      <c r="E354" s="1" t="s">
        <v>55</v>
      </c>
      <c r="F354" s="4">
        <v>41300</v>
      </c>
      <c r="G354" s="1" t="s">
        <v>56</v>
      </c>
      <c r="H354" s="1" t="s">
        <v>145</v>
      </c>
      <c r="I354" s="3" t="b">
        <v>0</v>
      </c>
      <c r="J354" s="3">
        <v>11.6</v>
      </c>
      <c r="K354" s="3">
        <v>1.1000000000000001</v>
      </c>
      <c r="L354" s="3" t="b">
        <v>0</v>
      </c>
      <c r="M354" s="1" t="s">
        <v>43</v>
      </c>
      <c r="N354" s="1" t="s">
        <v>792</v>
      </c>
      <c r="O354" s="3">
        <v>2</v>
      </c>
      <c r="P354" s="1" t="s">
        <v>795</v>
      </c>
      <c r="Q354" s="1" t="s">
        <v>796</v>
      </c>
      <c r="R354" s="1" t="s">
        <v>61</v>
      </c>
      <c r="S354" s="20" t="s">
        <v>62</v>
      </c>
      <c r="T354" s="1" t="s">
        <v>63</v>
      </c>
      <c r="U354" s="1" t="s">
        <v>797</v>
      </c>
      <c r="V354" s="1" t="s">
        <v>43</v>
      </c>
      <c r="W354" s="4">
        <v>42140</v>
      </c>
      <c r="X354" s="3">
        <v>0.2</v>
      </c>
      <c r="Y354" s="1" t="s">
        <v>828</v>
      </c>
      <c r="Z354" s="1" t="s">
        <v>814</v>
      </c>
      <c r="AA354" s="4">
        <v>45374</v>
      </c>
      <c r="AB354" s="1" t="s">
        <v>66</v>
      </c>
      <c r="AC354" s="4">
        <v>45443</v>
      </c>
      <c r="AD354" s="3">
        <v>1</v>
      </c>
      <c r="AE354" s="4">
        <v>45385</v>
      </c>
      <c r="AF354" s="1" t="s">
        <v>828</v>
      </c>
      <c r="AG354" s="1" t="s">
        <v>67</v>
      </c>
      <c r="AH354" s="1" t="s">
        <v>68</v>
      </c>
      <c r="AI354" s="1" t="s">
        <v>492</v>
      </c>
      <c r="AJ354" s="1" t="s">
        <v>821</v>
      </c>
      <c r="AK354" s="1" t="s">
        <v>821</v>
      </c>
      <c r="AL354" s="1" t="s">
        <v>822</v>
      </c>
      <c r="AM354" s="5">
        <v>1</v>
      </c>
      <c r="AN354" s="1" t="s">
        <v>492</v>
      </c>
      <c r="AO354" s="1" t="s">
        <v>493</v>
      </c>
      <c r="AP354" s="5">
        <v>75</v>
      </c>
      <c r="AQ354" s="3">
        <v>1</v>
      </c>
      <c r="AR354" s="1" t="s">
        <v>112</v>
      </c>
      <c r="AS354" s="8">
        <f>(Tableau1[[#This Row],[MedPrix]]+Tableau1[[#This Row],[PrixTrai]])*(1-Tableau1[[#This Row],[CliRemise]])</f>
        <v>60.800000000000004</v>
      </c>
      <c r="AT354" s="33">
        <f>Tableau1[[#This Row],[CA]]*1.1</f>
        <v>66.88000000000001</v>
      </c>
      <c r="AU354" s="22" t="str">
        <f>IF( Tableau1[[#This Row],[DetailVisite.VisNum]]="", "Sans détail", "Avec détail")</f>
        <v>Avec détail</v>
      </c>
      <c r="AV354" s="22">
        <f ca="1">IF(Tableau1[[#This Row],[VisDatePaiement_2024]]="",0,(TODAY()-Tableau1[[#This Row],[VisDatePaiement_2024]]))</f>
        <v>284</v>
      </c>
      <c r="AW354" s="22">
        <f ca="1">ROUND(Tableau1[[#This Row],[nombre de jour d''impayés]]/30,1)</f>
        <v>9.5</v>
      </c>
      <c r="AX354" s="22" t="str">
        <f ca="1">IF(Tableau1[[#This Row],[nombre de mois]]&gt;1,"impayé","payé")</f>
        <v>impayé</v>
      </c>
      <c r="AY354" s="23" t="b">
        <f ca="1">AND(Tableau1[[#This Row],[VisDatesuivi_2024]]&gt;=TODAY()-30,Tableau1[[#This Row],[VisDatesuivi_2024]]&lt;=TODAY())</f>
        <v>0</v>
      </c>
      <c r="AZ354" s="23">
        <f>ROUNDDOWN(DAY(Tableau1[[#This Row],[VisDate_2024]])/7,0)</f>
        <v>3</v>
      </c>
      <c r="BA354" s="59">
        <f t="shared" si="5"/>
        <v>0</v>
      </c>
      <c r="BB354" s="60">
        <f>Tableau1[[#This Row],[VisDate_2024]]-Tableau1[[#This Row],[visite]]</f>
        <v>45374</v>
      </c>
      <c r="BC354" s="56" t="str">
        <f>IF(Tableau1[[#This Row],[visite]]&gt;0,Tableau1[[#This Row],[Colonne1]],"")</f>
        <v/>
      </c>
    </row>
    <row r="355" spans="1:55" ht="43.2" x14ac:dyDescent="0.3">
      <c r="A355" s="1" t="s">
        <v>814</v>
      </c>
      <c r="B355" s="1" t="s">
        <v>792</v>
      </c>
      <c r="C355" s="1" t="s">
        <v>815</v>
      </c>
      <c r="D355" s="1" t="s">
        <v>816</v>
      </c>
      <c r="E355" s="1" t="s">
        <v>55</v>
      </c>
      <c r="F355" s="4">
        <v>41300</v>
      </c>
      <c r="G355" s="1" t="s">
        <v>56</v>
      </c>
      <c r="H355" s="1" t="s">
        <v>145</v>
      </c>
      <c r="I355" s="3" t="b">
        <v>0</v>
      </c>
      <c r="J355" s="3">
        <v>11.6</v>
      </c>
      <c r="K355" s="3">
        <v>1.1000000000000001</v>
      </c>
      <c r="L355" s="3" t="b">
        <v>0</v>
      </c>
      <c r="M355" s="1" t="s">
        <v>43</v>
      </c>
      <c r="N355" s="1" t="s">
        <v>792</v>
      </c>
      <c r="O355" s="3">
        <v>2</v>
      </c>
      <c r="P355" s="1" t="s">
        <v>795</v>
      </c>
      <c r="Q355" s="1" t="s">
        <v>796</v>
      </c>
      <c r="R355" s="1" t="s">
        <v>61</v>
      </c>
      <c r="S355" s="20" t="s">
        <v>62</v>
      </c>
      <c r="T355" s="1" t="s">
        <v>63</v>
      </c>
      <c r="U355" s="1" t="s">
        <v>797</v>
      </c>
      <c r="V355" s="1" t="s">
        <v>43</v>
      </c>
      <c r="W355" s="4">
        <v>42140</v>
      </c>
      <c r="X355" s="3">
        <v>0.2</v>
      </c>
      <c r="Y355" s="1" t="s">
        <v>829</v>
      </c>
      <c r="Z355" s="1" t="s">
        <v>814</v>
      </c>
      <c r="AA355" s="4">
        <v>45441</v>
      </c>
      <c r="AB355" s="1" t="s">
        <v>111</v>
      </c>
      <c r="AC355" s="2"/>
      <c r="AD355" s="2"/>
      <c r="AE355" s="2"/>
      <c r="AF355" s="1" t="s">
        <v>829</v>
      </c>
      <c r="AG355" s="1" t="s">
        <v>67</v>
      </c>
      <c r="AH355" s="1" t="s">
        <v>68</v>
      </c>
      <c r="AI355" s="1" t="s">
        <v>69</v>
      </c>
      <c r="AJ355" s="1" t="s">
        <v>70</v>
      </c>
      <c r="AK355" s="1" t="s">
        <v>70</v>
      </c>
      <c r="AL355" s="1" t="s">
        <v>71</v>
      </c>
      <c r="AM355" s="5">
        <v>0</v>
      </c>
      <c r="AN355" s="1" t="s">
        <v>69</v>
      </c>
      <c r="AO355" s="1" t="s">
        <v>72</v>
      </c>
      <c r="AP355" s="5">
        <v>250</v>
      </c>
      <c r="AQ355" s="2"/>
      <c r="AR355" s="1" t="s">
        <v>43</v>
      </c>
      <c r="AS355" s="8">
        <f>(Tableau1[[#This Row],[MedPrix]]+Tableau1[[#This Row],[PrixTrai]])*(1-Tableau1[[#This Row],[CliRemise]])</f>
        <v>200</v>
      </c>
      <c r="AT355" s="33">
        <f>Tableau1[[#This Row],[CA]]*1.1</f>
        <v>220.00000000000003</v>
      </c>
      <c r="AU355" s="22" t="str">
        <f>IF( Tableau1[[#This Row],[DetailVisite.VisNum]]="", "Sans détail", "Avec détail")</f>
        <v>Avec détail</v>
      </c>
      <c r="AV355" s="22">
        <f ca="1">IF(Tableau1[[#This Row],[VisDatePaiement_2024]]="",0,(TODAY()-Tableau1[[#This Row],[VisDatePaiement_2024]]))</f>
        <v>0</v>
      </c>
      <c r="AW355" s="22">
        <f ca="1">ROUND(Tableau1[[#This Row],[nombre de jour d''impayés]]/30,1)</f>
        <v>0</v>
      </c>
      <c r="AX355" s="22" t="str">
        <f ca="1">IF(Tableau1[[#This Row],[nombre de mois]]&gt;1,"impayé","payé")</f>
        <v>payé</v>
      </c>
      <c r="AY355" s="23" t="b">
        <f ca="1">AND(Tableau1[[#This Row],[VisDatesuivi_2024]]&gt;=TODAY()-30,Tableau1[[#This Row],[VisDatesuivi_2024]]&lt;=TODAY())</f>
        <v>0</v>
      </c>
      <c r="AZ355" s="23">
        <f>ROUNDDOWN(DAY(Tableau1[[#This Row],[VisDate_2024]])/7,0)</f>
        <v>4</v>
      </c>
      <c r="BA355" s="59">
        <f t="shared" si="5"/>
        <v>0</v>
      </c>
      <c r="BB355" s="60">
        <f>Tableau1[[#This Row],[VisDate_2024]]-Tableau1[[#This Row],[visite]]</f>
        <v>45441</v>
      </c>
      <c r="BC355" s="56" t="str">
        <f>IF(Tableau1[[#This Row],[visite]]&gt;0,Tableau1[[#This Row],[Colonne1]],"")</f>
        <v/>
      </c>
    </row>
    <row r="356" spans="1:55" ht="43.2" x14ac:dyDescent="0.3">
      <c r="A356" s="1" t="s">
        <v>814</v>
      </c>
      <c r="B356" s="1" t="s">
        <v>792</v>
      </c>
      <c r="C356" s="1" t="s">
        <v>815</v>
      </c>
      <c r="D356" s="1" t="s">
        <v>816</v>
      </c>
      <c r="E356" s="1" t="s">
        <v>55</v>
      </c>
      <c r="F356" s="4">
        <v>41300</v>
      </c>
      <c r="G356" s="1" t="s">
        <v>56</v>
      </c>
      <c r="H356" s="1" t="s">
        <v>145</v>
      </c>
      <c r="I356" s="3" t="b">
        <v>0</v>
      </c>
      <c r="J356" s="3">
        <v>11.6</v>
      </c>
      <c r="K356" s="3">
        <v>1.1000000000000001</v>
      </c>
      <c r="L356" s="3" t="b">
        <v>0</v>
      </c>
      <c r="M356" s="1" t="s">
        <v>43</v>
      </c>
      <c r="N356" s="1" t="s">
        <v>792</v>
      </c>
      <c r="O356" s="3">
        <v>2</v>
      </c>
      <c r="P356" s="1" t="s">
        <v>795</v>
      </c>
      <c r="Q356" s="1" t="s">
        <v>796</v>
      </c>
      <c r="R356" s="1" t="s">
        <v>61</v>
      </c>
      <c r="S356" s="20" t="s">
        <v>62</v>
      </c>
      <c r="T356" s="1" t="s">
        <v>63</v>
      </c>
      <c r="U356" s="1" t="s">
        <v>797</v>
      </c>
      <c r="V356" s="1" t="s">
        <v>43</v>
      </c>
      <c r="W356" s="4">
        <v>42140</v>
      </c>
      <c r="X356" s="3">
        <v>0.2</v>
      </c>
      <c r="Y356" s="1" t="s">
        <v>829</v>
      </c>
      <c r="Z356" s="1" t="s">
        <v>814</v>
      </c>
      <c r="AA356" s="4">
        <v>45441</v>
      </c>
      <c r="AB356" s="1" t="s">
        <v>111</v>
      </c>
      <c r="AC356" s="2"/>
      <c r="AD356" s="2"/>
      <c r="AE356" s="2"/>
      <c r="AF356" s="1" t="s">
        <v>829</v>
      </c>
      <c r="AG356" s="1" t="s">
        <v>91</v>
      </c>
      <c r="AH356" s="1" t="s">
        <v>68</v>
      </c>
      <c r="AI356" s="1" t="s">
        <v>126</v>
      </c>
      <c r="AJ356" s="1" t="s">
        <v>70</v>
      </c>
      <c r="AK356" s="1" t="s">
        <v>70</v>
      </c>
      <c r="AL356" s="1" t="s">
        <v>71</v>
      </c>
      <c r="AM356" s="5">
        <v>0</v>
      </c>
      <c r="AN356" s="1" t="s">
        <v>126</v>
      </c>
      <c r="AO356" s="1" t="s">
        <v>127</v>
      </c>
      <c r="AP356" s="5">
        <v>100</v>
      </c>
      <c r="AQ356" s="2"/>
      <c r="AR356" s="1" t="s">
        <v>43</v>
      </c>
      <c r="AS356" s="8">
        <f>(Tableau1[[#This Row],[MedPrix]]+Tableau1[[#This Row],[PrixTrai]])*(1-Tableau1[[#This Row],[CliRemise]])</f>
        <v>80</v>
      </c>
      <c r="AT356" s="33">
        <f>Tableau1[[#This Row],[CA]]*1.1</f>
        <v>88</v>
      </c>
      <c r="AU356" s="22" t="str">
        <f>IF( Tableau1[[#This Row],[DetailVisite.VisNum]]="", "Sans détail", "Avec détail")</f>
        <v>Avec détail</v>
      </c>
      <c r="AV356" s="22">
        <f ca="1">IF(Tableau1[[#This Row],[VisDatePaiement_2024]]="",0,(TODAY()-Tableau1[[#This Row],[VisDatePaiement_2024]]))</f>
        <v>0</v>
      </c>
      <c r="AW356" s="22">
        <f ca="1">ROUND(Tableau1[[#This Row],[nombre de jour d''impayés]]/30,1)</f>
        <v>0</v>
      </c>
      <c r="AX356" s="22" t="str">
        <f ca="1">IF(Tableau1[[#This Row],[nombre de mois]]&gt;1,"impayé","payé")</f>
        <v>payé</v>
      </c>
      <c r="AY356" s="23" t="b">
        <f ca="1">AND(Tableau1[[#This Row],[VisDatesuivi_2024]]&gt;=TODAY()-30,Tableau1[[#This Row],[VisDatesuivi_2024]]&lt;=TODAY())</f>
        <v>0</v>
      </c>
      <c r="AZ356" s="23">
        <f>ROUNDDOWN(DAY(Tableau1[[#This Row],[VisDate_2024]])/7,0)</f>
        <v>4</v>
      </c>
      <c r="BA356" s="59">
        <f t="shared" si="5"/>
        <v>0</v>
      </c>
      <c r="BB356" s="60">
        <f>Tableau1[[#This Row],[VisDate_2024]]-Tableau1[[#This Row],[visite]]</f>
        <v>45441</v>
      </c>
      <c r="BC356" s="56" t="str">
        <f>IF(Tableau1[[#This Row],[visite]]&gt;0,Tableau1[[#This Row],[Colonne1]],"")</f>
        <v/>
      </c>
    </row>
    <row r="357" spans="1:55" ht="43.2" x14ac:dyDescent="0.3">
      <c r="A357" s="1" t="s">
        <v>814</v>
      </c>
      <c r="B357" s="1" t="s">
        <v>792</v>
      </c>
      <c r="C357" s="1" t="s">
        <v>815</v>
      </c>
      <c r="D357" s="1" t="s">
        <v>816</v>
      </c>
      <c r="E357" s="1" t="s">
        <v>55</v>
      </c>
      <c r="F357" s="4">
        <v>41300</v>
      </c>
      <c r="G357" s="1" t="s">
        <v>56</v>
      </c>
      <c r="H357" s="1" t="s">
        <v>145</v>
      </c>
      <c r="I357" s="3" t="b">
        <v>0</v>
      </c>
      <c r="J357" s="3">
        <v>11.6</v>
      </c>
      <c r="K357" s="3">
        <v>1.1000000000000001</v>
      </c>
      <c r="L357" s="3" t="b">
        <v>0</v>
      </c>
      <c r="M357" s="1" t="s">
        <v>43</v>
      </c>
      <c r="N357" s="1" t="s">
        <v>792</v>
      </c>
      <c r="O357" s="3">
        <v>2</v>
      </c>
      <c r="P357" s="1" t="s">
        <v>795</v>
      </c>
      <c r="Q357" s="1" t="s">
        <v>796</v>
      </c>
      <c r="R357" s="1" t="s">
        <v>61</v>
      </c>
      <c r="S357" s="20" t="s">
        <v>62</v>
      </c>
      <c r="T357" s="1" t="s">
        <v>63</v>
      </c>
      <c r="U357" s="1" t="s">
        <v>797</v>
      </c>
      <c r="V357" s="1" t="s">
        <v>43</v>
      </c>
      <c r="W357" s="4">
        <v>42140</v>
      </c>
      <c r="X357" s="3">
        <v>0.2</v>
      </c>
      <c r="Y357" s="1" t="s">
        <v>829</v>
      </c>
      <c r="Z357" s="1" t="s">
        <v>814</v>
      </c>
      <c r="AA357" s="4">
        <v>45441</v>
      </c>
      <c r="AB357" s="1" t="s">
        <v>111</v>
      </c>
      <c r="AC357" s="2"/>
      <c r="AD357" s="2"/>
      <c r="AE357" s="2"/>
      <c r="AF357" s="1" t="s">
        <v>829</v>
      </c>
      <c r="AG357" s="1" t="s">
        <v>78</v>
      </c>
      <c r="AH357" s="1" t="s">
        <v>68</v>
      </c>
      <c r="AI357" s="1" t="s">
        <v>284</v>
      </c>
      <c r="AJ357" s="1" t="s">
        <v>95</v>
      </c>
      <c r="AK357" s="1" t="s">
        <v>95</v>
      </c>
      <c r="AL357" s="1" t="s">
        <v>96</v>
      </c>
      <c r="AM357" s="5">
        <v>7</v>
      </c>
      <c r="AN357" s="1" t="s">
        <v>284</v>
      </c>
      <c r="AO357" s="1" t="s">
        <v>824</v>
      </c>
      <c r="AP357" s="5">
        <v>125</v>
      </c>
      <c r="AQ357" s="2"/>
      <c r="AR357" s="1" t="s">
        <v>43</v>
      </c>
      <c r="AS357" s="8">
        <f>(Tableau1[[#This Row],[MedPrix]]+Tableau1[[#This Row],[PrixTrai]])*(1-Tableau1[[#This Row],[CliRemise]])</f>
        <v>105.60000000000001</v>
      </c>
      <c r="AT357" s="33">
        <f>Tableau1[[#This Row],[CA]]*1.1</f>
        <v>116.16000000000003</v>
      </c>
      <c r="AU357" s="22" t="str">
        <f>IF( Tableau1[[#This Row],[DetailVisite.VisNum]]="", "Sans détail", "Avec détail")</f>
        <v>Avec détail</v>
      </c>
      <c r="AV357" s="22">
        <f ca="1">IF(Tableau1[[#This Row],[VisDatePaiement_2024]]="",0,(TODAY()-Tableau1[[#This Row],[VisDatePaiement_2024]]))</f>
        <v>0</v>
      </c>
      <c r="AW357" s="22">
        <f ca="1">ROUND(Tableau1[[#This Row],[nombre de jour d''impayés]]/30,1)</f>
        <v>0</v>
      </c>
      <c r="AX357" s="22" t="str">
        <f ca="1">IF(Tableau1[[#This Row],[nombre de mois]]&gt;1,"impayé","payé")</f>
        <v>payé</v>
      </c>
      <c r="AY357" s="23" t="b">
        <f ca="1">AND(Tableau1[[#This Row],[VisDatesuivi_2024]]&gt;=TODAY()-30,Tableau1[[#This Row],[VisDatesuivi_2024]]&lt;=TODAY())</f>
        <v>0</v>
      </c>
      <c r="AZ357" s="23">
        <f>ROUNDDOWN(DAY(Tableau1[[#This Row],[VisDate_2024]])/7,0)</f>
        <v>4</v>
      </c>
      <c r="BA357" s="59">
        <f t="shared" si="5"/>
        <v>0</v>
      </c>
      <c r="BB357" s="60">
        <f>Tableau1[[#This Row],[VisDate_2024]]-Tableau1[[#This Row],[visite]]</f>
        <v>45441</v>
      </c>
      <c r="BC357" s="56" t="str">
        <f>IF(Tableau1[[#This Row],[visite]]&gt;0,Tableau1[[#This Row],[Colonne1]],"")</f>
        <v/>
      </c>
    </row>
    <row r="358" spans="1:55" ht="43.2" x14ac:dyDescent="0.3">
      <c r="A358" s="1" t="s">
        <v>830</v>
      </c>
      <c r="B358" s="1" t="s">
        <v>792</v>
      </c>
      <c r="C358" s="1" t="s">
        <v>831</v>
      </c>
      <c r="D358" s="1" t="s">
        <v>241</v>
      </c>
      <c r="E358" s="1" t="s">
        <v>480</v>
      </c>
      <c r="F358" s="4">
        <v>41208</v>
      </c>
      <c r="G358" s="1" t="s">
        <v>56</v>
      </c>
      <c r="H358" s="1" t="s">
        <v>592</v>
      </c>
      <c r="I358" s="3" t="b">
        <v>0</v>
      </c>
      <c r="J358" s="3">
        <v>45.2</v>
      </c>
      <c r="K358" s="3">
        <v>4.5</v>
      </c>
      <c r="L358" s="3" t="b">
        <v>0</v>
      </c>
      <c r="M358" s="1" t="s">
        <v>43</v>
      </c>
      <c r="N358" s="1" t="s">
        <v>792</v>
      </c>
      <c r="O358" s="3">
        <v>2</v>
      </c>
      <c r="P358" s="1" t="s">
        <v>795</v>
      </c>
      <c r="Q358" s="1" t="s">
        <v>796</v>
      </c>
      <c r="R358" s="1" t="s">
        <v>61</v>
      </c>
      <c r="S358" s="20" t="s">
        <v>62</v>
      </c>
      <c r="T358" s="1" t="s">
        <v>63</v>
      </c>
      <c r="U358" s="1" t="s">
        <v>797</v>
      </c>
      <c r="V358" s="1" t="s">
        <v>43</v>
      </c>
      <c r="W358" s="4">
        <v>42140</v>
      </c>
      <c r="X358" s="3">
        <v>0.2</v>
      </c>
      <c r="Y358" s="1" t="s">
        <v>43</v>
      </c>
      <c r="Z358" s="1" t="s">
        <v>43</v>
      </c>
      <c r="AA358" s="2"/>
      <c r="AB358" s="1" t="s">
        <v>43</v>
      </c>
      <c r="AC358" s="2"/>
      <c r="AD358" s="2"/>
      <c r="AE358" s="2"/>
      <c r="AF358" s="1" t="s">
        <v>43</v>
      </c>
      <c r="AG358" s="1" t="s">
        <v>43</v>
      </c>
      <c r="AH358" s="1" t="s">
        <v>43</v>
      </c>
      <c r="AI358" s="1" t="s">
        <v>43</v>
      </c>
      <c r="AJ358" s="1" t="s">
        <v>43</v>
      </c>
      <c r="AK358" s="1" t="s">
        <v>43</v>
      </c>
      <c r="AL358" s="1" t="s">
        <v>43</v>
      </c>
      <c r="AM358" s="2"/>
      <c r="AN358" s="1" t="s">
        <v>43</v>
      </c>
      <c r="AO358" s="1" t="s">
        <v>43</v>
      </c>
      <c r="AP358" s="2"/>
      <c r="AQ358" s="2"/>
      <c r="AR358" s="1" t="s">
        <v>43</v>
      </c>
      <c r="AS358" s="8">
        <f>(Tableau1[[#This Row],[MedPrix]]+Tableau1[[#This Row],[PrixTrai]])*(1-Tableau1[[#This Row],[CliRemise]])</f>
        <v>0</v>
      </c>
      <c r="AT358" s="33">
        <f>Tableau1[[#This Row],[CA]]*1.1</f>
        <v>0</v>
      </c>
      <c r="AU358" s="22" t="str">
        <f>IF( Tableau1[[#This Row],[DetailVisite.VisNum]]="", "Sans détail", "Avec détail")</f>
        <v>Sans détail</v>
      </c>
      <c r="AV358" s="22">
        <f ca="1">IF(Tableau1[[#This Row],[VisDatePaiement_2024]]="",0,(TODAY()-Tableau1[[#This Row],[VisDatePaiement_2024]]))</f>
        <v>0</v>
      </c>
      <c r="AW358" s="22">
        <f ca="1">ROUND(Tableau1[[#This Row],[nombre de jour d''impayés]]/30,1)</f>
        <v>0</v>
      </c>
      <c r="AX358" s="22" t="str">
        <f ca="1">IF(Tableau1[[#This Row],[nombre de mois]]&gt;1,"impayé","payé")</f>
        <v>payé</v>
      </c>
      <c r="AY358" s="23" t="b">
        <f ca="1">AND(Tableau1[[#This Row],[VisDatesuivi_2024]]&gt;=TODAY()-30,Tableau1[[#This Row],[VisDatesuivi_2024]]&lt;=TODAY())</f>
        <v>0</v>
      </c>
      <c r="AZ358" s="23">
        <f>ROUNDDOWN(DAY(Tableau1[[#This Row],[VisDate_2024]])/7,0)</f>
        <v>0</v>
      </c>
      <c r="BA358" s="59">
        <f t="shared" si="5"/>
        <v>0</v>
      </c>
      <c r="BB358" s="60">
        <f>Tableau1[[#This Row],[VisDate_2024]]-Tableau1[[#This Row],[visite]]</f>
        <v>0</v>
      </c>
      <c r="BC358" s="56" t="str">
        <f>IF(Tableau1[[#This Row],[visite]]&gt;0,Tableau1[[#This Row],[Colonne1]],"")</f>
        <v/>
      </c>
    </row>
    <row r="359" spans="1:55" ht="43.2" x14ac:dyDescent="0.3">
      <c r="A359" s="1" t="s">
        <v>832</v>
      </c>
      <c r="B359" s="1" t="s">
        <v>792</v>
      </c>
      <c r="C359" s="1" t="s">
        <v>833</v>
      </c>
      <c r="D359" s="1" t="s">
        <v>241</v>
      </c>
      <c r="E359" s="1" t="s">
        <v>480</v>
      </c>
      <c r="F359" s="4">
        <v>40264</v>
      </c>
      <c r="G359" s="1" t="s">
        <v>107</v>
      </c>
      <c r="H359" s="1" t="s">
        <v>266</v>
      </c>
      <c r="I359" s="3" t="b">
        <v>0</v>
      </c>
      <c r="J359" s="3">
        <v>42.1</v>
      </c>
      <c r="K359" s="3">
        <v>5.2</v>
      </c>
      <c r="L359" s="3" t="b">
        <v>0</v>
      </c>
      <c r="M359" s="1" t="s">
        <v>43</v>
      </c>
      <c r="N359" s="1" t="s">
        <v>792</v>
      </c>
      <c r="O359" s="3">
        <v>2</v>
      </c>
      <c r="P359" s="1" t="s">
        <v>795</v>
      </c>
      <c r="Q359" s="1" t="s">
        <v>796</v>
      </c>
      <c r="R359" s="1" t="s">
        <v>61</v>
      </c>
      <c r="S359" s="20" t="s">
        <v>62</v>
      </c>
      <c r="T359" s="1" t="s">
        <v>63</v>
      </c>
      <c r="U359" s="1" t="s">
        <v>797</v>
      </c>
      <c r="V359" s="1" t="s">
        <v>43</v>
      </c>
      <c r="W359" s="4">
        <v>42140</v>
      </c>
      <c r="X359" s="3">
        <v>0.2</v>
      </c>
      <c r="Y359" s="1" t="s">
        <v>43</v>
      </c>
      <c r="Z359" s="1" t="s">
        <v>43</v>
      </c>
      <c r="AA359" s="2"/>
      <c r="AB359" s="1" t="s">
        <v>43</v>
      </c>
      <c r="AC359" s="2"/>
      <c r="AD359" s="2"/>
      <c r="AE359" s="2"/>
      <c r="AF359" s="1" t="s">
        <v>43</v>
      </c>
      <c r="AG359" s="1" t="s">
        <v>43</v>
      </c>
      <c r="AH359" s="1" t="s">
        <v>43</v>
      </c>
      <c r="AI359" s="1" t="s">
        <v>43</v>
      </c>
      <c r="AJ359" s="1" t="s">
        <v>43</v>
      </c>
      <c r="AK359" s="1" t="s">
        <v>43</v>
      </c>
      <c r="AL359" s="1" t="s">
        <v>43</v>
      </c>
      <c r="AM359" s="2"/>
      <c r="AN359" s="1" t="s">
        <v>43</v>
      </c>
      <c r="AO359" s="1" t="s">
        <v>43</v>
      </c>
      <c r="AP359" s="2"/>
      <c r="AQ359" s="2"/>
      <c r="AR359" s="1" t="s">
        <v>43</v>
      </c>
      <c r="AS359" s="8">
        <f>(Tableau1[[#This Row],[MedPrix]]+Tableau1[[#This Row],[PrixTrai]])*(1-Tableau1[[#This Row],[CliRemise]])</f>
        <v>0</v>
      </c>
      <c r="AT359" s="33">
        <f>Tableau1[[#This Row],[CA]]*1.1</f>
        <v>0</v>
      </c>
      <c r="AU359" s="22" t="str">
        <f>IF( Tableau1[[#This Row],[DetailVisite.VisNum]]="", "Sans détail", "Avec détail")</f>
        <v>Sans détail</v>
      </c>
      <c r="AV359" s="22">
        <f ca="1">IF(Tableau1[[#This Row],[VisDatePaiement_2024]]="",0,(TODAY()-Tableau1[[#This Row],[VisDatePaiement_2024]]))</f>
        <v>0</v>
      </c>
      <c r="AW359" s="22">
        <f ca="1">ROUND(Tableau1[[#This Row],[nombre de jour d''impayés]]/30,1)</f>
        <v>0</v>
      </c>
      <c r="AX359" s="22" t="str">
        <f ca="1">IF(Tableau1[[#This Row],[nombre de mois]]&gt;1,"impayé","payé")</f>
        <v>payé</v>
      </c>
      <c r="AY359" s="23" t="b">
        <f ca="1">AND(Tableau1[[#This Row],[VisDatesuivi_2024]]&gt;=TODAY()-30,Tableau1[[#This Row],[VisDatesuivi_2024]]&lt;=TODAY())</f>
        <v>0</v>
      </c>
      <c r="AZ359" s="23">
        <f>ROUNDDOWN(DAY(Tableau1[[#This Row],[VisDate_2024]])/7,0)</f>
        <v>0</v>
      </c>
      <c r="BA359" s="59">
        <f t="shared" si="5"/>
        <v>0</v>
      </c>
      <c r="BB359" s="60">
        <f>Tableau1[[#This Row],[VisDate_2024]]-Tableau1[[#This Row],[visite]]</f>
        <v>0</v>
      </c>
      <c r="BC359" s="56" t="str">
        <f>IF(Tableau1[[#This Row],[visite]]&gt;0,Tableau1[[#This Row],[Colonne1]],"")</f>
        <v/>
      </c>
    </row>
    <row r="360" spans="1:55" ht="43.2" x14ac:dyDescent="0.3">
      <c r="A360" s="1" t="s">
        <v>834</v>
      </c>
      <c r="B360" s="1" t="s">
        <v>792</v>
      </c>
      <c r="C360" s="1" t="s">
        <v>835</v>
      </c>
      <c r="D360" s="1" t="s">
        <v>143</v>
      </c>
      <c r="E360" s="1" t="s">
        <v>723</v>
      </c>
      <c r="F360" s="4">
        <v>42546</v>
      </c>
      <c r="G360" s="1" t="s">
        <v>56</v>
      </c>
      <c r="H360" s="1" t="s">
        <v>836</v>
      </c>
      <c r="I360" s="3" t="b">
        <v>0</v>
      </c>
      <c r="J360" s="3">
        <v>52</v>
      </c>
      <c r="K360" s="3">
        <v>20</v>
      </c>
      <c r="L360" s="3" t="b">
        <v>0</v>
      </c>
      <c r="M360" s="1" t="s">
        <v>43</v>
      </c>
      <c r="N360" s="1" t="s">
        <v>792</v>
      </c>
      <c r="O360" s="3">
        <v>2</v>
      </c>
      <c r="P360" s="1" t="s">
        <v>795</v>
      </c>
      <c r="Q360" s="1" t="s">
        <v>796</v>
      </c>
      <c r="R360" s="1" t="s">
        <v>61</v>
      </c>
      <c r="S360" s="20" t="s">
        <v>62</v>
      </c>
      <c r="T360" s="1" t="s">
        <v>63</v>
      </c>
      <c r="U360" s="1" t="s">
        <v>797</v>
      </c>
      <c r="V360" s="1" t="s">
        <v>43</v>
      </c>
      <c r="W360" s="4">
        <v>42140</v>
      </c>
      <c r="X360" s="3">
        <v>0.2</v>
      </c>
      <c r="Y360" s="1" t="s">
        <v>43</v>
      </c>
      <c r="Z360" s="1" t="s">
        <v>43</v>
      </c>
      <c r="AA360" s="2"/>
      <c r="AB360" s="1" t="s">
        <v>43</v>
      </c>
      <c r="AC360" s="2"/>
      <c r="AD360" s="2"/>
      <c r="AE360" s="2"/>
      <c r="AF360" s="1" t="s">
        <v>43</v>
      </c>
      <c r="AG360" s="1" t="s">
        <v>43</v>
      </c>
      <c r="AH360" s="1" t="s">
        <v>43</v>
      </c>
      <c r="AI360" s="1" t="s">
        <v>43</v>
      </c>
      <c r="AJ360" s="1" t="s">
        <v>43</v>
      </c>
      <c r="AK360" s="1" t="s">
        <v>43</v>
      </c>
      <c r="AL360" s="1" t="s">
        <v>43</v>
      </c>
      <c r="AM360" s="2"/>
      <c r="AN360" s="1" t="s">
        <v>43</v>
      </c>
      <c r="AO360" s="1" t="s">
        <v>43</v>
      </c>
      <c r="AP360" s="2"/>
      <c r="AQ360" s="2"/>
      <c r="AR360" s="1" t="s">
        <v>43</v>
      </c>
      <c r="AS360" s="8">
        <f>(Tableau1[[#This Row],[MedPrix]]+Tableau1[[#This Row],[PrixTrai]])*(1-Tableau1[[#This Row],[CliRemise]])</f>
        <v>0</v>
      </c>
      <c r="AT360" s="33">
        <f>Tableau1[[#This Row],[CA]]*1.1</f>
        <v>0</v>
      </c>
      <c r="AU360" s="22" t="str">
        <f>IF( Tableau1[[#This Row],[DetailVisite.VisNum]]="", "Sans détail", "Avec détail")</f>
        <v>Sans détail</v>
      </c>
      <c r="AV360" s="22">
        <f ca="1">IF(Tableau1[[#This Row],[VisDatePaiement_2024]]="",0,(TODAY()-Tableau1[[#This Row],[VisDatePaiement_2024]]))</f>
        <v>0</v>
      </c>
      <c r="AW360" s="22">
        <f ca="1">ROUND(Tableau1[[#This Row],[nombre de jour d''impayés]]/30,1)</f>
        <v>0</v>
      </c>
      <c r="AX360" s="22" t="str">
        <f ca="1">IF(Tableau1[[#This Row],[nombre de mois]]&gt;1,"impayé","payé")</f>
        <v>payé</v>
      </c>
      <c r="AY360" s="23" t="b">
        <f ca="1">AND(Tableau1[[#This Row],[VisDatesuivi_2024]]&gt;=TODAY()-30,Tableau1[[#This Row],[VisDatesuivi_2024]]&lt;=TODAY())</f>
        <v>0</v>
      </c>
      <c r="AZ360" s="23">
        <f>ROUNDDOWN(DAY(Tableau1[[#This Row],[VisDate_2024]])/7,0)</f>
        <v>0</v>
      </c>
      <c r="BA360" s="59">
        <f t="shared" si="5"/>
        <v>0</v>
      </c>
      <c r="BB360" s="60">
        <f>Tableau1[[#This Row],[VisDate_2024]]-Tableau1[[#This Row],[visite]]</f>
        <v>0</v>
      </c>
      <c r="BC360" s="56" t="str">
        <f>IF(Tableau1[[#This Row],[visite]]&gt;0,Tableau1[[#This Row],[Colonne1]],"")</f>
        <v/>
      </c>
    </row>
    <row r="361" spans="1:55" ht="43.2" x14ac:dyDescent="0.3">
      <c r="A361" s="1" t="s">
        <v>837</v>
      </c>
      <c r="B361" s="1" t="s">
        <v>792</v>
      </c>
      <c r="C361" s="1" t="s">
        <v>838</v>
      </c>
      <c r="D361" s="1" t="s">
        <v>143</v>
      </c>
      <c r="E361" s="1" t="s">
        <v>723</v>
      </c>
      <c r="F361" s="4">
        <v>42942</v>
      </c>
      <c r="G361" s="1" t="s">
        <v>56</v>
      </c>
      <c r="H361" s="1" t="s">
        <v>836</v>
      </c>
      <c r="I361" s="3" t="b">
        <v>0</v>
      </c>
      <c r="J361" s="3">
        <v>0</v>
      </c>
      <c r="K361" s="3">
        <v>0</v>
      </c>
      <c r="L361" s="3" t="b">
        <v>0</v>
      </c>
      <c r="M361" s="1" t="s">
        <v>43</v>
      </c>
      <c r="N361" s="1" t="s">
        <v>792</v>
      </c>
      <c r="O361" s="3">
        <v>2</v>
      </c>
      <c r="P361" s="1" t="s">
        <v>795</v>
      </c>
      <c r="Q361" s="1" t="s">
        <v>796</v>
      </c>
      <c r="R361" s="1" t="s">
        <v>61</v>
      </c>
      <c r="S361" s="20" t="s">
        <v>62</v>
      </c>
      <c r="T361" s="1" t="s">
        <v>63</v>
      </c>
      <c r="U361" s="1" t="s">
        <v>797</v>
      </c>
      <c r="V361" s="1" t="s">
        <v>43</v>
      </c>
      <c r="W361" s="4">
        <v>42140</v>
      </c>
      <c r="X361" s="3">
        <v>0.2</v>
      </c>
      <c r="Y361" s="1" t="s">
        <v>43</v>
      </c>
      <c r="Z361" s="1" t="s">
        <v>43</v>
      </c>
      <c r="AA361" s="2"/>
      <c r="AB361" s="1" t="s">
        <v>43</v>
      </c>
      <c r="AC361" s="2"/>
      <c r="AD361" s="2"/>
      <c r="AE361" s="2"/>
      <c r="AF361" s="1" t="s">
        <v>43</v>
      </c>
      <c r="AG361" s="1" t="s">
        <v>43</v>
      </c>
      <c r="AH361" s="1" t="s">
        <v>43</v>
      </c>
      <c r="AI361" s="1" t="s">
        <v>43</v>
      </c>
      <c r="AJ361" s="1" t="s">
        <v>43</v>
      </c>
      <c r="AK361" s="1" t="s">
        <v>43</v>
      </c>
      <c r="AL361" s="1" t="s">
        <v>43</v>
      </c>
      <c r="AM361" s="2"/>
      <c r="AN361" s="1" t="s">
        <v>43</v>
      </c>
      <c r="AO361" s="1" t="s">
        <v>43</v>
      </c>
      <c r="AP361" s="2"/>
      <c r="AQ361" s="2"/>
      <c r="AR361" s="1" t="s">
        <v>43</v>
      </c>
      <c r="AS361" s="8">
        <f>(Tableau1[[#This Row],[MedPrix]]+Tableau1[[#This Row],[PrixTrai]])*(1-Tableau1[[#This Row],[CliRemise]])</f>
        <v>0</v>
      </c>
      <c r="AT361" s="33">
        <f>Tableau1[[#This Row],[CA]]*1.1</f>
        <v>0</v>
      </c>
      <c r="AU361" s="22" t="str">
        <f>IF( Tableau1[[#This Row],[DetailVisite.VisNum]]="", "Sans détail", "Avec détail")</f>
        <v>Sans détail</v>
      </c>
      <c r="AV361" s="22">
        <f ca="1">IF(Tableau1[[#This Row],[VisDatePaiement_2024]]="",0,(TODAY()-Tableau1[[#This Row],[VisDatePaiement_2024]]))</f>
        <v>0</v>
      </c>
      <c r="AW361" s="22">
        <f ca="1">ROUND(Tableau1[[#This Row],[nombre de jour d''impayés]]/30,1)</f>
        <v>0</v>
      </c>
      <c r="AX361" s="22" t="str">
        <f ca="1">IF(Tableau1[[#This Row],[nombre de mois]]&gt;1,"impayé","payé")</f>
        <v>payé</v>
      </c>
      <c r="AY361" s="23" t="b">
        <f ca="1">AND(Tableau1[[#This Row],[VisDatesuivi_2024]]&gt;=TODAY()-30,Tableau1[[#This Row],[VisDatesuivi_2024]]&lt;=TODAY())</f>
        <v>0</v>
      </c>
      <c r="AZ361" s="23">
        <f>ROUNDDOWN(DAY(Tableau1[[#This Row],[VisDate_2024]])/7,0)</f>
        <v>0</v>
      </c>
      <c r="BA361" s="59">
        <f t="shared" si="5"/>
        <v>0</v>
      </c>
      <c r="BB361" s="60">
        <f>Tableau1[[#This Row],[VisDate_2024]]-Tableau1[[#This Row],[visite]]</f>
        <v>0</v>
      </c>
      <c r="BC361" s="56" t="str">
        <f>IF(Tableau1[[#This Row],[visite]]&gt;0,Tableau1[[#This Row],[Colonne1]],"")</f>
        <v/>
      </c>
    </row>
    <row r="362" spans="1:55" ht="28.8" x14ac:dyDescent="0.3">
      <c r="A362" s="1" t="s">
        <v>839</v>
      </c>
      <c r="B362" s="1" t="s">
        <v>840</v>
      </c>
      <c r="C362" s="1" t="s">
        <v>841</v>
      </c>
      <c r="D362" s="1" t="s">
        <v>190</v>
      </c>
      <c r="E362" s="1" t="s">
        <v>842</v>
      </c>
      <c r="F362" s="4">
        <v>42031</v>
      </c>
      <c r="G362" s="1" t="s">
        <v>107</v>
      </c>
      <c r="H362" s="1" t="s">
        <v>145</v>
      </c>
      <c r="I362" s="3" t="b">
        <v>0</v>
      </c>
      <c r="J362" s="3">
        <v>160</v>
      </c>
      <c r="K362" s="3">
        <v>322</v>
      </c>
      <c r="L362" s="3" t="b">
        <v>1</v>
      </c>
      <c r="M362" s="1" t="s">
        <v>43</v>
      </c>
      <c r="N362" s="1" t="s">
        <v>840</v>
      </c>
      <c r="O362" s="3">
        <v>1</v>
      </c>
      <c r="P362" s="1" t="s">
        <v>843</v>
      </c>
      <c r="Q362" s="1" t="s">
        <v>844</v>
      </c>
      <c r="R362" s="1" t="s">
        <v>236</v>
      </c>
      <c r="S362" s="20" t="s">
        <v>210</v>
      </c>
      <c r="T362" s="1" t="s">
        <v>237</v>
      </c>
      <c r="U362" s="1" t="s">
        <v>845</v>
      </c>
      <c r="V362" s="1" t="s">
        <v>43</v>
      </c>
      <c r="W362" s="4">
        <v>43044</v>
      </c>
      <c r="X362" s="3">
        <v>0</v>
      </c>
      <c r="Y362" s="1" t="s">
        <v>846</v>
      </c>
      <c r="Z362" s="1" t="s">
        <v>839</v>
      </c>
      <c r="AA362" s="4">
        <v>44937</v>
      </c>
      <c r="AB362" s="1" t="s">
        <v>111</v>
      </c>
      <c r="AC362" s="2"/>
      <c r="AD362" s="3">
        <v>2</v>
      </c>
      <c r="AE362" s="4">
        <v>44943</v>
      </c>
      <c r="AF362" s="1" t="s">
        <v>846</v>
      </c>
      <c r="AG362" s="1" t="s">
        <v>67</v>
      </c>
      <c r="AH362" s="1" t="s">
        <v>68</v>
      </c>
      <c r="AI362" s="1" t="s">
        <v>69</v>
      </c>
      <c r="AJ362" s="1" t="s">
        <v>70</v>
      </c>
      <c r="AK362" s="1" t="s">
        <v>70</v>
      </c>
      <c r="AL362" s="1" t="s">
        <v>71</v>
      </c>
      <c r="AM362" s="5">
        <v>0</v>
      </c>
      <c r="AN362" s="1" t="s">
        <v>69</v>
      </c>
      <c r="AO362" s="1" t="s">
        <v>72</v>
      </c>
      <c r="AP362" s="5">
        <v>250</v>
      </c>
      <c r="AQ362" s="3">
        <v>2</v>
      </c>
      <c r="AR362" s="1" t="s">
        <v>73</v>
      </c>
      <c r="AS362" s="8">
        <f>(Tableau1[[#This Row],[MedPrix]]+Tableau1[[#This Row],[PrixTrai]])*(1-Tableau1[[#This Row],[CliRemise]])</f>
        <v>250</v>
      </c>
      <c r="AT362" s="33">
        <f>Tableau1[[#This Row],[CA]]*1.1</f>
        <v>275</v>
      </c>
      <c r="AU362" s="22" t="str">
        <f>IF( Tableau1[[#This Row],[DetailVisite.VisNum]]="", "Sans détail", "Avec détail")</f>
        <v>Avec détail</v>
      </c>
      <c r="AV362" s="22">
        <f ca="1">IF(Tableau1[[#This Row],[VisDatePaiement_2024]]="",0,(TODAY()-Tableau1[[#This Row],[VisDatePaiement_2024]]))</f>
        <v>726</v>
      </c>
      <c r="AW362" s="22">
        <f ca="1">ROUND(Tableau1[[#This Row],[nombre de jour d''impayés]]/30,1)</f>
        <v>24.2</v>
      </c>
      <c r="AX362" s="22" t="str">
        <f ca="1">IF(Tableau1[[#This Row],[nombre de mois]]&gt;1,"impayé","payé")</f>
        <v>impayé</v>
      </c>
      <c r="AY362" s="23" t="b">
        <f ca="1">AND(Tableau1[[#This Row],[VisDatesuivi_2024]]&gt;=TODAY()-30,Tableau1[[#This Row],[VisDatesuivi_2024]]&lt;=TODAY())</f>
        <v>0</v>
      </c>
      <c r="AZ362" s="23">
        <f>ROUNDDOWN(DAY(Tableau1[[#This Row],[VisDate_2024]])/7,0)</f>
        <v>1</v>
      </c>
      <c r="BA362" s="59">
        <f t="shared" si="5"/>
        <v>0</v>
      </c>
      <c r="BB362" s="60">
        <f>Tableau1[[#This Row],[VisDate_2024]]-Tableau1[[#This Row],[visite]]</f>
        <v>44937</v>
      </c>
      <c r="BC362" s="56" t="str">
        <f>IF(Tableau1[[#This Row],[visite]]&gt;0,Tableau1[[#This Row],[Colonne1]],"")</f>
        <v/>
      </c>
    </row>
    <row r="363" spans="1:55" ht="28.8" x14ac:dyDescent="0.3">
      <c r="A363" s="1" t="s">
        <v>839</v>
      </c>
      <c r="B363" s="1" t="s">
        <v>840</v>
      </c>
      <c r="C363" s="1" t="s">
        <v>841</v>
      </c>
      <c r="D363" s="1" t="s">
        <v>190</v>
      </c>
      <c r="E363" s="1" t="s">
        <v>842</v>
      </c>
      <c r="F363" s="4">
        <v>42031</v>
      </c>
      <c r="G363" s="1" t="s">
        <v>107</v>
      </c>
      <c r="H363" s="1" t="s">
        <v>145</v>
      </c>
      <c r="I363" s="3" t="b">
        <v>0</v>
      </c>
      <c r="J363" s="3">
        <v>160</v>
      </c>
      <c r="K363" s="3">
        <v>322</v>
      </c>
      <c r="L363" s="3" t="b">
        <v>1</v>
      </c>
      <c r="M363" s="1" t="s">
        <v>43</v>
      </c>
      <c r="N363" s="1" t="s">
        <v>840</v>
      </c>
      <c r="O363" s="3">
        <v>1</v>
      </c>
      <c r="P363" s="1" t="s">
        <v>843</v>
      </c>
      <c r="Q363" s="1" t="s">
        <v>844</v>
      </c>
      <c r="R363" s="1" t="s">
        <v>236</v>
      </c>
      <c r="S363" s="20" t="s">
        <v>210</v>
      </c>
      <c r="T363" s="1" t="s">
        <v>237</v>
      </c>
      <c r="U363" s="1" t="s">
        <v>845</v>
      </c>
      <c r="V363" s="1" t="s">
        <v>43</v>
      </c>
      <c r="W363" s="4">
        <v>43044</v>
      </c>
      <c r="X363" s="3">
        <v>0</v>
      </c>
      <c r="Y363" s="1" t="s">
        <v>847</v>
      </c>
      <c r="Z363" s="1" t="s">
        <v>839</v>
      </c>
      <c r="AA363" s="4">
        <v>45089</v>
      </c>
      <c r="AB363" s="1" t="s">
        <v>111</v>
      </c>
      <c r="AC363" s="2"/>
      <c r="AD363" s="3">
        <v>2</v>
      </c>
      <c r="AE363" s="4">
        <v>45108</v>
      </c>
      <c r="AF363" s="1" t="s">
        <v>847</v>
      </c>
      <c r="AG363" s="1" t="s">
        <v>67</v>
      </c>
      <c r="AH363" s="1" t="s">
        <v>172</v>
      </c>
      <c r="AI363" s="1" t="s">
        <v>173</v>
      </c>
      <c r="AJ363" s="1" t="s">
        <v>282</v>
      </c>
      <c r="AK363" s="1" t="s">
        <v>282</v>
      </c>
      <c r="AL363" s="1" t="s">
        <v>283</v>
      </c>
      <c r="AM363" s="5">
        <v>3</v>
      </c>
      <c r="AN363" s="1" t="s">
        <v>173</v>
      </c>
      <c r="AO363" s="1" t="s">
        <v>176</v>
      </c>
      <c r="AP363" s="5">
        <v>1225</v>
      </c>
      <c r="AQ363" s="3">
        <v>2</v>
      </c>
      <c r="AR363" s="1" t="s">
        <v>73</v>
      </c>
      <c r="AS363" s="8">
        <f>(Tableau1[[#This Row],[MedPrix]]+Tableau1[[#This Row],[PrixTrai]])*(1-Tableau1[[#This Row],[CliRemise]])</f>
        <v>1228</v>
      </c>
      <c r="AT363" s="33">
        <f>Tableau1[[#This Row],[CA]]*1.1</f>
        <v>1350.8000000000002</v>
      </c>
      <c r="AU363" s="22" t="str">
        <f>IF( Tableau1[[#This Row],[DetailVisite.VisNum]]="", "Sans détail", "Avec détail")</f>
        <v>Avec détail</v>
      </c>
      <c r="AV363" s="22">
        <f ca="1">IF(Tableau1[[#This Row],[VisDatePaiement_2024]]="",0,(TODAY()-Tableau1[[#This Row],[VisDatePaiement_2024]]))</f>
        <v>561</v>
      </c>
      <c r="AW363" s="22">
        <f ca="1">ROUND(Tableau1[[#This Row],[nombre de jour d''impayés]]/30,1)</f>
        <v>18.7</v>
      </c>
      <c r="AX363" s="22" t="str">
        <f ca="1">IF(Tableau1[[#This Row],[nombre de mois]]&gt;1,"impayé","payé")</f>
        <v>impayé</v>
      </c>
      <c r="AY363" s="23" t="b">
        <f ca="1">AND(Tableau1[[#This Row],[VisDatesuivi_2024]]&gt;=TODAY()-30,Tableau1[[#This Row],[VisDatesuivi_2024]]&lt;=TODAY())</f>
        <v>0</v>
      </c>
      <c r="AZ363" s="23">
        <f>ROUNDDOWN(DAY(Tableau1[[#This Row],[VisDate_2024]])/7,0)</f>
        <v>1</v>
      </c>
      <c r="BA363" s="59">
        <f t="shared" si="5"/>
        <v>0</v>
      </c>
      <c r="BB363" s="60">
        <f>Tableau1[[#This Row],[VisDate_2024]]-Tableau1[[#This Row],[visite]]</f>
        <v>45089</v>
      </c>
      <c r="BC363" s="56" t="str">
        <f>IF(Tableau1[[#This Row],[visite]]&gt;0,Tableau1[[#This Row],[Colonne1]],"")</f>
        <v/>
      </c>
    </row>
    <row r="364" spans="1:55" ht="28.8" x14ac:dyDescent="0.3">
      <c r="A364" s="1" t="s">
        <v>839</v>
      </c>
      <c r="B364" s="1" t="s">
        <v>840</v>
      </c>
      <c r="C364" s="1" t="s">
        <v>841</v>
      </c>
      <c r="D364" s="1" t="s">
        <v>190</v>
      </c>
      <c r="E364" s="1" t="s">
        <v>842</v>
      </c>
      <c r="F364" s="4">
        <v>42031</v>
      </c>
      <c r="G364" s="1" t="s">
        <v>107</v>
      </c>
      <c r="H364" s="1" t="s">
        <v>145</v>
      </c>
      <c r="I364" s="3" t="b">
        <v>0</v>
      </c>
      <c r="J364" s="3">
        <v>160</v>
      </c>
      <c r="K364" s="3">
        <v>322</v>
      </c>
      <c r="L364" s="3" t="b">
        <v>1</v>
      </c>
      <c r="M364" s="1" t="s">
        <v>43</v>
      </c>
      <c r="N364" s="1" t="s">
        <v>840</v>
      </c>
      <c r="O364" s="3">
        <v>1</v>
      </c>
      <c r="P364" s="1" t="s">
        <v>843</v>
      </c>
      <c r="Q364" s="1" t="s">
        <v>844</v>
      </c>
      <c r="R364" s="1" t="s">
        <v>236</v>
      </c>
      <c r="S364" s="20" t="s">
        <v>210</v>
      </c>
      <c r="T364" s="1" t="s">
        <v>237</v>
      </c>
      <c r="U364" s="1" t="s">
        <v>845</v>
      </c>
      <c r="V364" s="1" t="s">
        <v>43</v>
      </c>
      <c r="W364" s="4">
        <v>43044</v>
      </c>
      <c r="X364" s="3">
        <v>0</v>
      </c>
      <c r="Y364" s="1" t="s">
        <v>848</v>
      </c>
      <c r="Z364" s="1" t="s">
        <v>839</v>
      </c>
      <c r="AA364" s="4">
        <v>45332</v>
      </c>
      <c r="AB364" s="1" t="s">
        <v>111</v>
      </c>
      <c r="AC364" s="2"/>
      <c r="AD364" s="3">
        <v>2</v>
      </c>
      <c r="AE364" s="4">
        <v>45345</v>
      </c>
      <c r="AF364" s="1" t="s">
        <v>848</v>
      </c>
      <c r="AG364" s="1" t="s">
        <v>67</v>
      </c>
      <c r="AH364" s="1" t="s">
        <v>68</v>
      </c>
      <c r="AI364" s="1" t="s">
        <v>69</v>
      </c>
      <c r="AJ364" s="1" t="s">
        <v>70</v>
      </c>
      <c r="AK364" s="1" t="s">
        <v>70</v>
      </c>
      <c r="AL364" s="1" t="s">
        <v>71</v>
      </c>
      <c r="AM364" s="5">
        <v>0</v>
      </c>
      <c r="AN364" s="1" t="s">
        <v>69</v>
      </c>
      <c r="AO364" s="1" t="s">
        <v>72</v>
      </c>
      <c r="AP364" s="5">
        <v>250</v>
      </c>
      <c r="AQ364" s="3">
        <v>2</v>
      </c>
      <c r="AR364" s="1" t="s">
        <v>73</v>
      </c>
      <c r="AS364" s="8">
        <f>(Tableau1[[#This Row],[MedPrix]]+Tableau1[[#This Row],[PrixTrai]])*(1-Tableau1[[#This Row],[CliRemise]])</f>
        <v>250</v>
      </c>
      <c r="AT364" s="33">
        <f>Tableau1[[#This Row],[CA]]*1.1</f>
        <v>275</v>
      </c>
      <c r="AU364" s="22" t="str">
        <f>IF( Tableau1[[#This Row],[DetailVisite.VisNum]]="", "Sans détail", "Avec détail")</f>
        <v>Avec détail</v>
      </c>
      <c r="AV364" s="22">
        <f ca="1">IF(Tableau1[[#This Row],[VisDatePaiement_2024]]="",0,(TODAY()-Tableau1[[#This Row],[VisDatePaiement_2024]]))</f>
        <v>324</v>
      </c>
      <c r="AW364" s="22">
        <f ca="1">ROUND(Tableau1[[#This Row],[nombre de jour d''impayés]]/30,1)</f>
        <v>10.8</v>
      </c>
      <c r="AX364" s="22" t="str">
        <f ca="1">IF(Tableau1[[#This Row],[nombre de mois]]&gt;1,"impayé","payé")</f>
        <v>impayé</v>
      </c>
      <c r="AY364" s="23" t="b">
        <f ca="1">AND(Tableau1[[#This Row],[VisDatesuivi_2024]]&gt;=TODAY()-30,Tableau1[[#This Row],[VisDatesuivi_2024]]&lt;=TODAY())</f>
        <v>0</v>
      </c>
      <c r="AZ364" s="23">
        <f>ROUNDDOWN(DAY(Tableau1[[#This Row],[VisDate_2024]])/7,0)</f>
        <v>1</v>
      </c>
      <c r="BA364" s="59">
        <f t="shared" si="5"/>
        <v>0</v>
      </c>
      <c r="BB364" s="60">
        <f>Tableau1[[#This Row],[VisDate_2024]]-Tableau1[[#This Row],[visite]]</f>
        <v>45332</v>
      </c>
      <c r="BC364" s="56" t="str">
        <f>IF(Tableau1[[#This Row],[visite]]&gt;0,Tableau1[[#This Row],[Colonne1]],"")</f>
        <v/>
      </c>
    </row>
    <row r="365" spans="1:55" ht="28.8" x14ac:dyDescent="0.3">
      <c r="A365" s="1" t="s">
        <v>839</v>
      </c>
      <c r="B365" s="1" t="s">
        <v>840</v>
      </c>
      <c r="C365" s="1" t="s">
        <v>841</v>
      </c>
      <c r="D365" s="1" t="s">
        <v>190</v>
      </c>
      <c r="E365" s="1" t="s">
        <v>842</v>
      </c>
      <c r="F365" s="4">
        <v>42031</v>
      </c>
      <c r="G365" s="1" t="s">
        <v>107</v>
      </c>
      <c r="H365" s="1" t="s">
        <v>145</v>
      </c>
      <c r="I365" s="3" t="b">
        <v>0</v>
      </c>
      <c r="J365" s="3">
        <v>160</v>
      </c>
      <c r="K365" s="3">
        <v>322</v>
      </c>
      <c r="L365" s="3" t="b">
        <v>1</v>
      </c>
      <c r="M365" s="1" t="s">
        <v>43</v>
      </c>
      <c r="N365" s="1" t="s">
        <v>840</v>
      </c>
      <c r="O365" s="3">
        <v>1</v>
      </c>
      <c r="P365" s="1" t="s">
        <v>843</v>
      </c>
      <c r="Q365" s="1" t="s">
        <v>844</v>
      </c>
      <c r="R365" s="1" t="s">
        <v>236</v>
      </c>
      <c r="S365" s="20" t="s">
        <v>210</v>
      </c>
      <c r="T365" s="1" t="s">
        <v>237</v>
      </c>
      <c r="U365" s="1" t="s">
        <v>845</v>
      </c>
      <c r="V365" s="1" t="s">
        <v>43</v>
      </c>
      <c r="W365" s="4">
        <v>43044</v>
      </c>
      <c r="X365" s="3">
        <v>0</v>
      </c>
      <c r="Y365" s="1" t="s">
        <v>849</v>
      </c>
      <c r="Z365" s="1" t="s">
        <v>839</v>
      </c>
      <c r="AA365" s="4">
        <v>45484</v>
      </c>
      <c r="AB365" s="1" t="s">
        <v>111</v>
      </c>
      <c r="AC365" s="2"/>
      <c r="AD365" s="3">
        <v>1</v>
      </c>
      <c r="AE365" s="4">
        <v>45499</v>
      </c>
      <c r="AF365" s="1" t="s">
        <v>849</v>
      </c>
      <c r="AG365" s="1" t="s">
        <v>67</v>
      </c>
      <c r="AH365" s="1" t="s">
        <v>172</v>
      </c>
      <c r="AI365" s="1" t="s">
        <v>173</v>
      </c>
      <c r="AJ365" s="1" t="s">
        <v>282</v>
      </c>
      <c r="AK365" s="1" t="s">
        <v>282</v>
      </c>
      <c r="AL365" s="1" t="s">
        <v>283</v>
      </c>
      <c r="AM365" s="5">
        <v>3</v>
      </c>
      <c r="AN365" s="1" t="s">
        <v>173</v>
      </c>
      <c r="AO365" s="1" t="s">
        <v>176</v>
      </c>
      <c r="AP365" s="5">
        <v>1225</v>
      </c>
      <c r="AQ365" s="3">
        <v>1</v>
      </c>
      <c r="AR365" s="1" t="s">
        <v>112</v>
      </c>
      <c r="AS365" s="8">
        <f>(Tableau1[[#This Row],[MedPrix]]+Tableau1[[#This Row],[PrixTrai]])*(1-Tableau1[[#This Row],[CliRemise]])</f>
        <v>1228</v>
      </c>
      <c r="AT365" s="33">
        <f>Tableau1[[#This Row],[CA]]*1.1</f>
        <v>1350.8000000000002</v>
      </c>
      <c r="AU365" s="22" t="str">
        <f>IF( Tableau1[[#This Row],[DetailVisite.VisNum]]="", "Sans détail", "Avec détail")</f>
        <v>Avec détail</v>
      </c>
      <c r="AV365" s="22">
        <f ca="1">IF(Tableau1[[#This Row],[VisDatePaiement_2024]]="",0,(TODAY()-Tableau1[[#This Row],[VisDatePaiement_2024]]))</f>
        <v>170</v>
      </c>
      <c r="AW365" s="22">
        <f ca="1">ROUND(Tableau1[[#This Row],[nombre de jour d''impayés]]/30,1)</f>
        <v>5.7</v>
      </c>
      <c r="AX365" s="22" t="str">
        <f ca="1">IF(Tableau1[[#This Row],[nombre de mois]]&gt;1,"impayé","payé")</f>
        <v>impayé</v>
      </c>
      <c r="AY365" s="23" t="b">
        <f ca="1">AND(Tableau1[[#This Row],[VisDatesuivi_2024]]&gt;=TODAY()-30,Tableau1[[#This Row],[VisDatesuivi_2024]]&lt;=TODAY())</f>
        <v>0</v>
      </c>
      <c r="AZ365" s="23">
        <f>ROUNDDOWN(DAY(Tableau1[[#This Row],[VisDate_2024]])/7,0)</f>
        <v>1</v>
      </c>
      <c r="BA365" s="59">
        <f t="shared" si="5"/>
        <v>0</v>
      </c>
      <c r="BB365" s="60">
        <f>Tableau1[[#This Row],[VisDate_2024]]-Tableau1[[#This Row],[visite]]</f>
        <v>45484</v>
      </c>
      <c r="BC365" s="56" t="str">
        <f>IF(Tableau1[[#This Row],[visite]]&gt;0,Tableau1[[#This Row],[Colonne1]],"")</f>
        <v/>
      </c>
    </row>
    <row r="366" spans="1:55" ht="28.8" x14ac:dyDescent="0.3">
      <c r="A366" s="1" t="s">
        <v>850</v>
      </c>
      <c r="B366" s="1" t="s">
        <v>840</v>
      </c>
      <c r="C366" s="1" t="s">
        <v>851</v>
      </c>
      <c r="D366" s="1" t="s">
        <v>190</v>
      </c>
      <c r="E366" s="1" t="s">
        <v>842</v>
      </c>
      <c r="F366" s="4">
        <v>42031</v>
      </c>
      <c r="G366" s="1" t="s">
        <v>107</v>
      </c>
      <c r="H366" s="1" t="s">
        <v>266</v>
      </c>
      <c r="I366" s="3" t="b">
        <v>0</v>
      </c>
      <c r="J366" s="3">
        <v>158</v>
      </c>
      <c r="K366" s="3">
        <v>355</v>
      </c>
      <c r="L366" s="3" t="b">
        <v>0</v>
      </c>
      <c r="M366" s="1" t="s">
        <v>43</v>
      </c>
      <c r="N366" s="1" t="s">
        <v>840</v>
      </c>
      <c r="O366" s="3">
        <v>1</v>
      </c>
      <c r="P366" s="1" t="s">
        <v>843</v>
      </c>
      <c r="Q366" s="1" t="s">
        <v>844</v>
      </c>
      <c r="R366" s="1" t="s">
        <v>236</v>
      </c>
      <c r="S366" s="20" t="s">
        <v>210</v>
      </c>
      <c r="T366" s="1" t="s">
        <v>237</v>
      </c>
      <c r="U366" s="1" t="s">
        <v>845</v>
      </c>
      <c r="V366" s="1" t="s">
        <v>43</v>
      </c>
      <c r="W366" s="4">
        <v>43044</v>
      </c>
      <c r="X366" s="3">
        <v>0</v>
      </c>
      <c r="Y366" s="1" t="s">
        <v>43</v>
      </c>
      <c r="Z366" s="1" t="s">
        <v>43</v>
      </c>
      <c r="AA366" s="2"/>
      <c r="AB366" s="1" t="s">
        <v>43</v>
      </c>
      <c r="AC366" s="2"/>
      <c r="AD366" s="2"/>
      <c r="AE366" s="2"/>
      <c r="AF366" s="1" t="s">
        <v>43</v>
      </c>
      <c r="AG366" s="1" t="s">
        <v>43</v>
      </c>
      <c r="AH366" s="1" t="s">
        <v>43</v>
      </c>
      <c r="AI366" s="1" t="s">
        <v>43</v>
      </c>
      <c r="AJ366" s="1" t="s">
        <v>43</v>
      </c>
      <c r="AK366" s="1" t="s">
        <v>43</v>
      </c>
      <c r="AL366" s="1" t="s">
        <v>43</v>
      </c>
      <c r="AM366" s="2"/>
      <c r="AN366" s="1" t="s">
        <v>43</v>
      </c>
      <c r="AO366" s="1" t="s">
        <v>43</v>
      </c>
      <c r="AP366" s="2"/>
      <c r="AQ366" s="2"/>
      <c r="AR366" s="1" t="s">
        <v>43</v>
      </c>
      <c r="AS366" s="8">
        <f>(Tableau1[[#This Row],[MedPrix]]+Tableau1[[#This Row],[PrixTrai]])*(1-Tableau1[[#This Row],[CliRemise]])</f>
        <v>0</v>
      </c>
      <c r="AT366" s="33">
        <f>Tableau1[[#This Row],[CA]]*1.1</f>
        <v>0</v>
      </c>
      <c r="AU366" s="22" t="str">
        <f>IF( Tableau1[[#This Row],[DetailVisite.VisNum]]="", "Sans détail", "Avec détail")</f>
        <v>Sans détail</v>
      </c>
      <c r="AV366" s="22">
        <f ca="1">IF(Tableau1[[#This Row],[VisDatePaiement_2024]]="",0,(TODAY()-Tableau1[[#This Row],[VisDatePaiement_2024]]))</f>
        <v>0</v>
      </c>
      <c r="AW366" s="22">
        <f ca="1">ROUND(Tableau1[[#This Row],[nombre de jour d''impayés]]/30,1)</f>
        <v>0</v>
      </c>
      <c r="AX366" s="22" t="str">
        <f ca="1">IF(Tableau1[[#This Row],[nombre de mois]]&gt;1,"impayé","payé")</f>
        <v>payé</v>
      </c>
      <c r="AY366" s="23" t="b">
        <f ca="1">AND(Tableau1[[#This Row],[VisDatesuivi_2024]]&gt;=TODAY()-30,Tableau1[[#This Row],[VisDatesuivi_2024]]&lt;=TODAY())</f>
        <v>0</v>
      </c>
      <c r="AZ366" s="23">
        <f>ROUNDDOWN(DAY(Tableau1[[#This Row],[VisDate_2024]])/7,0)</f>
        <v>0</v>
      </c>
      <c r="BA366" s="59">
        <f t="shared" si="5"/>
        <v>0</v>
      </c>
      <c r="BB366" s="60">
        <f>Tableau1[[#This Row],[VisDate_2024]]-Tableau1[[#This Row],[visite]]</f>
        <v>0</v>
      </c>
      <c r="BC366" s="56" t="str">
        <f>IF(Tableau1[[#This Row],[visite]]&gt;0,Tableau1[[#This Row],[Colonne1]],"")</f>
        <v/>
      </c>
    </row>
    <row r="367" spans="1:55" ht="43.2" x14ac:dyDescent="0.3">
      <c r="A367" s="1" t="s">
        <v>852</v>
      </c>
      <c r="B367" s="1" t="s">
        <v>853</v>
      </c>
      <c r="C367" s="1" t="s">
        <v>854</v>
      </c>
      <c r="D367" s="1" t="s">
        <v>855</v>
      </c>
      <c r="E367" s="1" t="s">
        <v>43</v>
      </c>
      <c r="F367" s="4">
        <v>41147</v>
      </c>
      <c r="G367" s="1" t="s">
        <v>107</v>
      </c>
      <c r="H367" s="1" t="s">
        <v>145</v>
      </c>
      <c r="I367" s="3" t="b">
        <v>0</v>
      </c>
      <c r="J367" s="3">
        <v>12.8</v>
      </c>
      <c r="K367" s="3">
        <v>0.1</v>
      </c>
      <c r="L367" s="3" t="b">
        <v>0</v>
      </c>
      <c r="M367" s="1" t="s">
        <v>43</v>
      </c>
      <c r="N367" s="1" t="s">
        <v>853</v>
      </c>
      <c r="O367" s="3">
        <v>3</v>
      </c>
      <c r="P367" s="1" t="s">
        <v>856</v>
      </c>
      <c r="Q367" s="1" t="s">
        <v>857</v>
      </c>
      <c r="R367" s="1" t="s">
        <v>236</v>
      </c>
      <c r="S367" s="20" t="s">
        <v>210</v>
      </c>
      <c r="T367" s="1" t="s">
        <v>237</v>
      </c>
      <c r="U367" s="1" t="s">
        <v>858</v>
      </c>
      <c r="V367" s="1" t="s">
        <v>43</v>
      </c>
      <c r="W367" s="4">
        <v>43135</v>
      </c>
      <c r="X367" s="3">
        <v>0.5</v>
      </c>
      <c r="Y367" s="1" t="s">
        <v>43</v>
      </c>
      <c r="Z367" s="1" t="s">
        <v>43</v>
      </c>
      <c r="AA367" s="2"/>
      <c r="AB367" s="1" t="s">
        <v>43</v>
      </c>
      <c r="AC367" s="2"/>
      <c r="AD367" s="2"/>
      <c r="AE367" s="2"/>
      <c r="AF367" s="1" t="s">
        <v>43</v>
      </c>
      <c r="AG367" s="1" t="s">
        <v>43</v>
      </c>
      <c r="AH367" s="1" t="s">
        <v>43</v>
      </c>
      <c r="AI367" s="1" t="s">
        <v>43</v>
      </c>
      <c r="AJ367" s="1" t="s">
        <v>43</v>
      </c>
      <c r="AK367" s="1" t="s">
        <v>43</v>
      </c>
      <c r="AL367" s="1" t="s">
        <v>43</v>
      </c>
      <c r="AM367" s="2"/>
      <c r="AN367" s="1" t="s">
        <v>43</v>
      </c>
      <c r="AO367" s="1" t="s">
        <v>43</v>
      </c>
      <c r="AP367" s="2"/>
      <c r="AQ367" s="2"/>
      <c r="AR367" s="1" t="s">
        <v>43</v>
      </c>
      <c r="AS367" s="8">
        <f>(Tableau1[[#This Row],[MedPrix]]+Tableau1[[#This Row],[PrixTrai]])*(1-Tableau1[[#This Row],[CliRemise]])</f>
        <v>0</v>
      </c>
      <c r="AT367" s="33">
        <f>Tableau1[[#This Row],[CA]]*1.1</f>
        <v>0</v>
      </c>
      <c r="AU367" s="22" t="str">
        <f>IF( Tableau1[[#This Row],[DetailVisite.VisNum]]="", "Sans détail", "Avec détail")</f>
        <v>Sans détail</v>
      </c>
      <c r="AV367" s="22">
        <f ca="1">IF(Tableau1[[#This Row],[VisDatePaiement_2024]]="",0,(TODAY()-Tableau1[[#This Row],[VisDatePaiement_2024]]))</f>
        <v>0</v>
      </c>
      <c r="AW367" s="22">
        <f ca="1">ROUND(Tableau1[[#This Row],[nombre de jour d''impayés]]/30,1)</f>
        <v>0</v>
      </c>
      <c r="AX367" s="22" t="str">
        <f ca="1">IF(Tableau1[[#This Row],[nombre de mois]]&gt;1,"impayé","payé")</f>
        <v>payé</v>
      </c>
      <c r="AY367" s="23" t="b">
        <f ca="1">AND(Tableau1[[#This Row],[VisDatesuivi_2024]]&gt;=TODAY()-30,Tableau1[[#This Row],[VisDatesuivi_2024]]&lt;=TODAY())</f>
        <v>0</v>
      </c>
      <c r="AZ367" s="23">
        <f>ROUNDDOWN(DAY(Tableau1[[#This Row],[VisDate_2024]])/7,0)</f>
        <v>0</v>
      </c>
      <c r="BA367" s="59">
        <f t="shared" si="5"/>
        <v>0</v>
      </c>
      <c r="BB367" s="60">
        <f>Tableau1[[#This Row],[VisDate_2024]]-Tableau1[[#This Row],[visite]]</f>
        <v>0</v>
      </c>
      <c r="BC367" s="56" t="str">
        <f>IF(Tableau1[[#This Row],[visite]]&gt;0,Tableau1[[#This Row],[Colonne1]],"")</f>
        <v/>
      </c>
    </row>
    <row r="368" spans="1:55" ht="43.2" x14ac:dyDescent="0.3">
      <c r="A368" s="1" t="s">
        <v>859</v>
      </c>
      <c r="B368" s="1" t="s">
        <v>853</v>
      </c>
      <c r="C368" s="1" t="s">
        <v>860</v>
      </c>
      <c r="D368" s="1" t="s">
        <v>54</v>
      </c>
      <c r="E368" s="1" t="s">
        <v>246</v>
      </c>
      <c r="F368" s="4">
        <v>40935</v>
      </c>
      <c r="G368" s="1" t="s">
        <v>56</v>
      </c>
      <c r="H368" s="1" t="s">
        <v>266</v>
      </c>
      <c r="I368" s="3" t="b">
        <v>0</v>
      </c>
      <c r="J368" s="3">
        <v>22</v>
      </c>
      <c r="K368" s="3">
        <v>0.8</v>
      </c>
      <c r="L368" s="3" t="b">
        <v>0</v>
      </c>
      <c r="M368" s="1" t="s">
        <v>43</v>
      </c>
      <c r="N368" s="1" t="s">
        <v>853</v>
      </c>
      <c r="O368" s="3">
        <v>3</v>
      </c>
      <c r="P368" s="1" t="s">
        <v>856</v>
      </c>
      <c r="Q368" s="1" t="s">
        <v>857</v>
      </c>
      <c r="R368" s="1" t="s">
        <v>236</v>
      </c>
      <c r="S368" s="20" t="s">
        <v>210</v>
      </c>
      <c r="T368" s="1" t="s">
        <v>237</v>
      </c>
      <c r="U368" s="1" t="s">
        <v>858</v>
      </c>
      <c r="V368" s="1" t="s">
        <v>43</v>
      </c>
      <c r="W368" s="4">
        <v>43135</v>
      </c>
      <c r="X368" s="3">
        <v>0.5</v>
      </c>
      <c r="Y368" s="1" t="s">
        <v>43</v>
      </c>
      <c r="Z368" s="1" t="s">
        <v>43</v>
      </c>
      <c r="AA368" s="2"/>
      <c r="AB368" s="1" t="s">
        <v>43</v>
      </c>
      <c r="AC368" s="2"/>
      <c r="AD368" s="2"/>
      <c r="AE368" s="2"/>
      <c r="AF368" s="1" t="s">
        <v>43</v>
      </c>
      <c r="AG368" s="1" t="s">
        <v>43</v>
      </c>
      <c r="AH368" s="1" t="s">
        <v>43</v>
      </c>
      <c r="AI368" s="1" t="s">
        <v>43</v>
      </c>
      <c r="AJ368" s="1" t="s">
        <v>43</v>
      </c>
      <c r="AK368" s="1" t="s">
        <v>43</v>
      </c>
      <c r="AL368" s="1" t="s">
        <v>43</v>
      </c>
      <c r="AM368" s="2"/>
      <c r="AN368" s="1" t="s">
        <v>43</v>
      </c>
      <c r="AO368" s="1" t="s">
        <v>43</v>
      </c>
      <c r="AP368" s="2"/>
      <c r="AQ368" s="2"/>
      <c r="AR368" s="1" t="s">
        <v>43</v>
      </c>
      <c r="AS368" s="8">
        <f>(Tableau1[[#This Row],[MedPrix]]+Tableau1[[#This Row],[PrixTrai]])*(1-Tableau1[[#This Row],[CliRemise]])</f>
        <v>0</v>
      </c>
      <c r="AT368" s="33">
        <f>Tableau1[[#This Row],[CA]]*1.1</f>
        <v>0</v>
      </c>
      <c r="AU368" s="22" t="str">
        <f>IF( Tableau1[[#This Row],[DetailVisite.VisNum]]="", "Sans détail", "Avec détail")</f>
        <v>Sans détail</v>
      </c>
      <c r="AV368" s="22">
        <f ca="1">IF(Tableau1[[#This Row],[VisDatePaiement_2024]]="",0,(TODAY()-Tableau1[[#This Row],[VisDatePaiement_2024]]))</f>
        <v>0</v>
      </c>
      <c r="AW368" s="22">
        <f ca="1">ROUND(Tableau1[[#This Row],[nombre de jour d''impayés]]/30,1)</f>
        <v>0</v>
      </c>
      <c r="AX368" s="22" t="str">
        <f ca="1">IF(Tableau1[[#This Row],[nombre de mois]]&gt;1,"impayé","payé")</f>
        <v>payé</v>
      </c>
      <c r="AY368" s="23" t="b">
        <f ca="1">AND(Tableau1[[#This Row],[VisDatesuivi_2024]]&gt;=TODAY()-30,Tableau1[[#This Row],[VisDatesuivi_2024]]&lt;=TODAY())</f>
        <v>0</v>
      </c>
      <c r="AZ368" s="23">
        <f>ROUNDDOWN(DAY(Tableau1[[#This Row],[VisDate_2024]])/7,0)</f>
        <v>0</v>
      </c>
      <c r="BA368" s="59">
        <f t="shared" si="5"/>
        <v>0</v>
      </c>
      <c r="BB368" s="60">
        <f>Tableau1[[#This Row],[VisDate_2024]]-Tableau1[[#This Row],[visite]]</f>
        <v>0</v>
      </c>
      <c r="BC368" s="56" t="str">
        <f>IF(Tableau1[[#This Row],[visite]]&gt;0,Tableau1[[#This Row],[Colonne1]],"")</f>
        <v/>
      </c>
    </row>
    <row r="369" spans="1:55" ht="43.2" x14ac:dyDescent="0.3">
      <c r="A369" s="1" t="s">
        <v>861</v>
      </c>
      <c r="B369" s="1" t="s">
        <v>862</v>
      </c>
      <c r="C369" s="1" t="s">
        <v>663</v>
      </c>
      <c r="D369" s="1" t="s">
        <v>664</v>
      </c>
      <c r="E369" s="1" t="s">
        <v>145</v>
      </c>
      <c r="F369" s="4">
        <v>40904</v>
      </c>
      <c r="G369" s="1" t="s">
        <v>56</v>
      </c>
      <c r="H369" s="1" t="s">
        <v>145</v>
      </c>
      <c r="I369" s="3" t="b">
        <v>0</v>
      </c>
      <c r="J369" s="3">
        <v>185</v>
      </c>
      <c r="K369" s="3">
        <v>152</v>
      </c>
      <c r="L369" s="3" t="b">
        <v>0</v>
      </c>
      <c r="M369" s="1" t="s">
        <v>43</v>
      </c>
      <c r="N369" s="1" t="s">
        <v>862</v>
      </c>
      <c r="O369" s="3">
        <v>3</v>
      </c>
      <c r="P369" s="1" t="s">
        <v>863</v>
      </c>
      <c r="Q369" s="1" t="s">
        <v>864</v>
      </c>
      <c r="R369" s="1" t="s">
        <v>254</v>
      </c>
      <c r="S369" s="20" t="s">
        <v>48</v>
      </c>
      <c r="T369" s="1" t="s">
        <v>255</v>
      </c>
      <c r="U369" s="1" t="s">
        <v>865</v>
      </c>
      <c r="V369" s="1" t="s">
        <v>43</v>
      </c>
      <c r="W369" s="4">
        <v>42803</v>
      </c>
      <c r="X369" s="3">
        <v>0.5</v>
      </c>
      <c r="Y369" s="1" t="s">
        <v>43</v>
      </c>
      <c r="Z369" s="1" t="s">
        <v>43</v>
      </c>
      <c r="AA369" s="2"/>
      <c r="AB369" s="1" t="s">
        <v>43</v>
      </c>
      <c r="AC369" s="2"/>
      <c r="AD369" s="2"/>
      <c r="AE369" s="2"/>
      <c r="AF369" s="1" t="s">
        <v>43</v>
      </c>
      <c r="AG369" s="1" t="s">
        <v>43</v>
      </c>
      <c r="AH369" s="1" t="s">
        <v>43</v>
      </c>
      <c r="AI369" s="1" t="s">
        <v>43</v>
      </c>
      <c r="AJ369" s="1" t="s">
        <v>43</v>
      </c>
      <c r="AK369" s="1" t="s">
        <v>43</v>
      </c>
      <c r="AL369" s="1" t="s">
        <v>43</v>
      </c>
      <c r="AM369" s="2"/>
      <c r="AN369" s="1" t="s">
        <v>43</v>
      </c>
      <c r="AO369" s="1" t="s">
        <v>43</v>
      </c>
      <c r="AP369" s="2"/>
      <c r="AQ369" s="2"/>
      <c r="AR369" s="1" t="s">
        <v>43</v>
      </c>
      <c r="AS369" s="8">
        <f>(Tableau1[[#This Row],[MedPrix]]+Tableau1[[#This Row],[PrixTrai]])*(1-Tableau1[[#This Row],[CliRemise]])</f>
        <v>0</v>
      </c>
      <c r="AT369" s="33">
        <f>Tableau1[[#This Row],[CA]]*1.1</f>
        <v>0</v>
      </c>
      <c r="AU369" s="22" t="str">
        <f>IF( Tableau1[[#This Row],[DetailVisite.VisNum]]="", "Sans détail", "Avec détail")</f>
        <v>Sans détail</v>
      </c>
      <c r="AV369" s="22">
        <f ca="1">IF(Tableau1[[#This Row],[VisDatePaiement_2024]]="",0,(TODAY()-Tableau1[[#This Row],[VisDatePaiement_2024]]))</f>
        <v>0</v>
      </c>
      <c r="AW369" s="22">
        <f ca="1">ROUND(Tableau1[[#This Row],[nombre de jour d''impayés]]/30,1)</f>
        <v>0</v>
      </c>
      <c r="AX369" s="22" t="str">
        <f ca="1">IF(Tableau1[[#This Row],[nombre de mois]]&gt;1,"impayé","payé")</f>
        <v>payé</v>
      </c>
      <c r="AY369" s="23" t="b">
        <f ca="1">AND(Tableau1[[#This Row],[VisDatesuivi_2024]]&gt;=TODAY()-30,Tableau1[[#This Row],[VisDatesuivi_2024]]&lt;=TODAY())</f>
        <v>0</v>
      </c>
      <c r="AZ369" s="23">
        <f>ROUNDDOWN(DAY(Tableau1[[#This Row],[VisDate_2024]])/7,0)</f>
        <v>0</v>
      </c>
      <c r="BA369" s="59">
        <f t="shared" si="5"/>
        <v>0</v>
      </c>
      <c r="BB369" s="60">
        <f>Tableau1[[#This Row],[VisDate_2024]]-Tableau1[[#This Row],[visite]]</f>
        <v>0</v>
      </c>
      <c r="BC369" s="56" t="str">
        <f>IF(Tableau1[[#This Row],[visite]]&gt;0,Tableau1[[#This Row],[Colonne1]],"")</f>
        <v/>
      </c>
    </row>
    <row r="370" spans="1:55" ht="43.2" x14ac:dyDescent="0.3">
      <c r="A370" s="1" t="s">
        <v>866</v>
      </c>
      <c r="B370" s="1" t="s">
        <v>862</v>
      </c>
      <c r="C370" s="1" t="s">
        <v>867</v>
      </c>
      <c r="D370" s="1" t="s">
        <v>578</v>
      </c>
      <c r="E370" s="1" t="s">
        <v>868</v>
      </c>
      <c r="F370" s="4">
        <v>41300</v>
      </c>
      <c r="G370" s="1" t="s">
        <v>56</v>
      </c>
      <c r="H370" s="1" t="s">
        <v>145</v>
      </c>
      <c r="I370" s="3" t="b">
        <v>0</v>
      </c>
      <c r="J370" s="3">
        <v>37.9</v>
      </c>
      <c r="K370" s="3">
        <v>28</v>
      </c>
      <c r="L370" s="3" t="b">
        <v>0</v>
      </c>
      <c r="M370" s="1" t="s">
        <v>43</v>
      </c>
      <c r="N370" s="1" t="s">
        <v>862</v>
      </c>
      <c r="O370" s="3">
        <v>3</v>
      </c>
      <c r="P370" s="1" t="s">
        <v>863</v>
      </c>
      <c r="Q370" s="1" t="s">
        <v>864</v>
      </c>
      <c r="R370" s="1" t="s">
        <v>254</v>
      </c>
      <c r="S370" s="20" t="s">
        <v>48</v>
      </c>
      <c r="T370" s="1" t="s">
        <v>255</v>
      </c>
      <c r="U370" s="1" t="s">
        <v>865</v>
      </c>
      <c r="V370" s="1" t="s">
        <v>43</v>
      </c>
      <c r="W370" s="4">
        <v>42803</v>
      </c>
      <c r="X370" s="3">
        <v>0.5</v>
      </c>
      <c r="Y370" s="1" t="s">
        <v>43</v>
      </c>
      <c r="Z370" s="1" t="s">
        <v>43</v>
      </c>
      <c r="AA370" s="2"/>
      <c r="AB370" s="1" t="s">
        <v>43</v>
      </c>
      <c r="AC370" s="2"/>
      <c r="AD370" s="2"/>
      <c r="AE370" s="2"/>
      <c r="AF370" s="1" t="s">
        <v>43</v>
      </c>
      <c r="AG370" s="1" t="s">
        <v>43</v>
      </c>
      <c r="AH370" s="1" t="s">
        <v>43</v>
      </c>
      <c r="AI370" s="1" t="s">
        <v>43</v>
      </c>
      <c r="AJ370" s="1" t="s">
        <v>43</v>
      </c>
      <c r="AK370" s="1" t="s">
        <v>43</v>
      </c>
      <c r="AL370" s="1" t="s">
        <v>43</v>
      </c>
      <c r="AM370" s="2"/>
      <c r="AN370" s="1" t="s">
        <v>43</v>
      </c>
      <c r="AO370" s="1" t="s">
        <v>43</v>
      </c>
      <c r="AP370" s="2"/>
      <c r="AQ370" s="2"/>
      <c r="AR370" s="1" t="s">
        <v>43</v>
      </c>
      <c r="AS370" s="8">
        <f>(Tableau1[[#This Row],[MedPrix]]+Tableau1[[#This Row],[PrixTrai]])*(1-Tableau1[[#This Row],[CliRemise]])</f>
        <v>0</v>
      </c>
      <c r="AT370" s="33">
        <f>Tableau1[[#This Row],[CA]]*1.1</f>
        <v>0</v>
      </c>
      <c r="AU370" s="22" t="str">
        <f>IF( Tableau1[[#This Row],[DetailVisite.VisNum]]="", "Sans détail", "Avec détail")</f>
        <v>Sans détail</v>
      </c>
      <c r="AV370" s="22">
        <f ca="1">IF(Tableau1[[#This Row],[VisDatePaiement_2024]]="",0,(TODAY()-Tableau1[[#This Row],[VisDatePaiement_2024]]))</f>
        <v>0</v>
      </c>
      <c r="AW370" s="22">
        <f ca="1">ROUND(Tableau1[[#This Row],[nombre de jour d''impayés]]/30,1)</f>
        <v>0</v>
      </c>
      <c r="AX370" s="22" t="str">
        <f ca="1">IF(Tableau1[[#This Row],[nombre de mois]]&gt;1,"impayé","payé")</f>
        <v>payé</v>
      </c>
      <c r="AY370" s="23" t="b">
        <f ca="1">AND(Tableau1[[#This Row],[VisDatesuivi_2024]]&gt;=TODAY()-30,Tableau1[[#This Row],[VisDatesuivi_2024]]&lt;=TODAY())</f>
        <v>0</v>
      </c>
      <c r="AZ370" s="23">
        <f>ROUNDDOWN(DAY(Tableau1[[#This Row],[VisDate_2024]])/7,0)</f>
        <v>0</v>
      </c>
      <c r="BA370" s="59">
        <f t="shared" si="5"/>
        <v>0</v>
      </c>
      <c r="BB370" s="60">
        <f>Tableau1[[#This Row],[VisDate_2024]]-Tableau1[[#This Row],[visite]]</f>
        <v>0</v>
      </c>
      <c r="BC370" s="56" t="str">
        <f>IF(Tableau1[[#This Row],[visite]]&gt;0,Tableau1[[#This Row],[Colonne1]],"")</f>
        <v/>
      </c>
    </row>
    <row r="371" spans="1:55" ht="43.2" x14ac:dyDescent="0.3">
      <c r="A371" s="1" t="s">
        <v>869</v>
      </c>
      <c r="B371" s="1" t="s">
        <v>862</v>
      </c>
      <c r="C371" s="1" t="s">
        <v>870</v>
      </c>
      <c r="D371" s="1" t="s">
        <v>568</v>
      </c>
      <c r="E371" s="1" t="s">
        <v>871</v>
      </c>
      <c r="F371" s="4">
        <v>40598</v>
      </c>
      <c r="G371" s="1" t="s">
        <v>56</v>
      </c>
      <c r="H371" s="1" t="s">
        <v>261</v>
      </c>
      <c r="I371" s="3" t="b">
        <v>0</v>
      </c>
      <c r="J371" s="3">
        <v>70</v>
      </c>
      <c r="K371" s="3">
        <v>35.6</v>
      </c>
      <c r="L371" s="3" t="b">
        <v>0</v>
      </c>
      <c r="M371" s="1" t="s">
        <v>43</v>
      </c>
      <c r="N371" s="1" t="s">
        <v>862</v>
      </c>
      <c r="O371" s="3">
        <v>3</v>
      </c>
      <c r="P371" s="1" t="s">
        <v>863</v>
      </c>
      <c r="Q371" s="1" t="s">
        <v>864</v>
      </c>
      <c r="R371" s="1" t="s">
        <v>254</v>
      </c>
      <c r="S371" s="20" t="s">
        <v>48</v>
      </c>
      <c r="T371" s="1" t="s">
        <v>255</v>
      </c>
      <c r="U371" s="1" t="s">
        <v>865</v>
      </c>
      <c r="V371" s="1" t="s">
        <v>43</v>
      </c>
      <c r="W371" s="4">
        <v>42803</v>
      </c>
      <c r="X371" s="3">
        <v>0.5</v>
      </c>
      <c r="Y371" s="1" t="s">
        <v>43</v>
      </c>
      <c r="Z371" s="1" t="s">
        <v>43</v>
      </c>
      <c r="AA371" s="2"/>
      <c r="AB371" s="1" t="s">
        <v>43</v>
      </c>
      <c r="AC371" s="2"/>
      <c r="AD371" s="2"/>
      <c r="AE371" s="2"/>
      <c r="AF371" s="1" t="s">
        <v>43</v>
      </c>
      <c r="AG371" s="1" t="s">
        <v>43</v>
      </c>
      <c r="AH371" s="1" t="s">
        <v>43</v>
      </c>
      <c r="AI371" s="1" t="s">
        <v>43</v>
      </c>
      <c r="AJ371" s="1" t="s">
        <v>43</v>
      </c>
      <c r="AK371" s="1" t="s">
        <v>43</v>
      </c>
      <c r="AL371" s="1" t="s">
        <v>43</v>
      </c>
      <c r="AM371" s="2"/>
      <c r="AN371" s="1" t="s">
        <v>43</v>
      </c>
      <c r="AO371" s="1" t="s">
        <v>43</v>
      </c>
      <c r="AP371" s="2"/>
      <c r="AQ371" s="2"/>
      <c r="AR371" s="1" t="s">
        <v>43</v>
      </c>
      <c r="AS371" s="8">
        <f>(Tableau1[[#This Row],[MedPrix]]+Tableau1[[#This Row],[PrixTrai]])*(1-Tableau1[[#This Row],[CliRemise]])</f>
        <v>0</v>
      </c>
      <c r="AT371" s="33">
        <f>Tableau1[[#This Row],[CA]]*1.1</f>
        <v>0</v>
      </c>
      <c r="AU371" s="22" t="str">
        <f>IF( Tableau1[[#This Row],[DetailVisite.VisNum]]="", "Sans détail", "Avec détail")</f>
        <v>Sans détail</v>
      </c>
      <c r="AV371" s="22">
        <f ca="1">IF(Tableau1[[#This Row],[VisDatePaiement_2024]]="",0,(TODAY()-Tableau1[[#This Row],[VisDatePaiement_2024]]))</f>
        <v>0</v>
      </c>
      <c r="AW371" s="22">
        <f ca="1">ROUND(Tableau1[[#This Row],[nombre de jour d''impayés]]/30,1)</f>
        <v>0</v>
      </c>
      <c r="AX371" s="22" t="str">
        <f ca="1">IF(Tableau1[[#This Row],[nombre de mois]]&gt;1,"impayé","payé")</f>
        <v>payé</v>
      </c>
      <c r="AY371" s="23" t="b">
        <f ca="1">AND(Tableau1[[#This Row],[VisDatesuivi_2024]]&gt;=TODAY()-30,Tableau1[[#This Row],[VisDatesuivi_2024]]&lt;=TODAY())</f>
        <v>0</v>
      </c>
      <c r="AZ371" s="23">
        <f>ROUNDDOWN(DAY(Tableau1[[#This Row],[VisDate_2024]])/7,0)</f>
        <v>0</v>
      </c>
      <c r="BA371" s="59">
        <f t="shared" si="5"/>
        <v>0</v>
      </c>
      <c r="BB371" s="60">
        <f>Tableau1[[#This Row],[VisDate_2024]]-Tableau1[[#This Row],[visite]]</f>
        <v>0</v>
      </c>
      <c r="BC371" s="56" t="str">
        <f>IF(Tableau1[[#This Row],[visite]]&gt;0,Tableau1[[#This Row],[Colonne1]],"")</f>
        <v/>
      </c>
    </row>
    <row r="372" spans="1:55" ht="43.2" x14ac:dyDescent="0.3">
      <c r="A372" s="1" t="s">
        <v>872</v>
      </c>
      <c r="B372" s="1" t="s">
        <v>873</v>
      </c>
      <c r="C372" s="1" t="s">
        <v>874</v>
      </c>
      <c r="D372" s="1" t="s">
        <v>105</v>
      </c>
      <c r="E372" s="1" t="s">
        <v>108</v>
      </c>
      <c r="F372" s="4">
        <v>41878</v>
      </c>
      <c r="G372" s="1" t="s">
        <v>56</v>
      </c>
      <c r="H372" s="1" t="s">
        <v>108</v>
      </c>
      <c r="I372" s="3" t="b">
        <v>0</v>
      </c>
      <c r="J372" s="3">
        <v>15</v>
      </c>
      <c r="K372" s="3">
        <v>0.1</v>
      </c>
      <c r="L372" s="3" t="b">
        <v>0</v>
      </c>
      <c r="M372" s="1" t="s">
        <v>43</v>
      </c>
      <c r="N372" s="1" t="s">
        <v>873</v>
      </c>
      <c r="O372" s="3">
        <v>2</v>
      </c>
      <c r="P372" s="1" t="s">
        <v>875</v>
      </c>
      <c r="Q372" s="1" t="s">
        <v>876</v>
      </c>
      <c r="R372" s="1" t="s">
        <v>278</v>
      </c>
      <c r="S372" s="20" t="s">
        <v>48</v>
      </c>
      <c r="T372" s="1" t="s">
        <v>279</v>
      </c>
      <c r="U372" s="1" t="s">
        <v>877</v>
      </c>
      <c r="V372" s="1" t="s">
        <v>43</v>
      </c>
      <c r="W372" s="4">
        <v>42907</v>
      </c>
      <c r="X372" s="3">
        <v>0.2</v>
      </c>
      <c r="Y372" s="1" t="s">
        <v>43</v>
      </c>
      <c r="Z372" s="1" t="s">
        <v>43</v>
      </c>
      <c r="AA372" s="2"/>
      <c r="AB372" s="1" t="s">
        <v>43</v>
      </c>
      <c r="AC372" s="2"/>
      <c r="AD372" s="2"/>
      <c r="AE372" s="2"/>
      <c r="AF372" s="1" t="s">
        <v>43</v>
      </c>
      <c r="AG372" s="1" t="s">
        <v>43</v>
      </c>
      <c r="AH372" s="1" t="s">
        <v>43</v>
      </c>
      <c r="AI372" s="1" t="s">
        <v>43</v>
      </c>
      <c r="AJ372" s="1" t="s">
        <v>43</v>
      </c>
      <c r="AK372" s="1" t="s">
        <v>43</v>
      </c>
      <c r="AL372" s="1" t="s">
        <v>43</v>
      </c>
      <c r="AM372" s="2"/>
      <c r="AN372" s="1" t="s">
        <v>43</v>
      </c>
      <c r="AO372" s="1" t="s">
        <v>43</v>
      </c>
      <c r="AP372" s="2"/>
      <c r="AQ372" s="2"/>
      <c r="AR372" s="1" t="s">
        <v>43</v>
      </c>
      <c r="AS372" s="8">
        <f>(Tableau1[[#This Row],[MedPrix]]+Tableau1[[#This Row],[PrixTrai]])*(1-Tableau1[[#This Row],[CliRemise]])</f>
        <v>0</v>
      </c>
      <c r="AT372" s="33">
        <f>Tableau1[[#This Row],[CA]]*1.1</f>
        <v>0</v>
      </c>
      <c r="AU372" s="22" t="str">
        <f>IF( Tableau1[[#This Row],[DetailVisite.VisNum]]="", "Sans détail", "Avec détail")</f>
        <v>Sans détail</v>
      </c>
      <c r="AV372" s="22">
        <f ca="1">IF(Tableau1[[#This Row],[VisDatePaiement_2024]]="",0,(TODAY()-Tableau1[[#This Row],[VisDatePaiement_2024]]))</f>
        <v>0</v>
      </c>
      <c r="AW372" s="22">
        <f ca="1">ROUND(Tableau1[[#This Row],[nombre de jour d''impayés]]/30,1)</f>
        <v>0</v>
      </c>
      <c r="AX372" s="22" t="str">
        <f ca="1">IF(Tableau1[[#This Row],[nombre de mois]]&gt;1,"impayé","payé")</f>
        <v>payé</v>
      </c>
      <c r="AY372" s="23" t="b">
        <f ca="1">AND(Tableau1[[#This Row],[VisDatesuivi_2024]]&gt;=TODAY()-30,Tableau1[[#This Row],[VisDatesuivi_2024]]&lt;=TODAY())</f>
        <v>0</v>
      </c>
      <c r="AZ372" s="23">
        <f>ROUNDDOWN(DAY(Tableau1[[#This Row],[VisDate_2024]])/7,0)</f>
        <v>0</v>
      </c>
      <c r="BA372" s="59">
        <f t="shared" si="5"/>
        <v>0</v>
      </c>
      <c r="BB372" s="60">
        <f>Tableau1[[#This Row],[VisDate_2024]]-Tableau1[[#This Row],[visite]]</f>
        <v>0</v>
      </c>
      <c r="BC372" s="56" t="str">
        <f>IF(Tableau1[[#This Row],[visite]]&gt;0,Tableau1[[#This Row],[Colonne1]],"")</f>
        <v/>
      </c>
    </row>
    <row r="373" spans="1:55" ht="43.2" x14ac:dyDescent="0.3">
      <c r="A373" s="1" t="s">
        <v>878</v>
      </c>
      <c r="B373" s="1" t="s">
        <v>873</v>
      </c>
      <c r="C373" s="1" t="s">
        <v>879</v>
      </c>
      <c r="D373" s="1" t="s">
        <v>880</v>
      </c>
      <c r="E373" s="1" t="s">
        <v>43</v>
      </c>
      <c r="F373" s="4">
        <v>38378</v>
      </c>
      <c r="G373" s="1" t="s">
        <v>107</v>
      </c>
      <c r="H373" s="1" t="s">
        <v>145</v>
      </c>
      <c r="I373" s="3" t="b">
        <v>0</v>
      </c>
      <c r="J373" s="3">
        <v>39.799999999999997</v>
      </c>
      <c r="K373" s="3">
        <v>2.4</v>
      </c>
      <c r="L373" s="3" t="b">
        <v>0</v>
      </c>
      <c r="M373" s="1" t="s">
        <v>43</v>
      </c>
      <c r="N373" s="1" t="s">
        <v>873</v>
      </c>
      <c r="O373" s="3">
        <v>2</v>
      </c>
      <c r="P373" s="1" t="s">
        <v>875</v>
      </c>
      <c r="Q373" s="1" t="s">
        <v>876</v>
      </c>
      <c r="R373" s="1" t="s">
        <v>278</v>
      </c>
      <c r="S373" s="20" t="s">
        <v>48</v>
      </c>
      <c r="T373" s="1" t="s">
        <v>279</v>
      </c>
      <c r="U373" s="1" t="s">
        <v>877</v>
      </c>
      <c r="V373" s="1" t="s">
        <v>43</v>
      </c>
      <c r="W373" s="4">
        <v>42907</v>
      </c>
      <c r="X373" s="3">
        <v>0.2</v>
      </c>
      <c r="Y373" s="1" t="s">
        <v>43</v>
      </c>
      <c r="Z373" s="1" t="s">
        <v>43</v>
      </c>
      <c r="AA373" s="2"/>
      <c r="AB373" s="1" t="s">
        <v>43</v>
      </c>
      <c r="AC373" s="2"/>
      <c r="AD373" s="2"/>
      <c r="AE373" s="2"/>
      <c r="AF373" s="1" t="s">
        <v>43</v>
      </c>
      <c r="AG373" s="1" t="s">
        <v>43</v>
      </c>
      <c r="AH373" s="1" t="s">
        <v>43</v>
      </c>
      <c r="AI373" s="1" t="s">
        <v>43</v>
      </c>
      <c r="AJ373" s="1" t="s">
        <v>43</v>
      </c>
      <c r="AK373" s="1" t="s">
        <v>43</v>
      </c>
      <c r="AL373" s="1" t="s">
        <v>43</v>
      </c>
      <c r="AM373" s="2"/>
      <c r="AN373" s="1" t="s">
        <v>43</v>
      </c>
      <c r="AO373" s="1" t="s">
        <v>43</v>
      </c>
      <c r="AP373" s="2"/>
      <c r="AQ373" s="2"/>
      <c r="AR373" s="1" t="s">
        <v>43</v>
      </c>
      <c r="AS373" s="8">
        <f>(Tableau1[[#This Row],[MedPrix]]+Tableau1[[#This Row],[PrixTrai]])*(1-Tableau1[[#This Row],[CliRemise]])</f>
        <v>0</v>
      </c>
      <c r="AT373" s="33">
        <f>Tableau1[[#This Row],[CA]]*1.1</f>
        <v>0</v>
      </c>
      <c r="AU373" s="22" t="str">
        <f>IF( Tableau1[[#This Row],[DetailVisite.VisNum]]="", "Sans détail", "Avec détail")</f>
        <v>Sans détail</v>
      </c>
      <c r="AV373" s="22">
        <f ca="1">IF(Tableau1[[#This Row],[VisDatePaiement_2024]]="",0,(TODAY()-Tableau1[[#This Row],[VisDatePaiement_2024]]))</f>
        <v>0</v>
      </c>
      <c r="AW373" s="22">
        <f ca="1">ROUND(Tableau1[[#This Row],[nombre de jour d''impayés]]/30,1)</f>
        <v>0</v>
      </c>
      <c r="AX373" s="22" t="str">
        <f ca="1">IF(Tableau1[[#This Row],[nombre de mois]]&gt;1,"impayé","payé")</f>
        <v>payé</v>
      </c>
      <c r="AY373" s="23" t="b">
        <f ca="1">AND(Tableau1[[#This Row],[VisDatesuivi_2024]]&gt;=TODAY()-30,Tableau1[[#This Row],[VisDatesuivi_2024]]&lt;=TODAY())</f>
        <v>0</v>
      </c>
      <c r="AZ373" s="23">
        <f>ROUNDDOWN(DAY(Tableau1[[#This Row],[VisDate_2024]])/7,0)</f>
        <v>0</v>
      </c>
      <c r="BA373" s="59">
        <f t="shared" si="5"/>
        <v>0</v>
      </c>
      <c r="BB373" s="60">
        <f>Tableau1[[#This Row],[VisDate_2024]]-Tableau1[[#This Row],[visite]]</f>
        <v>0</v>
      </c>
      <c r="BC373" s="56" t="str">
        <f>IF(Tableau1[[#This Row],[visite]]&gt;0,Tableau1[[#This Row],[Colonne1]],"")</f>
        <v/>
      </c>
    </row>
    <row r="374" spans="1:55" ht="43.2" x14ac:dyDescent="0.3">
      <c r="A374" s="1" t="s">
        <v>881</v>
      </c>
      <c r="B374" s="1" t="s">
        <v>882</v>
      </c>
      <c r="C374" s="1" t="s">
        <v>883</v>
      </c>
      <c r="D374" s="1" t="s">
        <v>884</v>
      </c>
      <c r="E374" s="1" t="s">
        <v>43</v>
      </c>
      <c r="F374" s="4">
        <v>41878</v>
      </c>
      <c r="G374" s="1" t="s">
        <v>56</v>
      </c>
      <c r="H374" s="1" t="s">
        <v>145</v>
      </c>
      <c r="I374" s="3" t="b">
        <v>0</v>
      </c>
      <c r="J374" s="3">
        <v>150</v>
      </c>
      <c r="K374" s="3">
        <v>45</v>
      </c>
      <c r="L374" s="3" t="b">
        <v>0</v>
      </c>
      <c r="M374" s="1" t="s">
        <v>43</v>
      </c>
      <c r="N374" s="1" t="s">
        <v>882</v>
      </c>
      <c r="O374" s="3">
        <v>3</v>
      </c>
      <c r="P374" s="1" t="s">
        <v>885</v>
      </c>
      <c r="Q374" s="1" t="s">
        <v>886</v>
      </c>
      <c r="R374" s="1" t="s">
        <v>47</v>
      </c>
      <c r="S374" s="20" t="s">
        <v>48</v>
      </c>
      <c r="T374" s="1" t="s">
        <v>49</v>
      </c>
      <c r="U374" s="1" t="s">
        <v>887</v>
      </c>
      <c r="V374" s="1" t="s">
        <v>43</v>
      </c>
      <c r="W374" s="4">
        <v>43836</v>
      </c>
      <c r="X374" s="3">
        <v>0.5</v>
      </c>
      <c r="Y374" s="1" t="s">
        <v>43</v>
      </c>
      <c r="Z374" s="1" t="s">
        <v>43</v>
      </c>
      <c r="AA374" s="2"/>
      <c r="AB374" s="1" t="s">
        <v>43</v>
      </c>
      <c r="AC374" s="2"/>
      <c r="AD374" s="2"/>
      <c r="AE374" s="2"/>
      <c r="AF374" s="1" t="s">
        <v>43</v>
      </c>
      <c r="AG374" s="1" t="s">
        <v>43</v>
      </c>
      <c r="AH374" s="1" t="s">
        <v>43</v>
      </c>
      <c r="AI374" s="1" t="s">
        <v>43</v>
      </c>
      <c r="AJ374" s="1" t="s">
        <v>43</v>
      </c>
      <c r="AK374" s="1" t="s">
        <v>43</v>
      </c>
      <c r="AL374" s="1" t="s">
        <v>43</v>
      </c>
      <c r="AM374" s="2"/>
      <c r="AN374" s="1" t="s">
        <v>43</v>
      </c>
      <c r="AO374" s="1" t="s">
        <v>43</v>
      </c>
      <c r="AP374" s="2"/>
      <c r="AQ374" s="2"/>
      <c r="AR374" s="1" t="s">
        <v>43</v>
      </c>
      <c r="AS374" s="8">
        <f>(Tableau1[[#This Row],[MedPrix]]+Tableau1[[#This Row],[PrixTrai]])*(1-Tableau1[[#This Row],[CliRemise]])</f>
        <v>0</v>
      </c>
      <c r="AT374" s="33">
        <f>Tableau1[[#This Row],[CA]]*1.1</f>
        <v>0</v>
      </c>
      <c r="AU374" s="22" t="str">
        <f>IF( Tableau1[[#This Row],[DetailVisite.VisNum]]="", "Sans détail", "Avec détail")</f>
        <v>Sans détail</v>
      </c>
      <c r="AV374" s="22">
        <f ca="1">IF(Tableau1[[#This Row],[VisDatePaiement_2024]]="",0,(TODAY()-Tableau1[[#This Row],[VisDatePaiement_2024]]))</f>
        <v>0</v>
      </c>
      <c r="AW374" s="22">
        <f ca="1">ROUND(Tableau1[[#This Row],[nombre de jour d''impayés]]/30,1)</f>
        <v>0</v>
      </c>
      <c r="AX374" s="22" t="str">
        <f ca="1">IF(Tableau1[[#This Row],[nombre de mois]]&gt;1,"impayé","payé")</f>
        <v>payé</v>
      </c>
      <c r="AY374" s="23" t="b">
        <f ca="1">AND(Tableau1[[#This Row],[VisDatesuivi_2024]]&gt;=TODAY()-30,Tableau1[[#This Row],[VisDatesuivi_2024]]&lt;=TODAY())</f>
        <v>0</v>
      </c>
      <c r="AZ374" s="23">
        <f>ROUNDDOWN(DAY(Tableau1[[#This Row],[VisDate_2024]])/7,0)</f>
        <v>0</v>
      </c>
      <c r="BA374" s="59">
        <f t="shared" si="5"/>
        <v>0</v>
      </c>
      <c r="BB374" s="60">
        <f>Tableau1[[#This Row],[VisDate_2024]]-Tableau1[[#This Row],[visite]]</f>
        <v>0</v>
      </c>
      <c r="BC374" s="56" t="str">
        <f>IF(Tableau1[[#This Row],[visite]]&gt;0,Tableau1[[#This Row],[Colonne1]],"")</f>
        <v/>
      </c>
    </row>
    <row r="375" spans="1:55" ht="43.2" x14ac:dyDescent="0.3">
      <c r="A375" s="1" t="s">
        <v>888</v>
      </c>
      <c r="B375" s="1" t="s">
        <v>882</v>
      </c>
      <c r="C375" s="1" t="s">
        <v>889</v>
      </c>
      <c r="D375" s="1" t="s">
        <v>890</v>
      </c>
      <c r="E375" s="1" t="s">
        <v>891</v>
      </c>
      <c r="F375" s="4">
        <v>42181</v>
      </c>
      <c r="G375" s="1" t="s">
        <v>56</v>
      </c>
      <c r="H375" s="1" t="s">
        <v>145</v>
      </c>
      <c r="I375" s="3" t="b">
        <v>0</v>
      </c>
      <c r="J375" s="3">
        <v>32</v>
      </c>
      <c r="K375" s="3">
        <v>12</v>
      </c>
      <c r="L375" s="3" t="b">
        <v>0</v>
      </c>
      <c r="M375" s="1" t="s">
        <v>43</v>
      </c>
      <c r="N375" s="1" t="s">
        <v>882</v>
      </c>
      <c r="O375" s="3">
        <v>3</v>
      </c>
      <c r="P375" s="1" t="s">
        <v>885</v>
      </c>
      <c r="Q375" s="1" t="s">
        <v>886</v>
      </c>
      <c r="R375" s="1" t="s">
        <v>47</v>
      </c>
      <c r="S375" s="20" t="s">
        <v>48</v>
      </c>
      <c r="T375" s="1" t="s">
        <v>49</v>
      </c>
      <c r="U375" s="1" t="s">
        <v>887</v>
      </c>
      <c r="V375" s="1" t="s">
        <v>43</v>
      </c>
      <c r="W375" s="4">
        <v>43836</v>
      </c>
      <c r="X375" s="3">
        <v>0.5</v>
      </c>
      <c r="Y375" s="1" t="s">
        <v>43</v>
      </c>
      <c r="Z375" s="1" t="s">
        <v>43</v>
      </c>
      <c r="AA375" s="2"/>
      <c r="AB375" s="1" t="s">
        <v>43</v>
      </c>
      <c r="AC375" s="2"/>
      <c r="AD375" s="2"/>
      <c r="AE375" s="2"/>
      <c r="AF375" s="1" t="s">
        <v>43</v>
      </c>
      <c r="AG375" s="1" t="s">
        <v>43</v>
      </c>
      <c r="AH375" s="1" t="s">
        <v>43</v>
      </c>
      <c r="AI375" s="1" t="s">
        <v>43</v>
      </c>
      <c r="AJ375" s="1" t="s">
        <v>43</v>
      </c>
      <c r="AK375" s="1" t="s">
        <v>43</v>
      </c>
      <c r="AL375" s="1" t="s">
        <v>43</v>
      </c>
      <c r="AM375" s="2"/>
      <c r="AN375" s="1" t="s">
        <v>43</v>
      </c>
      <c r="AO375" s="1" t="s">
        <v>43</v>
      </c>
      <c r="AP375" s="2"/>
      <c r="AQ375" s="2"/>
      <c r="AR375" s="1" t="s">
        <v>43</v>
      </c>
      <c r="AS375" s="8">
        <f>(Tableau1[[#This Row],[MedPrix]]+Tableau1[[#This Row],[PrixTrai]])*(1-Tableau1[[#This Row],[CliRemise]])</f>
        <v>0</v>
      </c>
      <c r="AT375" s="33">
        <f>Tableau1[[#This Row],[CA]]*1.1</f>
        <v>0</v>
      </c>
      <c r="AU375" s="22" t="str">
        <f>IF( Tableau1[[#This Row],[DetailVisite.VisNum]]="", "Sans détail", "Avec détail")</f>
        <v>Sans détail</v>
      </c>
      <c r="AV375" s="22">
        <f ca="1">IF(Tableau1[[#This Row],[VisDatePaiement_2024]]="",0,(TODAY()-Tableau1[[#This Row],[VisDatePaiement_2024]]))</f>
        <v>0</v>
      </c>
      <c r="AW375" s="22">
        <f ca="1">ROUND(Tableau1[[#This Row],[nombre de jour d''impayés]]/30,1)</f>
        <v>0</v>
      </c>
      <c r="AX375" s="22" t="str">
        <f ca="1">IF(Tableau1[[#This Row],[nombre de mois]]&gt;1,"impayé","payé")</f>
        <v>payé</v>
      </c>
      <c r="AY375" s="23" t="b">
        <f ca="1">AND(Tableau1[[#This Row],[VisDatesuivi_2024]]&gt;=TODAY()-30,Tableau1[[#This Row],[VisDatesuivi_2024]]&lt;=TODAY())</f>
        <v>0</v>
      </c>
      <c r="AZ375" s="23">
        <f>ROUNDDOWN(DAY(Tableau1[[#This Row],[VisDate_2024]])/7,0)</f>
        <v>0</v>
      </c>
      <c r="BA375" s="59">
        <f t="shared" si="5"/>
        <v>0</v>
      </c>
      <c r="BB375" s="60">
        <f>Tableau1[[#This Row],[VisDate_2024]]-Tableau1[[#This Row],[visite]]</f>
        <v>0</v>
      </c>
      <c r="BC375" s="56" t="str">
        <f>IF(Tableau1[[#This Row],[visite]]&gt;0,Tableau1[[#This Row],[Colonne1]],"")</f>
        <v/>
      </c>
    </row>
    <row r="376" spans="1:55" ht="43.2" x14ac:dyDescent="0.3">
      <c r="A376" s="1" t="s">
        <v>892</v>
      </c>
      <c r="B376" s="1" t="s">
        <v>882</v>
      </c>
      <c r="C376" s="1" t="s">
        <v>893</v>
      </c>
      <c r="D376" s="1" t="s">
        <v>54</v>
      </c>
      <c r="E376" s="1" t="s">
        <v>246</v>
      </c>
      <c r="F376" s="4">
        <v>42273</v>
      </c>
      <c r="G376" s="1" t="s">
        <v>107</v>
      </c>
      <c r="H376" s="1" t="s">
        <v>894</v>
      </c>
      <c r="I376" s="3" t="b">
        <v>0</v>
      </c>
      <c r="J376" s="3">
        <v>21</v>
      </c>
      <c r="K376" s="3">
        <v>0.6</v>
      </c>
      <c r="L376" s="3" t="b">
        <v>0</v>
      </c>
      <c r="M376" s="1" t="s">
        <v>43</v>
      </c>
      <c r="N376" s="1" t="s">
        <v>882</v>
      </c>
      <c r="O376" s="3">
        <v>3</v>
      </c>
      <c r="P376" s="1" t="s">
        <v>885</v>
      </c>
      <c r="Q376" s="1" t="s">
        <v>886</v>
      </c>
      <c r="R376" s="1" t="s">
        <v>47</v>
      </c>
      <c r="S376" s="20" t="s">
        <v>48</v>
      </c>
      <c r="T376" s="1" t="s">
        <v>49</v>
      </c>
      <c r="U376" s="1" t="s">
        <v>887</v>
      </c>
      <c r="V376" s="1" t="s">
        <v>43</v>
      </c>
      <c r="W376" s="4">
        <v>43836</v>
      </c>
      <c r="X376" s="3">
        <v>0.5</v>
      </c>
      <c r="Y376" s="1" t="s">
        <v>43</v>
      </c>
      <c r="Z376" s="1" t="s">
        <v>43</v>
      </c>
      <c r="AA376" s="2"/>
      <c r="AB376" s="1" t="s">
        <v>43</v>
      </c>
      <c r="AC376" s="2"/>
      <c r="AD376" s="2"/>
      <c r="AE376" s="2"/>
      <c r="AF376" s="1" t="s">
        <v>43</v>
      </c>
      <c r="AG376" s="1" t="s">
        <v>43</v>
      </c>
      <c r="AH376" s="1" t="s">
        <v>43</v>
      </c>
      <c r="AI376" s="1" t="s">
        <v>43</v>
      </c>
      <c r="AJ376" s="1" t="s">
        <v>43</v>
      </c>
      <c r="AK376" s="1" t="s">
        <v>43</v>
      </c>
      <c r="AL376" s="1" t="s">
        <v>43</v>
      </c>
      <c r="AM376" s="2"/>
      <c r="AN376" s="1" t="s">
        <v>43</v>
      </c>
      <c r="AO376" s="1" t="s">
        <v>43</v>
      </c>
      <c r="AP376" s="2"/>
      <c r="AQ376" s="2"/>
      <c r="AR376" s="1" t="s">
        <v>43</v>
      </c>
      <c r="AS376" s="8">
        <f>(Tableau1[[#This Row],[MedPrix]]+Tableau1[[#This Row],[PrixTrai]])*(1-Tableau1[[#This Row],[CliRemise]])</f>
        <v>0</v>
      </c>
      <c r="AT376" s="33">
        <f>Tableau1[[#This Row],[CA]]*1.1</f>
        <v>0</v>
      </c>
      <c r="AU376" s="22" t="str">
        <f>IF( Tableau1[[#This Row],[DetailVisite.VisNum]]="", "Sans détail", "Avec détail")</f>
        <v>Sans détail</v>
      </c>
      <c r="AV376" s="22">
        <f ca="1">IF(Tableau1[[#This Row],[VisDatePaiement_2024]]="",0,(TODAY()-Tableau1[[#This Row],[VisDatePaiement_2024]]))</f>
        <v>0</v>
      </c>
      <c r="AW376" s="22">
        <f ca="1">ROUND(Tableau1[[#This Row],[nombre de jour d''impayés]]/30,1)</f>
        <v>0</v>
      </c>
      <c r="AX376" s="22" t="str">
        <f ca="1">IF(Tableau1[[#This Row],[nombre de mois]]&gt;1,"impayé","payé")</f>
        <v>payé</v>
      </c>
      <c r="AY376" s="23" t="b">
        <f ca="1">AND(Tableau1[[#This Row],[VisDatesuivi_2024]]&gt;=TODAY()-30,Tableau1[[#This Row],[VisDatesuivi_2024]]&lt;=TODAY())</f>
        <v>0</v>
      </c>
      <c r="AZ376" s="23">
        <f>ROUNDDOWN(DAY(Tableau1[[#This Row],[VisDate_2024]])/7,0)</f>
        <v>0</v>
      </c>
      <c r="BA376" s="59">
        <f t="shared" si="5"/>
        <v>0</v>
      </c>
      <c r="BB376" s="60">
        <f>Tableau1[[#This Row],[VisDate_2024]]-Tableau1[[#This Row],[visite]]</f>
        <v>0</v>
      </c>
      <c r="BC376" s="56" t="str">
        <f>IF(Tableau1[[#This Row],[visite]]&gt;0,Tableau1[[#This Row],[Colonne1]],"")</f>
        <v/>
      </c>
    </row>
    <row r="377" spans="1:55" ht="43.2" x14ac:dyDescent="0.3">
      <c r="A377" s="1" t="s">
        <v>895</v>
      </c>
      <c r="B377" s="1" t="s">
        <v>882</v>
      </c>
      <c r="C377" s="1" t="s">
        <v>896</v>
      </c>
      <c r="D377" s="1" t="s">
        <v>416</v>
      </c>
      <c r="E377" s="1" t="s">
        <v>897</v>
      </c>
      <c r="F377" s="4">
        <v>40963</v>
      </c>
      <c r="G377" s="1" t="s">
        <v>56</v>
      </c>
      <c r="H377" s="1" t="s">
        <v>145</v>
      </c>
      <c r="I377" s="3" t="b">
        <v>0</v>
      </c>
      <c r="J377" s="3">
        <v>56.9</v>
      </c>
      <c r="K377" s="3">
        <v>3</v>
      </c>
      <c r="L377" s="3" t="b">
        <v>0</v>
      </c>
      <c r="M377" s="1" t="s">
        <v>43</v>
      </c>
      <c r="N377" s="1" t="s">
        <v>882</v>
      </c>
      <c r="O377" s="3">
        <v>3</v>
      </c>
      <c r="P377" s="1" t="s">
        <v>885</v>
      </c>
      <c r="Q377" s="1" t="s">
        <v>886</v>
      </c>
      <c r="R377" s="1" t="s">
        <v>47</v>
      </c>
      <c r="S377" s="20" t="s">
        <v>48</v>
      </c>
      <c r="T377" s="1" t="s">
        <v>49</v>
      </c>
      <c r="U377" s="1" t="s">
        <v>887</v>
      </c>
      <c r="V377" s="1" t="s">
        <v>43</v>
      </c>
      <c r="W377" s="4">
        <v>43836</v>
      </c>
      <c r="X377" s="3">
        <v>0.5</v>
      </c>
      <c r="Y377" s="1" t="s">
        <v>43</v>
      </c>
      <c r="Z377" s="1" t="s">
        <v>43</v>
      </c>
      <c r="AA377" s="2"/>
      <c r="AB377" s="1" t="s">
        <v>43</v>
      </c>
      <c r="AC377" s="2"/>
      <c r="AD377" s="2"/>
      <c r="AE377" s="2"/>
      <c r="AF377" s="1" t="s">
        <v>43</v>
      </c>
      <c r="AG377" s="1" t="s">
        <v>43</v>
      </c>
      <c r="AH377" s="1" t="s">
        <v>43</v>
      </c>
      <c r="AI377" s="1" t="s">
        <v>43</v>
      </c>
      <c r="AJ377" s="1" t="s">
        <v>43</v>
      </c>
      <c r="AK377" s="1" t="s">
        <v>43</v>
      </c>
      <c r="AL377" s="1" t="s">
        <v>43</v>
      </c>
      <c r="AM377" s="2"/>
      <c r="AN377" s="1" t="s">
        <v>43</v>
      </c>
      <c r="AO377" s="1" t="s">
        <v>43</v>
      </c>
      <c r="AP377" s="2"/>
      <c r="AQ377" s="2"/>
      <c r="AR377" s="1" t="s">
        <v>43</v>
      </c>
      <c r="AS377" s="8">
        <f>(Tableau1[[#This Row],[MedPrix]]+Tableau1[[#This Row],[PrixTrai]])*(1-Tableau1[[#This Row],[CliRemise]])</f>
        <v>0</v>
      </c>
      <c r="AT377" s="33">
        <f>Tableau1[[#This Row],[CA]]*1.1</f>
        <v>0</v>
      </c>
      <c r="AU377" s="22" t="str">
        <f>IF( Tableau1[[#This Row],[DetailVisite.VisNum]]="", "Sans détail", "Avec détail")</f>
        <v>Sans détail</v>
      </c>
      <c r="AV377" s="22">
        <f ca="1">IF(Tableau1[[#This Row],[VisDatePaiement_2024]]="",0,(TODAY()-Tableau1[[#This Row],[VisDatePaiement_2024]]))</f>
        <v>0</v>
      </c>
      <c r="AW377" s="22">
        <f ca="1">ROUND(Tableau1[[#This Row],[nombre de jour d''impayés]]/30,1)</f>
        <v>0</v>
      </c>
      <c r="AX377" s="22" t="str">
        <f ca="1">IF(Tableau1[[#This Row],[nombre de mois]]&gt;1,"impayé","payé")</f>
        <v>payé</v>
      </c>
      <c r="AY377" s="23" t="b">
        <f ca="1">AND(Tableau1[[#This Row],[VisDatesuivi_2024]]&gt;=TODAY()-30,Tableau1[[#This Row],[VisDatesuivi_2024]]&lt;=TODAY())</f>
        <v>0</v>
      </c>
      <c r="AZ377" s="23">
        <f>ROUNDDOWN(DAY(Tableau1[[#This Row],[VisDate_2024]])/7,0)</f>
        <v>0</v>
      </c>
      <c r="BA377" s="59">
        <f t="shared" si="5"/>
        <v>0</v>
      </c>
      <c r="BB377" s="60">
        <f>Tableau1[[#This Row],[VisDate_2024]]-Tableau1[[#This Row],[visite]]</f>
        <v>0</v>
      </c>
      <c r="BC377" s="56" t="str">
        <f>IF(Tableau1[[#This Row],[visite]]&gt;0,Tableau1[[#This Row],[Colonne1]],"")</f>
        <v/>
      </c>
    </row>
    <row r="378" spans="1:55" ht="43.2" x14ac:dyDescent="0.3">
      <c r="A378" s="1" t="s">
        <v>898</v>
      </c>
      <c r="B378" s="1" t="s">
        <v>882</v>
      </c>
      <c r="C378" s="1" t="s">
        <v>899</v>
      </c>
      <c r="D378" s="1" t="s">
        <v>578</v>
      </c>
      <c r="E378" s="1" t="s">
        <v>43</v>
      </c>
      <c r="F378" s="4">
        <v>40994</v>
      </c>
      <c r="G378" s="1" t="s">
        <v>56</v>
      </c>
      <c r="H378" s="1" t="s">
        <v>592</v>
      </c>
      <c r="I378" s="3" t="b">
        <v>0</v>
      </c>
      <c r="J378" s="3">
        <v>62.9</v>
      </c>
      <c r="K378" s="3">
        <v>35</v>
      </c>
      <c r="L378" s="3" t="b">
        <v>0</v>
      </c>
      <c r="M378" s="1" t="s">
        <v>43</v>
      </c>
      <c r="N378" s="1" t="s">
        <v>882</v>
      </c>
      <c r="O378" s="3">
        <v>3</v>
      </c>
      <c r="P378" s="1" t="s">
        <v>885</v>
      </c>
      <c r="Q378" s="1" t="s">
        <v>886</v>
      </c>
      <c r="R378" s="1" t="s">
        <v>47</v>
      </c>
      <c r="S378" s="20" t="s">
        <v>48</v>
      </c>
      <c r="T378" s="1" t="s">
        <v>49</v>
      </c>
      <c r="U378" s="1" t="s">
        <v>887</v>
      </c>
      <c r="V378" s="1" t="s">
        <v>43</v>
      </c>
      <c r="W378" s="4">
        <v>43836</v>
      </c>
      <c r="X378" s="3">
        <v>0.5</v>
      </c>
      <c r="Y378" s="1" t="s">
        <v>43</v>
      </c>
      <c r="Z378" s="1" t="s">
        <v>43</v>
      </c>
      <c r="AA378" s="2"/>
      <c r="AB378" s="1" t="s">
        <v>43</v>
      </c>
      <c r="AC378" s="2"/>
      <c r="AD378" s="2"/>
      <c r="AE378" s="2"/>
      <c r="AF378" s="1" t="s">
        <v>43</v>
      </c>
      <c r="AG378" s="1" t="s">
        <v>43</v>
      </c>
      <c r="AH378" s="1" t="s">
        <v>43</v>
      </c>
      <c r="AI378" s="1" t="s">
        <v>43</v>
      </c>
      <c r="AJ378" s="1" t="s">
        <v>43</v>
      </c>
      <c r="AK378" s="1" t="s">
        <v>43</v>
      </c>
      <c r="AL378" s="1" t="s">
        <v>43</v>
      </c>
      <c r="AM378" s="2"/>
      <c r="AN378" s="1" t="s">
        <v>43</v>
      </c>
      <c r="AO378" s="1" t="s">
        <v>43</v>
      </c>
      <c r="AP378" s="2"/>
      <c r="AQ378" s="2"/>
      <c r="AR378" s="1" t="s">
        <v>43</v>
      </c>
      <c r="AS378" s="8">
        <f>(Tableau1[[#This Row],[MedPrix]]+Tableau1[[#This Row],[PrixTrai]])*(1-Tableau1[[#This Row],[CliRemise]])</f>
        <v>0</v>
      </c>
      <c r="AT378" s="33">
        <f>Tableau1[[#This Row],[CA]]*1.1</f>
        <v>0</v>
      </c>
      <c r="AU378" s="22" t="str">
        <f>IF( Tableau1[[#This Row],[DetailVisite.VisNum]]="", "Sans détail", "Avec détail")</f>
        <v>Sans détail</v>
      </c>
      <c r="AV378" s="22">
        <f ca="1">IF(Tableau1[[#This Row],[VisDatePaiement_2024]]="",0,(TODAY()-Tableau1[[#This Row],[VisDatePaiement_2024]]))</f>
        <v>0</v>
      </c>
      <c r="AW378" s="22">
        <f ca="1">ROUND(Tableau1[[#This Row],[nombre de jour d''impayés]]/30,1)</f>
        <v>0</v>
      </c>
      <c r="AX378" s="22" t="str">
        <f ca="1">IF(Tableau1[[#This Row],[nombre de mois]]&gt;1,"impayé","payé")</f>
        <v>payé</v>
      </c>
      <c r="AY378" s="23" t="b">
        <f ca="1">AND(Tableau1[[#This Row],[VisDatesuivi_2024]]&gt;=TODAY()-30,Tableau1[[#This Row],[VisDatesuivi_2024]]&lt;=TODAY())</f>
        <v>0</v>
      </c>
      <c r="AZ378" s="23">
        <f>ROUNDDOWN(DAY(Tableau1[[#This Row],[VisDate_2024]])/7,0)</f>
        <v>0</v>
      </c>
      <c r="BA378" s="59">
        <f t="shared" si="5"/>
        <v>0</v>
      </c>
      <c r="BB378" s="60">
        <f>Tableau1[[#This Row],[VisDate_2024]]-Tableau1[[#This Row],[visite]]</f>
        <v>0</v>
      </c>
      <c r="BC378" s="56" t="str">
        <f>IF(Tableau1[[#This Row],[visite]]&gt;0,Tableau1[[#This Row],[Colonne1]],"")</f>
        <v/>
      </c>
    </row>
    <row r="379" spans="1:55" ht="43.2" x14ac:dyDescent="0.3">
      <c r="A379" s="1" t="s">
        <v>900</v>
      </c>
      <c r="B379" s="1" t="s">
        <v>882</v>
      </c>
      <c r="C379" s="1" t="s">
        <v>901</v>
      </c>
      <c r="D379" s="1" t="s">
        <v>105</v>
      </c>
      <c r="E379" s="1" t="s">
        <v>902</v>
      </c>
      <c r="F379" s="4">
        <v>38041</v>
      </c>
      <c r="G379" s="1" t="s">
        <v>56</v>
      </c>
      <c r="H379" s="1" t="s">
        <v>903</v>
      </c>
      <c r="I379" s="3" t="b">
        <v>0</v>
      </c>
      <c r="J379" s="3">
        <v>22.2</v>
      </c>
      <c r="K379" s="3">
        <v>0.1</v>
      </c>
      <c r="L379" s="3" t="b">
        <v>0</v>
      </c>
      <c r="M379" s="1" t="s">
        <v>43</v>
      </c>
      <c r="N379" s="1" t="s">
        <v>882</v>
      </c>
      <c r="O379" s="3">
        <v>3</v>
      </c>
      <c r="P379" s="1" t="s">
        <v>885</v>
      </c>
      <c r="Q379" s="1" t="s">
        <v>886</v>
      </c>
      <c r="R379" s="1" t="s">
        <v>47</v>
      </c>
      <c r="S379" s="20" t="s">
        <v>48</v>
      </c>
      <c r="T379" s="1" t="s">
        <v>49</v>
      </c>
      <c r="U379" s="1" t="s">
        <v>887</v>
      </c>
      <c r="V379" s="1" t="s">
        <v>43</v>
      </c>
      <c r="W379" s="4">
        <v>43836</v>
      </c>
      <c r="X379" s="3">
        <v>0.5</v>
      </c>
      <c r="Y379" s="1" t="s">
        <v>43</v>
      </c>
      <c r="Z379" s="1" t="s">
        <v>43</v>
      </c>
      <c r="AA379" s="2"/>
      <c r="AB379" s="1" t="s">
        <v>43</v>
      </c>
      <c r="AC379" s="2"/>
      <c r="AD379" s="2"/>
      <c r="AE379" s="2"/>
      <c r="AF379" s="1" t="s">
        <v>43</v>
      </c>
      <c r="AG379" s="1" t="s">
        <v>43</v>
      </c>
      <c r="AH379" s="1" t="s">
        <v>43</v>
      </c>
      <c r="AI379" s="1" t="s">
        <v>43</v>
      </c>
      <c r="AJ379" s="1" t="s">
        <v>43</v>
      </c>
      <c r="AK379" s="1" t="s">
        <v>43</v>
      </c>
      <c r="AL379" s="1" t="s">
        <v>43</v>
      </c>
      <c r="AM379" s="2"/>
      <c r="AN379" s="1" t="s">
        <v>43</v>
      </c>
      <c r="AO379" s="1" t="s">
        <v>43</v>
      </c>
      <c r="AP379" s="2"/>
      <c r="AQ379" s="2"/>
      <c r="AR379" s="1" t="s">
        <v>43</v>
      </c>
      <c r="AS379" s="8">
        <f>(Tableau1[[#This Row],[MedPrix]]+Tableau1[[#This Row],[PrixTrai]])*(1-Tableau1[[#This Row],[CliRemise]])</f>
        <v>0</v>
      </c>
      <c r="AT379" s="33">
        <f>Tableau1[[#This Row],[CA]]*1.1</f>
        <v>0</v>
      </c>
      <c r="AU379" s="22" t="str">
        <f>IF( Tableau1[[#This Row],[DetailVisite.VisNum]]="", "Sans détail", "Avec détail")</f>
        <v>Sans détail</v>
      </c>
      <c r="AV379" s="22">
        <f ca="1">IF(Tableau1[[#This Row],[VisDatePaiement_2024]]="",0,(TODAY()-Tableau1[[#This Row],[VisDatePaiement_2024]]))</f>
        <v>0</v>
      </c>
      <c r="AW379" s="22">
        <f ca="1">ROUND(Tableau1[[#This Row],[nombre de jour d''impayés]]/30,1)</f>
        <v>0</v>
      </c>
      <c r="AX379" s="22" t="str">
        <f ca="1">IF(Tableau1[[#This Row],[nombre de mois]]&gt;1,"impayé","payé")</f>
        <v>payé</v>
      </c>
      <c r="AY379" s="23" t="b">
        <f ca="1">AND(Tableau1[[#This Row],[VisDatesuivi_2024]]&gt;=TODAY()-30,Tableau1[[#This Row],[VisDatesuivi_2024]]&lt;=TODAY())</f>
        <v>0</v>
      </c>
      <c r="AZ379" s="23">
        <f>ROUNDDOWN(DAY(Tableau1[[#This Row],[VisDate_2024]])/7,0)</f>
        <v>0</v>
      </c>
      <c r="BA379" s="59">
        <f t="shared" si="5"/>
        <v>0</v>
      </c>
      <c r="BB379" s="60">
        <f>Tableau1[[#This Row],[VisDate_2024]]-Tableau1[[#This Row],[visite]]</f>
        <v>0</v>
      </c>
      <c r="BC379" s="56" t="str">
        <f>IF(Tableau1[[#This Row],[visite]]&gt;0,Tableau1[[#This Row],[Colonne1]],"")</f>
        <v/>
      </c>
    </row>
    <row r="380" spans="1:55" ht="28.8" x14ac:dyDescent="0.3">
      <c r="A380" s="1" t="s">
        <v>904</v>
      </c>
      <c r="B380" s="1" t="s">
        <v>905</v>
      </c>
      <c r="C380" s="1" t="s">
        <v>893</v>
      </c>
      <c r="D380" s="1" t="s">
        <v>54</v>
      </c>
      <c r="E380" s="1" t="s">
        <v>55</v>
      </c>
      <c r="F380" s="4">
        <v>41177</v>
      </c>
      <c r="G380" s="1" t="s">
        <v>107</v>
      </c>
      <c r="H380" s="1" t="s">
        <v>266</v>
      </c>
      <c r="I380" s="3" t="b">
        <v>0</v>
      </c>
      <c r="J380" s="3">
        <v>53</v>
      </c>
      <c r="K380" s="3">
        <v>2.5</v>
      </c>
      <c r="L380" s="3" t="b">
        <v>0</v>
      </c>
      <c r="M380" s="1" t="s">
        <v>43</v>
      </c>
      <c r="N380" s="1" t="s">
        <v>905</v>
      </c>
      <c r="O380" s="3">
        <v>2</v>
      </c>
      <c r="P380" s="1" t="s">
        <v>906</v>
      </c>
      <c r="Q380" s="1" t="s">
        <v>907</v>
      </c>
      <c r="R380" s="1" t="s">
        <v>304</v>
      </c>
      <c r="S380" s="20" t="s">
        <v>62</v>
      </c>
      <c r="T380" s="1" t="s">
        <v>305</v>
      </c>
      <c r="U380" s="1" t="s">
        <v>908</v>
      </c>
      <c r="V380" s="1" t="s">
        <v>43</v>
      </c>
      <c r="W380" s="4">
        <v>43409</v>
      </c>
      <c r="X380" s="3">
        <v>0.2</v>
      </c>
      <c r="Y380" s="1" t="s">
        <v>43</v>
      </c>
      <c r="Z380" s="1" t="s">
        <v>43</v>
      </c>
      <c r="AA380" s="2"/>
      <c r="AB380" s="1" t="s">
        <v>43</v>
      </c>
      <c r="AC380" s="2"/>
      <c r="AD380" s="2"/>
      <c r="AE380" s="2"/>
      <c r="AF380" s="1" t="s">
        <v>43</v>
      </c>
      <c r="AG380" s="1" t="s">
        <v>43</v>
      </c>
      <c r="AH380" s="1" t="s">
        <v>43</v>
      </c>
      <c r="AI380" s="1" t="s">
        <v>43</v>
      </c>
      <c r="AJ380" s="1" t="s">
        <v>43</v>
      </c>
      <c r="AK380" s="1" t="s">
        <v>43</v>
      </c>
      <c r="AL380" s="1" t="s">
        <v>43</v>
      </c>
      <c r="AM380" s="2"/>
      <c r="AN380" s="1" t="s">
        <v>43</v>
      </c>
      <c r="AO380" s="1" t="s">
        <v>43</v>
      </c>
      <c r="AP380" s="2"/>
      <c r="AQ380" s="2"/>
      <c r="AR380" s="1" t="s">
        <v>43</v>
      </c>
      <c r="AS380" s="8">
        <f>(Tableau1[[#This Row],[MedPrix]]+Tableau1[[#This Row],[PrixTrai]])*(1-Tableau1[[#This Row],[CliRemise]])</f>
        <v>0</v>
      </c>
      <c r="AT380" s="33">
        <f>Tableau1[[#This Row],[CA]]*1.1</f>
        <v>0</v>
      </c>
      <c r="AU380" s="22" t="str">
        <f>IF( Tableau1[[#This Row],[DetailVisite.VisNum]]="", "Sans détail", "Avec détail")</f>
        <v>Sans détail</v>
      </c>
      <c r="AV380" s="22">
        <f ca="1">IF(Tableau1[[#This Row],[VisDatePaiement_2024]]="",0,(TODAY()-Tableau1[[#This Row],[VisDatePaiement_2024]]))</f>
        <v>0</v>
      </c>
      <c r="AW380" s="22">
        <f ca="1">ROUND(Tableau1[[#This Row],[nombre de jour d''impayés]]/30,1)</f>
        <v>0</v>
      </c>
      <c r="AX380" s="22" t="str">
        <f ca="1">IF(Tableau1[[#This Row],[nombre de mois]]&gt;1,"impayé","payé")</f>
        <v>payé</v>
      </c>
      <c r="AY380" s="23" t="b">
        <f ca="1">AND(Tableau1[[#This Row],[VisDatesuivi_2024]]&gt;=TODAY()-30,Tableau1[[#This Row],[VisDatesuivi_2024]]&lt;=TODAY())</f>
        <v>0</v>
      </c>
      <c r="AZ380" s="23">
        <f>ROUNDDOWN(DAY(Tableau1[[#This Row],[VisDate_2024]])/7,0)</f>
        <v>0</v>
      </c>
      <c r="BA380" s="59">
        <f t="shared" si="5"/>
        <v>0</v>
      </c>
      <c r="BB380" s="60">
        <f>Tableau1[[#This Row],[VisDate_2024]]-Tableau1[[#This Row],[visite]]</f>
        <v>0</v>
      </c>
      <c r="BC380" s="56" t="str">
        <f>IF(Tableau1[[#This Row],[visite]]&gt;0,Tableau1[[#This Row],[Colonne1]],"")</f>
        <v/>
      </c>
    </row>
    <row r="381" spans="1:55" ht="28.8" x14ac:dyDescent="0.3">
      <c r="A381" s="1" t="s">
        <v>909</v>
      </c>
      <c r="B381" s="1" t="s">
        <v>905</v>
      </c>
      <c r="C381" s="1" t="s">
        <v>910</v>
      </c>
      <c r="D381" s="1" t="s">
        <v>241</v>
      </c>
      <c r="E381" s="1" t="s">
        <v>480</v>
      </c>
      <c r="F381" s="4">
        <v>41208</v>
      </c>
      <c r="G381" s="1" t="s">
        <v>107</v>
      </c>
      <c r="H381" s="1" t="s">
        <v>592</v>
      </c>
      <c r="I381" s="3" t="b">
        <v>0</v>
      </c>
      <c r="J381" s="3">
        <v>48.2</v>
      </c>
      <c r="K381" s="3">
        <v>4.2</v>
      </c>
      <c r="L381" s="3" t="b">
        <v>0</v>
      </c>
      <c r="M381" s="1" t="s">
        <v>43</v>
      </c>
      <c r="N381" s="1" t="s">
        <v>905</v>
      </c>
      <c r="O381" s="3">
        <v>2</v>
      </c>
      <c r="P381" s="1" t="s">
        <v>906</v>
      </c>
      <c r="Q381" s="1" t="s">
        <v>907</v>
      </c>
      <c r="R381" s="1" t="s">
        <v>304</v>
      </c>
      <c r="S381" s="20" t="s">
        <v>62</v>
      </c>
      <c r="T381" s="1" t="s">
        <v>305</v>
      </c>
      <c r="U381" s="1" t="s">
        <v>908</v>
      </c>
      <c r="V381" s="1" t="s">
        <v>43</v>
      </c>
      <c r="W381" s="4">
        <v>43409</v>
      </c>
      <c r="X381" s="3">
        <v>0.2</v>
      </c>
      <c r="Y381" s="1" t="s">
        <v>43</v>
      </c>
      <c r="Z381" s="1" t="s">
        <v>43</v>
      </c>
      <c r="AA381" s="2"/>
      <c r="AB381" s="1" t="s">
        <v>43</v>
      </c>
      <c r="AC381" s="2"/>
      <c r="AD381" s="2"/>
      <c r="AE381" s="2"/>
      <c r="AF381" s="1" t="s">
        <v>43</v>
      </c>
      <c r="AG381" s="1" t="s">
        <v>43</v>
      </c>
      <c r="AH381" s="1" t="s">
        <v>43</v>
      </c>
      <c r="AI381" s="1" t="s">
        <v>43</v>
      </c>
      <c r="AJ381" s="1" t="s">
        <v>43</v>
      </c>
      <c r="AK381" s="1" t="s">
        <v>43</v>
      </c>
      <c r="AL381" s="1" t="s">
        <v>43</v>
      </c>
      <c r="AM381" s="2"/>
      <c r="AN381" s="1" t="s">
        <v>43</v>
      </c>
      <c r="AO381" s="1" t="s">
        <v>43</v>
      </c>
      <c r="AP381" s="2"/>
      <c r="AQ381" s="2"/>
      <c r="AR381" s="1" t="s">
        <v>43</v>
      </c>
      <c r="AS381" s="8">
        <f>(Tableau1[[#This Row],[MedPrix]]+Tableau1[[#This Row],[PrixTrai]])*(1-Tableau1[[#This Row],[CliRemise]])</f>
        <v>0</v>
      </c>
      <c r="AT381" s="33">
        <f>Tableau1[[#This Row],[CA]]*1.1</f>
        <v>0</v>
      </c>
      <c r="AU381" s="22" t="str">
        <f>IF( Tableau1[[#This Row],[DetailVisite.VisNum]]="", "Sans détail", "Avec détail")</f>
        <v>Sans détail</v>
      </c>
      <c r="AV381" s="22">
        <f ca="1">IF(Tableau1[[#This Row],[VisDatePaiement_2024]]="",0,(TODAY()-Tableau1[[#This Row],[VisDatePaiement_2024]]))</f>
        <v>0</v>
      </c>
      <c r="AW381" s="22">
        <f ca="1">ROUND(Tableau1[[#This Row],[nombre de jour d''impayés]]/30,1)</f>
        <v>0</v>
      </c>
      <c r="AX381" s="22" t="str">
        <f ca="1">IF(Tableau1[[#This Row],[nombre de mois]]&gt;1,"impayé","payé")</f>
        <v>payé</v>
      </c>
      <c r="AY381" s="23" t="b">
        <f ca="1">AND(Tableau1[[#This Row],[VisDatesuivi_2024]]&gt;=TODAY()-30,Tableau1[[#This Row],[VisDatesuivi_2024]]&lt;=TODAY())</f>
        <v>0</v>
      </c>
      <c r="AZ381" s="23">
        <f>ROUNDDOWN(DAY(Tableau1[[#This Row],[VisDate_2024]])/7,0)</f>
        <v>0</v>
      </c>
      <c r="BA381" s="59">
        <f t="shared" si="5"/>
        <v>0</v>
      </c>
      <c r="BB381" s="60">
        <f>Tableau1[[#This Row],[VisDate_2024]]-Tableau1[[#This Row],[visite]]</f>
        <v>0</v>
      </c>
      <c r="BC381" s="56" t="str">
        <f>IF(Tableau1[[#This Row],[visite]]&gt;0,Tableau1[[#This Row],[Colonne1]],"")</f>
        <v/>
      </c>
    </row>
    <row r="382" spans="1:55" ht="43.2" x14ac:dyDescent="0.3">
      <c r="A382" s="1" t="s">
        <v>911</v>
      </c>
      <c r="B382" s="1" t="s">
        <v>912</v>
      </c>
      <c r="C382" s="1" t="s">
        <v>695</v>
      </c>
      <c r="D382" s="1" t="s">
        <v>241</v>
      </c>
      <c r="E382" s="1" t="s">
        <v>370</v>
      </c>
      <c r="F382" s="4">
        <v>41725</v>
      </c>
      <c r="G382" s="1" t="s">
        <v>107</v>
      </c>
      <c r="H382" s="1" t="s">
        <v>145</v>
      </c>
      <c r="I382" s="3" t="b">
        <v>1</v>
      </c>
      <c r="J382" s="3">
        <v>58.1</v>
      </c>
      <c r="K382" s="3">
        <v>3.4</v>
      </c>
      <c r="L382" s="3" t="b">
        <v>0</v>
      </c>
      <c r="M382" s="1" t="s">
        <v>43</v>
      </c>
      <c r="N382" s="1" t="s">
        <v>912</v>
      </c>
      <c r="O382" s="3">
        <v>1</v>
      </c>
      <c r="P382" s="1" t="s">
        <v>913</v>
      </c>
      <c r="Q382" s="1" t="s">
        <v>914</v>
      </c>
      <c r="R382" s="1" t="s">
        <v>47</v>
      </c>
      <c r="S382" s="20" t="s">
        <v>48</v>
      </c>
      <c r="T382" s="1" t="s">
        <v>49</v>
      </c>
      <c r="U382" s="1" t="s">
        <v>915</v>
      </c>
      <c r="V382" s="1" t="s">
        <v>43</v>
      </c>
      <c r="W382" s="4">
        <v>43005</v>
      </c>
      <c r="X382" s="3">
        <v>0</v>
      </c>
      <c r="Y382" s="1" t="s">
        <v>916</v>
      </c>
      <c r="Z382" s="1" t="s">
        <v>911</v>
      </c>
      <c r="AA382" s="4">
        <v>44989</v>
      </c>
      <c r="AB382" s="1" t="s">
        <v>111</v>
      </c>
      <c r="AC382" s="2"/>
      <c r="AD382" s="3">
        <v>1</v>
      </c>
      <c r="AE382" s="4">
        <v>45010</v>
      </c>
      <c r="AF382" s="1" t="s">
        <v>916</v>
      </c>
      <c r="AG382" s="1" t="s">
        <v>67</v>
      </c>
      <c r="AH382" s="1" t="s">
        <v>172</v>
      </c>
      <c r="AI382" s="1" t="s">
        <v>173</v>
      </c>
      <c r="AJ382" s="1" t="s">
        <v>174</v>
      </c>
      <c r="AK382" s="1" t="s">
        <v>174</v>
      </c>
      <c r="AL382" s="1" t="s">
        <v>175</v>
      </c>
      <c r="AM382" s="5">
        <v>4</v>
      </c>
      <c r="AN382" s="1" t="s">
        <v>173</v>
      </c>
      <c r="AO382" s="1" t="s">
        <v>176</v>
      </c>
      <c r="AP382" s="5">
        <v>1225</v>
      </c>
      <c r="AQ382" s="3">
        <v>1</v>
      </c>
      <c r="AR382" s="1" t="s">
        <v>112</v>
      </c>
      <c r="AS382" s="8">
        <f>(Tableau1[[#This Row],[MedPrix]]+Tableau1[[#This Row],[PrixTrai]])*(1-Tableau1[[#This Row],[CliRemise]])</f>
        <v>1229</v>
      </c>
      <c r="AT382" s="33">
        <f>Tableau1[[#This Row],[CA]]*1.1</f>
        <v>1351.9</v>
      </c>
      <c r="AU382" s="22" t="str">
        <f>IF( Tableau1[[#This Row],[DetailVisite.VisNum]]="", "Sans détail", "Avec détail")</f>
        <v>Avec détail</v>
      </c>
      <c r="AV382" s="22">
        <f ca="1">IF(Tableau1[[#This Row],[VisDatePaiement_2024]]="",0,(TODAY()-Tableau1[[#This Row],[VisDatePaiement_2024]]))</f>
        <v>659</v>
      </c>
      <c r="AW382" s="22">
        <f ca="1">ROUND(Tableau1[[#This Row],[nombre de jour d''impayés]]/30,1)</f>
        <v>22</v>
      </c>
      <c r="AX382" s="22" t="str">
        <f ca="1">IF(Tableau1[[#This Row],[nombre de mois]]&gt;1,"impayé","payé")</f>
        <v>impayé</v>
      </c>
      <c r="AY382" s="23" t="b">
        <f ca="1">AND(Tableau1[[#This Row],[VisDatesuivi_2024]]&gt;=TODAY()-30,Tableau1[[#This Row],[VisDatesuivi_2024]]&lt;=TODAY())</f>
        <v>0</v>
      </c>
      <c r="AZ382" s="23">
        <f>ROUNDDOWN(DAY(Tableau1[[#This Row],[VisDate_2024]])/7,0)</f>
        <v>0</v>
      </c>
      <c r="BA382" s="59">
        <f t="shared" si="5"/>
        <v>0</v>
      </c>
      <c r="BB382" s="60">
        <f>Tableau1[[#This Row],[VisDate_2024]]-Tableau1[[#This Row],[visite]]</f>
        <v>44989</v>
      </c>
      <c r="BC382" s="56" t="str">
        <f>IF(Tableau1[[#This Row],[visite]]&gt;0,Tableau1[[#This Row],[Colonne1]],"")</f>
        <v/>
      </c>
    </row>
    <row r="383" spans="1:55" ht="28.8" x14ac:dyDescent="0.3">
      <c r="A383" s="1" t="s">
        <v>911</v>
      </c>
      <c r="B383" s="1" t="s">
        <v>912</v>
      </c>
      <c r="C383" s="1" t="s">
        <v>695</v>
      </c>
      <c r="D383" s="1" t="s">
        <v>241</v>
      </c>
      <c r="E383" s="1" t="s">
        <v>370</v>
      </c>
      <c r="F383" s="4">
        <v>41725</v>
      </c>
      <c r="G383" s="1" t="s">
        <v>107</v>
      </c>
      <c r="H383" s="1" t="s">
        <v>145</v>
      </c>
      <c r="I383" s="3" t="b">
        <v>1</v>
      </c>
      <c r="J383" s="3">
        <v>58.1</v>
      </c>
      <c r="K383" s="3">
        <v>3.4</v>
      </c>
      <c r="L383" s="3" t="b">
        <v>0</v>
      </c>
      <c r="M383" s="1" t="s">
        <v>43</v>
      </c>
      <c r="N383" s="1" t="s">
        <v>912</v>
      </c>
      <c r="O383" s="3">
        <v>1</v>
      </c>
      <c r="P383" s="1" t="s">
        <v>913</v>
      </c>
      <c r="Q383" s="1" t="s">
        <v>914</v>
      </c>
      <c r="R383" s="1" t="s">
        <v>47</v>
      </c>
      <c r="S383" s="20" t="s">
        <v>48</v>
      </c>
      <c r="T383" s="1" t="s">
        <v>49</v>
      </c>
      <c r="U383" s="1" t="s">
        <v>915</v>
      </c>
      <c r="V383" s="1" t="s">
        <v>43</v>
      </c>
      <c r="W383" s="4">
        <v>43005</v>
      </c>
      <c r="X383" s="3">
        <v>0</v>
      </c>
      <c r="Y383" s="1" t="s">
        <v>916</v>
      </c>
      <c r="Z383" s="1" t="s">
        <v>911</v>
      </c>
      <c r="AA383" s="4">
        <v>44989</v>
      </c>
      <c r="AB383" s="1" t="s">
        <v>111</v>
      </c>
      <c r="AC383" s="2"/>
      <c r="AD383" s="3">
        <v>1</v>
      </c>
      <c r="AE383" s="4">
        <v>45010</v>
      </c>
      <c r="AF383" s="1" t="s">
        <v>916</v>
      </c>
      <c r="AG383" s="1" t="s">
        <v>91</v>
      </c>
      <c r="AH383" s="1" t="s">
        <v>68</v>
      </c>
      <c r="AI383" s="1" t="s">
        <v>177</v>
      </c>
      <c r="AJ383" s="1" t="s">
        <v>178</v>
      </c>
      <c r="AK383" s="1" t="s">
        <v>178</v>
      </c>
      <c r="AL383" s="1" t="s">
        <v>179</v>
      </c>
      <c r="AM383" s="5">
        <v>1</v>
      </c>
      <c r="AN383" s="1" t="s">
        <v>177</v>
      </c>
      <c r="AO383" s="1" t="s">
        <v>180</v>
      </c>
      <c r="AP383" s="5">
        <v>375</v>
      </c>
      <c r="AQ383" s="3">
        <v>1</v>
      </c>
      <c r="AR383" s="1" t="s">
        <v>112</v>
      </c>
      <c r="AS383" s="8">
        <f>(Tableau1[[#This Row],[MedPrix]]+Tableau1[[#This Row],[PrixTrai]])*(1-Tableau1[[#This Row],[CliRemise]])</f>
        <v>376</v>
      </c>
      <c r="AT383" s="33">
        <f>Tableau1[[#This Row],[CA]]*1.1</f>
        <v>413.6</v>
      </c>
      <c r="AU383" s="22" t="str">
        <f>IF( Tableau1[[#This Row],[DetailVisite.VisNum]]="", "Sans détail", "Avec détail")</f>
        <v>Avec détail</v>
      </c>
      <c r="AV383" s="22">
        <f ca="1">IF(Tableau1[[#This Row],[VisDatePaiement_2024]]="",0,(TODAY()-Tableau1[[#This Row],[VisDatePaiement_2024]]))</f>
        <v>659</v>
      </c>
      <c r="AW383" s="22">
        <f ca="1">ROUND(Tableau1[[#This Row],[nombre de jour d''impayés]]/30,1)</f>
        <v>22</v>
      </c>
      <c r="AX383" s="22" t="str">
        <f ca="1">IF(Tableau1[[#This Row],[nombre de mois]]&gt;1,"impayé","payé")</f>
        <v>impayé</v>
      </c>
      <c r="AY383" s="23" t="b">
        <f ca="1">AND(Tableau1[[#This Row],[VisDatesuivi_2024]]&gt;=TODAY()-30,Tableau1[[#This Row],[VisDatesuivi_2024]]&lt;=TODAY())</f>
        <v>0</v>
      </c>
      <c r="AZ383" s="23">
        <f>ROUNDDOWN(DAY(Tableau1[[#This Row],[VisDate_2024]])/7,0)</f>
        <v>0</v>
      </c>
      <c r="BA383" s="59">
        <f t="shared" si="5"/>
        <v>0</v>
      </c>
      <c r="BB383" s="60">
        <f>Tableau1[[#This Row],[VisDate_2024]]-Tableau1[[#This Row],[visite]]</f>
        <v>44989</v>
      </c>
      <c r="BC383" s="56" t="str">
        <f>IF(Tableau1[[#This Row],[visite]]&gt;0,Tableau1[[#This Row],[Colonne1]],"")</f>
        <v/>
      </c>
    </row>
    <row r="384" spans="1:55" ht="28.8" x14ac:dyDescent="0.3">
      <c r="A384" s="1" t="s">
        <v>911</v>
      </c>
      <c r="B384" s="1" t="s">
        <v>912</v>
      </c>
      <c r="C384" s="1" t="s">
        <v>695</v>
      </c>
      <c r="D384" s="1" t="s">
        <v>241</v>
      </c>
      <c r="E384" s="1" t="s">
        <v>370</v>
      </c>
      <c r="F384" s="4">
        <v>41725</v>
      </c>
      <c r="G384" s="1" t="s">
        <v>107</v>
      </c>
      <c r="H384" s="1" t="s">
        <v>145</v>
      </c>
      <c r="I384" s="3" t="b">
        <v>1</v>
      </c>
      <c r="J384" s="3">
        <v>58.1</v>
      </c>
      <c r="K384" s="3">
        <v>3.4</v>
      </c>
      <c r="L384" s="3" t="b">
        <v>0</v>
      </c>
      <c r="M384" s="1" t="s">
        <v>43</v>
      </c>
      <c r="N384" s="1" t="s">
        <v>912</v>
      </c>
      <c r="O384" s="3">
        <v>1</v>
      </c>
      <c r="P384" s="1" t="s">
        <v>913</v>
      </c>
      <c r="Q384" s="1" t="s">
        <v>914</v>
      </c>
      <c r="R384" s="1" t="s">
        <v>47</v>
      </c>
      <c r="S384" s="20" t="s">
        <v>48</v>
      </c>
      <c r="T384" s="1" t="s">
        <v>49</v>
      </c>
      <c r="U384" s="1" t="s">
        <v>915</v>
      </c>
      <c r="V384" s="1" t="s">
        <v>43</v>
      </c>
      <c r="W384" s="4">
        <v>43005</v>
      </c>
      <c r="X384" s="3">
        <v>0</v>
      </c>
      <c r="Y384" s="1" t="s">
        <v>917</v>
      </c>
      <c r="Z384" s="1" t="s">
        <v>911</v>
      </c>
      <c r="AA384" s="4">
        <v>45075</v>
      </c>
      <c r="AB384" s="1" t="s">
        <v>111</v>
      </c>
      <c r="AC384" s="2"/>
      <c r="AD384" s="3">
        <v>3</v>
      </c>
      <c r="AE384" s="4">
        <v>45087</v>
      </c>
      <c r="AF384" s="1" t="s">
        <v>917</v>
      </c>
      <c r="AG384" s="1" t="s">
        <v>67</v>
      </c>
      <c r="AH384" s="1" t="s">
        <v>68</v>
      </c>
      <c r="AI384" s="1" t="s">
        <v>69</v>
      </c>
      <c r="AJ384" s="1" t="s">
        <v>70</v>
      </c>
      <c r="AK384" s="1" t="s">
        <v>70</v>
      </c>
      <c r="AL384" s="1" t="s">
        <v>71</v>
      </c>
      <c r="AM384" s="5">
        <v>0</v>
      </c>
      <c r="AN384" s="1" t="s">
        <v>69</v>
      </c>
      <c r="AO384" s="1" t="s">
        <v>72</v>
      </c>
      <c r="AP384" s="5">
        <v>250</v>
      </c>
      <c r="AQ384" s="3">
        <v>3</v>
      </c>
      <c r="AR384" s="1" t="s">
        <v>82</v>
      </c>
      <c r="AS384" s="8">
        <f>(Tableau1[[#This Row],[MedPrix]]+Tableau1[[#This Row],[PrixTrai]])*(1-Tableau1[[#This Row],[CliRemise]])</f>
        <v>250</v>
      </c>
      <c r="AT384" s="33">
        <f>Tableau1[[#This Row],[CA]]*1.1</f>
        <v>275</v>
      </c>
      <c r="AU384" s="22" t="str">
        <f>IF( Tableau1[[#This Row],[DetailVisite.VisNum]]="", "Sans détail", "Avec détail")</f>
        <v>Avec détail</v>
      </c>
      <c r="AV384" s="22">
        <f ca="1">IF(Tableau1[[#This Row],[VisDatePaiement_2024]]="",0,(TODAY()-Tableau1[[#This Row],[VisDatePaiement_2024]]))</f>
        <v>582</v>
      </c>
      <c r="AW384" s="22">
        <f ca="1">ROUND(Tableau1[[#This Row],[nombre de jour d''impayés]]/30,1)</f>
        <v>19.399999999999999</v>
      </c>
      <c r="AX384" s="22" t="str">
        <f ca="1">IF(Tableau1[[#This Row],[nombre de mois]]&gt;1,"impayé","payé")</f>
        <v>impayé</v>
      </c>
      <c r="AY384" s="23" t="b">
        <f ca="1">AND(Tableau1[[#This Row],[VisDatesuivi_2024]]&gt;=TODAY()-30,Tableau1[[#This Row],[VisDatesuivi_2024]]&lt;=TODAY())</f>
        <v>0</v>
      </c>
      <c r="AZ384" s="23">
        <f>ROUNDDOWN(DAY(Tableau1[[#This Row],[VisDate_2024]])/7,0)</f>
        <v>4</v>
      </c>
      <c r="BA384" s="59">
        <f t="shared" si="5"/>
        <v>0</v>
      </c>
      <c r="BB384" s="60">
        <f>Tableau1[[#This Row],[VisDate_2024]]-Tableau1[[#This Row],[visite]]</f>
        <v>45075</v>
      </c>
      <c r="BC384" s="56" t="str">
        <f>IF(Tableau1[[#This Row],[visite]]&gt;0,Tableau1[[#This Row],[Colonne1]],"")</f>
        <v/>
      </c>
    </row>
    <row r="385" spans="1:55" ht="28.8" x14ac:dyDescent="0.3">
      <c r="A385" s="1" t="s">
        <v>911</v>
      </c>
      <c r="B385" s="1" t="s">
        <v>912</v>
      </c>
      <c r="C385" s="1" t="s">
        <v>695</v>
      </c>
      <c r="D385" s="1" t="s">
        <v>241</v>
      </c>
      <c r="E385" s="1" t="s">
        <v>370</v>
      </c>
      <c r="F385" s="4">
        <v>41725</v>
      </c>
      <c r="G385" s="1" t="s">
        <v>107</v>
      </c>
      <c r="H385" s="1" t="s">
        <v>145</v>
      </c>
      <c r="I385" s="3" t="b">
        <v>1</v>
      </c>
      <c r="J385" s="3">
        <v>58.1</v>
      </c>
      <c r="K385" s="3">
        <v>3.4</v>
      </c>
      <c r="L385" s="3" t="b">
        <v>0</v>
      </c>
      <c r="M385" s="1" t="s">
        <v>43</v>
      </c>
      <c r="N385" s="1" t="s">
        <v>912</v>
      </c>
      <c r="O385" s="3">
        <v>1</v>
      </c>
      <c r="P385" s="1" t="s">
        <v>913</v>
      </c>
      <c r="Q385" s="1" t="s">
        <v>914</v>
      </c>
      <c r="R385" s="1" t="s">
        <v>47</v>
      </c>
      <c r="S385" s="20" t="s">
        <v>48</v>
      </c>
      <c r="T385" s="1" t="s">
        <v>49</v>
      </c>
      <c r="U385" s="1" t="s">
        <v>915</v>
      </c>
      <c r="V385" s="1" t="s">
        <v>43</v>
      </c>
      <c r="W385" s="4">
        <v>43005</v>
      </c>
      <c r="X385" s="3">
        <v>0</v>
      </c>
      <c r="Y385" s="1" t="s">
        <v>918</v>
      </c>
      <c r="Z385" s="1" t="s">
        <v>911</v>
      </c>
      <c r="AA385" s="4">
        <v>45534</v>
      </c>
      <c r="AB385" s="1" t="s">
        <v>111</v>
      </c>
      <c r="AC385" s="2"/>
      <c r="AD385" s="3">
        <v>2</v>
      </c>
      <c r="AE385" s="4">
        <v>45538</v>
      </c>
      <c r="AF385" s="1" t="s">
        <v>43</v>
      </c>
      <c r="AG385" s="1" t="s">
        <v>43</v>
      </c>
      <c r="AH385" s="1" t="s">
        <v>43</v>
      </c>
      <c r="AI385" s="1" t="s">
        <v>43</v>
      </c>
      <c r="AJ385" s="1" t="s">
        <v>43</v>
      </c>
      <c r="AK385" s="1" t="s">
        <v>43</v>
      </c>
      <c r="AL385" s="1" t="s">
        <v>43</v>
      </c>
      <c r="AM385" s="2"/>
      <c r="AN385" s="1" t="s">
        <v>43</v>
      </c>
      <c r="AO385" s="1" t="s">
        <v>43</v>
      </c>
      <c r="AP385" s="2"/>
      <c r="AQ385" s="3">
        <v>2</v>
      </c>
      <c r="AR385" s="1" t="s">
        <v>73</v>
      </c>
      <c r="AS385" s="8">
        <f>(Tableau1[[#This Row],[MedPrix]]+Tableau1[[#This Row],[PrixTrai]])*(1-Tableau1[[#This Row],[CliRemise]])</f>
        <v>0</v>
      </c>
      <c r="AT385" s="33">
        <f>Tableau1[[#This Row],[CA]]*1.1</f>
        <v>0</v>
      </c>
      <c r="AU385" s="22" t="str">
        <f>IF( Tableau1[[#This Row],[DetailVisite.VisNum]]="", "Sans détail", "Avec détail")</f>
        <v>Sans détail</v>
      </c>
      <c r="AV385" s="22">
        <f ca="1">IF(Tableau1[[#This Row],[VisDatePaiement_2024]]="",0,(TODAY()-Tableau1[[#This Row],[VisDatePaiement_2024]]))</f>
        <v>131</v>
      </c>
      <c r="AW385" s="22">
        <f ca="1">ROUND(Tableau1[[#This Row],[nombre de jour d''impayés]]/30,1)</f>
        <v>4.4000000000000004</v>
      </c>
      <c r="AX385" s="22" t="str">
        <f ca="1">IF(Tableau1[[#This Row],[nombre de mois]]&gt;1,"impayé","payé")</f>
        <v>impayé</v>
      </c>
      <c r="AY385" s="23" t="b">
        <f ca="1">AND(Tableau1[[#This Row],[VisDatesuivi_2024]]&gt;=TODAY()-30,Tableau1[[#This Row],[VisDatesuivi_2024]]&lt;=TODAY())</f>
        <v>0</v>
      </c>
      <c r="AZ385" s="23">
        <f>ROUNDDOWN(DAY(Tableau1[[#This Row],[VisDate_2024]])/7,0)</f>
        <v>4</v>
      </c>
      <c r="BA385" s="59">
        <f t="shared" si="5"/>
        <v>0</v>
      </c>
      <c r="BB385" s="60">
        <f>Tableau1[[#This Row],[VisDate_2024]]-Tableau1[[#This Row],[visite]]</f>
        <v>45534</v>
      </c>
      <c r="BC385" s="56" t="str">
        <f>IF(Tableau1[[#This Row],[visite]]&gt;0,Tableau1[[#This Row],[Colonne1]],"")</f>
        <v/>
      </c>
    </row>
    <row r="386" spans="1:55" ht="43.2" x14ac:dyDescent="0.3">
      <c r="A386" s="1" t="s">
        <v>911</v>
      </c>
      <c r="B386" s="1" t="s">
        <v>912</v>
      </c>
      <c r="C386" s="1" t="s">
        <v>695</v>
      </c>
      <c r="D386" s="1" t="s">
        <v>241</v>
      </c>
      <c r="E386" s="1" t="s">
        <v>370</v>
      </c>
      <c r="F386" s="4">
        <v>41725</v>
      </c>
      <c r="G386" s="1" t="s">
        <v>107</v>
      </c>
      <c r="H386" s="1" t="s">
        <v>145</v>
      </c>
      <c r="I386" s="3" t="b">
        <v>1</v>
      </c>
      <c r="J386" s="3">
        <v>58.1</v>
      </c>
      <c r="K386" s="3">
        <v>3.4</v>
      </c>
      <c r="L386" s="3" t="b">
        <v>0</v>
      </c>
      <c r="M386" s="1" t="s">
        <v>43</v>
      </c>
      <c r="N386" s="1" t="s">
        <v>912</v>
      </c>
      <c r="O386" s="3">
        <v>1</v>
      </c>
      <c r="P386" s="1" t="s">
        <v>913</v>
      </c>
      <c r="Q386" s="1" t="s">
        <v>914</v>
      </c>
      <c r="R386" s="1" t="s">
        <v>47</v>
      </c>
      <c r="S386" s="20" t="s">
        <v>48</v>
      </c>
      <c r="T386" s="1" t="s">
        <v>49</v>
      </c>
      <c r="U386" s="1" t="s">
        <v>915</v>
      </c>
      <c r="V386" s="1" t="s">
        <v>43</v>
      </c>
      <c r="W386" s="4">
        <v>43005</v>
      </c>
      <c r="X386" s="3">
        <v>0</v>
      </c>
      <c r="Y386" s="1" t="s">
        <v>919</v>
      </c>
      <c r="Z386" s="1" t="s">
        <v>911</v>
      </c>
      <c r="AA386" s="4">
        <v>45384</v>
      </c>
      <c r="AB386" s="1" t="s">
        <v>111</v>
      </c>
      <c r="AC386" s="2"/>
      <c r="AD386" s="3">
        <v>3</v>
      </c>
      <c r="AE386" s="4">
        <v>45392</v>
      </c>
      <c r="AF386" s="1" t="s">
        <v>919</v>
      </c>
      <c r="AG386" s="1" t="s">
        <v>67</v>
      </c>
      <c r="AH386" s="1" t="s">
        <v>172</v>
      </c>
      <c r="AI386" s="1" t="s">
        <v>173</v>
      </c>
      <c r="AJ386" s="1" t="s">
        <v>174</v>
      </c>
      <c r="AK386" s="1" t="s">
        <v>174</v>
      </c>
      <c r="AL386" s="1" t="s">
        <v>175</v>
      </c>
      <c r="AM386" s="5">
        <v>4</v>
      </c>
      <c r="AN386" s="1" t="s">
        <v>173</v>
      </c>
      <c r="AO386" s="1" t="s">
        <v>176</v>
      </c>
      <c r="AP386" s="5">
        <v>1225</v>
      </c>
      <c r="AQ386" s="3">
        <v>3</v>
      </c>
      <c r="AR386" s="1" t="s">
        <v>82</v>
      </c>
      <c r="AS386" s="8">
        <f>(Tableau1[[#This Row],[MedPrix]]+Tableau1[[#This Row],[PrixTrai]])*(1-Tableau1[[#This Row],[CliRemise]])</f>
        <v>1229</v>
      </c>
      <c r="AT386" s="33">
        <f>Tableau1[[#This Row],[CA]]*1.1</f>
        <v>1351.9</v>
      </c>
      <c r="AU386" s="22" t="str">
        <f>IF( Tableau1[[#This Row],[DetailVisite.VisNum]]="", "Sans détail", "Avec détail")</f>
        <v>Avec détail</v>
      </c>
      <c r="AV386" s="22">
        <f ca="1">IF(Tableau1[[#This Row],[VisDatePaiement_2024]]="",0,(TODAY()-Tableau1[[#This Row],[VisDatePaiement_2024]]))</f>
        <v>277</v>
      </c>
      <c r="AW386" s="22">
        <f ca="1">ROUND(Tableau1[[#This Row],[nombre de jour d''impayés]]/30,1)</f>
        <v>9.1999999999999993</v>
      </c>
      <c r="AX386" s="22" t="str">
        <f ca="1">IF(Tableau1[[#This Row],[nombre de mois]]&gt;1,"impayé","payé")</f>
        <v>impayé</v>
      </c>
      <c r="AY386" s="23" t="b">
        <f ca="1">AND(Tableau1[[#This Row],[VisDatesuivi_2024]]&gt;=TODAY()-30,Tableau1[[#This Row],[VisDatesuivi_2024]]&lt;=TODAY())</f>
        <v>0</v>
      </c>
      <c r="AZ386" s="23">
        <f>ROUNDDOWN(DAY(Tableau1[[#This Row],[VisDate_2024]])/7,0)</f>
        <v>0</v>
      </c>
      <c r="BA386" s="59">
        <f t="shared" ref="BA386:BA411" si="6">_xlfn.MAXIFS(AA:AA,AH:AH, "TOILETTAGE",AA:AA, "&lt;"&amp;AA386,A:A,A386)</f>
        <v>0</v>
      </c>
      <c r="BB386" s="60">
        <f>Tableau1[[#This Row],[VisDate_2024]]-Tableau1[[#This Row],[visite]]</f>
        <v>45384</v>
      </c>
      <c r="BC386" s="56" t="str">
        <f>IF(Tableau1[[#This Row],[visite]]&gt;0,Tableau1[[#This Row],[Colonne1]],"")</f>
        <v/>
      </c>
    </row>
    <row r="387" spans="1:55" ht="28.8" x14ac:dyDescent="0.3">
      <c r="A387" s="1" t="s">
        <v>911</v>
      </c>
      <c r="B387" s="1" t="s">
        <v>912</v>
      </c>
      <c r="C387" s="1" t="s">
        <v>695</v>
      </c>
      <c r="D387" s="1" t="s">
        <v>241</v>
      </c>
      <c r="E387" s="1" t="s">
        <v>370</v>
      </c>
      <c r="F387" s="4">
        <v>41725</v>
      </c>
      <c r="G387" s="1" t="s">
        <v>107</v>
      </c>
      <c r="H387" s="1" t="s">
        <v>145</v>
      </c>
      <c r="I387" s="3" t="b">
        <v>1</v>
      </c>
      <c r="J387" s="3">
        <v>58.1</v>
      </c>
      <c r="K387" s="3">
        <v>3.4</v>
      </c>
      <c r="L387" s="3" t="b">
        <v>0</v>
      </c>
      <c r="M387" s="1" t="s">
        <v>43</v>
      </c>
      <c r="N387" s="1" t="s">
        <v>912</v>
      </c>
      <c r="O387" s="3">
        <v>1</v>
      </c>
      <c r="P387" s="1" t="s">
        <v>913</v>
      </c>
      <c r="Q387" s="1" t="s">
        <v>914</v>
      </c>
      <c r="R387" s="1" t="s">
        <v>47</v>
      </c>
      <c r="S387" s="20" t="s">
        <v>48</v>
      </c>
      <c r="T387" s="1" t="s">
        <v>49</v>
      </c>
      <c r="U387" s="1" t="s">
        <v>915</v>
      </c>
      <c r="V387" s="1" t="s">
        <v>43</v>
      </c>
      <c r="W387" s="4">
        <v>43005</v>
      </c>
      <c r="X387" s="3">
        <v>0</v>
      </c>
      <c r="Y387" s="1" t="s">
        <v>919</v>
      </c>
      <c r="Z387" s="1" t="s">
        <v>911</v>
      </c>
      <c r="AA387" s="4">
        <v>45384</v>
      </c>
      <c r="AB387" s="1" t="s">
        <v>111</v>
      </c>
      <c r="AC387" s="2"/>
      <c r="AD387" s="3">
        <v>3</v>
      </c>
      <c r="AE387" s="4">
        <v>45392</v>
      </c>
      <c r="AF387" s="1" t="s">
        <v>919</v>
      </c>
      <c r="AG387" s="1" t="s">
        <v>91</v>
      </c>
      <c r="AH387" s="1" t="s">
        <v>68</v>
      </c>
      <c r="AI387" s="1" t="s">
        <v>177</v>
      </c>
      <c r="AJ387" s="1" t="s">
        <v>178</v>
      </c>
      <c r="AK387" s="1" t="s">
        <v>178</v>
      </c>
      <c r="AL387" s="1" t="s">
        <v>179</v>
      </c>
      <c r="AM387" s="5">
        <v>1</v>
      </c>
      <c r="AN387" s="1" t="s">
        <v>177</v>
      </c>
      <c r="AO387" s="1" t="s">
        <v>180</v>
      </c>
      <c r="AP387" s="5">
        <v>375</v>
      </c>
      <c r="AQ387" s="3">
        <v>3</v>
      </c>
      <c r="AR387" s="1" t="s">
        <v>82</v>
      </c>
      <c r="AS387" s="8">
        <f>(Tableau1[[#This Row],[MedPrix]]+Tableau1[[#This Row],[PrixTrai]])*(1-Tableau1[[#This Row],[CliRemise]])</f>
        <v>376</v>
      </c>
      <c r="AT387" s="33">
        <f>Tableau1[[#This Row],[CA]]*1.1</f>
        <v>413.6</v>
      </c>
      <c r="AU387" s="22" t="str">
        <f>IF( Tableau1[[#This Row],[DetailVisite.VisNum]]="", "Sans détail", "Avec détail")</f>
        <v>Avec détail</v>
      </c>
      <c r="AV387" s="22">
        <f ca="1">IF(Tableau1[[#This Row],[VisDatePaiement_2024]]="",0,(TODAY()-Tableau1[[#This Row],[VisDatePaiement_2024]]))</f>
        <v>277</v>
      </c>
      <c r="AW387" s="22">
        <f ca="1">ROUND(Tableau1[[#This Row],[nombre de jour d''impayés]]/30,1)</f>
        <v>9.1999999999999993</v>
      </c>
      <c r="AX387" s="22" t="str">
        <f ca="1">IF(Tableau1[[#This Row],[nombre de mois]]&gt;1,"impayé","payé")</f>
        <v>impayé</v>
      </c>
      <c r="AY387" s="23" t="b">
        <f ca="1">AND(Tableau1[[#This Row],[VisDatesuivi_2024]]&gt;=TODAY()-30,Tableau1[[#This Row],[VisDatesuivi_2024]]&lt;=TODAY())</f>
        <v>0</v>
      </c>
      <c r="AZ387" s="23">
        <f>ROUNDDOWN(DAY(Tableau1[[#This Row],[VisDate_2024]])/7,0)</f>
        <v>0</v>
      </c>
      <c r="BA387" s="59">
        <f t="shared" si="6"/>
        <v>0</v>
      </c>
      <c r="BB387" s="60">
        <f>Tableau1[[#This Row],[VisDate_2024]]-Tableau1[[#This Row],[visite]]</f>
        <v>45384</v>
      </c>
      <c r="BC387" s="56" t="str">
        <f>IF(Tableau1[[#This Row],[visite]]&gt;0,Tableau1[[#This Row],[Colonne1]],"")</f>
        <v/>
      </c>
    </row>
    <row r="388" spans="1:55" ht="28.8" x14ac:dyDescent="0.3">
      <c r="A388" s="1" t="s">
        <v>911</v>
      </c>
      <c r="B388" s="1" t="s">
        <v>912</v>
      </c>
      <c r="C388" s="1" t="s">
        <v>695</v>
      </c>
      <c r="D388" s="1" t="s">
        <v>241</v>
      </c>
      <c r="E388" s="1" t="s">
        <v>370</v>
      </c>
      <c r="F388" s="4">
        <v>41725</v>
      </c>
      <c r="G388" s="1" t="s">
        <v>107</v>
      </c>
      <c r="H388" s="1" t="s">
        <v>145</v>
      </c>
      <c r="I388" s="3" t="b">
        <v>1</v>
      </c>
      <c r="J388" s="3">
        <v>58.1</v>
      </c>
      <c r="K388" s="3">
        <v>3.4</v>
      </c>
      <c r="L388" s="3" t="b">
        <v>0</v>
      </c>
      <c r="M388" s="1" t="s">
        <v>43</v>
      </c>
      <c r="N388" s="1" t="s">
        <v>912</v>
      </c>
      <c r="O388" s="3">
        <v>1</v>
      </c>
      <c r="P388" s="1" t="s">
        <v>913</v>
      </c>
      <c r="Q388" s="1" t="s">
        <v>914</v>
      </c>
      <c r="R388" s="1" t="s">
        <v>47</v>
      </c>
      <c r="S388" s="20" t="s">
        <v>48</v>
      </c>
      <c r="T388" s="1" t="s">
        <v>49</v>
      </c>
      <c r="U388" s="1" t="s">
        <v>915</v>
      </c>
      <c r="V388" s="1" t="s">
        <v>43</v>
      </c>
      <c r="W388" s="4">
        <v>43005</v>
      </c>
      <c r="X388" s="3">
        <v>0</v>
      </c>
      <c r="Y388" s="1" t="s">
        <v>920</v>
      </c>
      <c r="Z388" s="1" t="s">
        <v>911</v>
      </c>
      <c r="AA388" s="4">
        <v>45470</v>
      </c>
      <c r="AB388" s="1" t="s">
        <v>111</v>
      </c>
      <c r="AC388" s="2"/>
      <c r="AD388" s="3">
        <v>3</v>
      </c>
      <c r="AE388" s="4">
        <v>45486</v>
      </c>
      <c r="AF388" s="1" t="s">
        <v>920</v>
      </c>
      <c r="AG388" s="1" t="s">
        <v>67</v>
      </c>
      <c r="AH388" s="1" t="s">
        <v>68</v>
      </c>
      <c r="AI388" s="1" t="s">
        <v>69</v>
      </c>
      <c r="AJ388" s="1" t="s">
        <v>70</v>
      </c>
      <c r="AK388" s="1" t="s">
        <v>70</v>
      </c>
      <c r="AL388" s="1" t="s">
        <v>71</v>
      </c>
      <c r="AM388" s="5">
        <v>0</v>
      </c>
      <c r="AN388" s="1" t="s">
        <v>69</v>
      </c>
      <c r="AO388" s="1" t="s">
        <v>72</v>
      </c>
      <c r="AP388" s="5">
        <v>250</v>
      </c>
      <c r="AQ388" s="3">
        <v>3</v>
      </c>
      <c r="AR388" s="1" t="s">
        <v>82</v>
      </c>
      <c r="AS388" s="8">
        <f>(Tableau1[[#This Row],[MedPrix]]+Tableau1[[#This Row],[PrixTrai]])*(1-Tableau1[[#This Row],[CliRemise]])</f>
        <v>250</v>
      </c>
      <c r="AT388" s="33">
        <f>Tableau1[[#This Row],[CA]]*1.1</f>
        <v>275</v>
      </c>
      <c r="AU388" s="22" t="str">
        <f>IF( Tableau1[[#This Row],[DetailVisite.VisNum]]="", "Sans détail", "Avec détail")</f>
        <v>Avec détail</v>
      </c>
      <c r="AV388" s="22">
        <f ca="1">IF(Tableau1[[#This Row],[VisDatePaiement_2024]]="",0,(TODAY()-Tableau1[[#This Row],[VisDatePaiement_2024]]))</f>
        <v>183</v>
      </c>
      <c r="AW388" s="22">
        <f ca="1">ROUND(Tableau1[[#This Row],[nombre de jour d''impayés]]/30,1)</f>
        <v>6.1</v>
      </c>
      <c r="AX388" s="22" t="str">
        <f ca="1">IF(Tableau1[[#This Row],[nombre de mois]]&gt;1,"impayé","payé")</f>
        <v>impayé</v>
      </c>
      <c r="AY388" s="23" t="b">
        <f ca="1">AND(Tableau1[[#This Row],[VisDatesuivi_2024]]&gt;=TODAY()-30,Tableau1[[#This Row],[VisDatesuivi_2024]]&lt;=TODAY())</f>
        <v>0</v>
      </c>
      <c r="AZ388" s="23">
        <f>ROUNDDOWN(DAY(Tableau1[[#This Row],[VisDate_2024]])/7,0)</f>
        <v>3</v>
      </c>
      <c r="BA388" s="59">
        <f t="shared" si="6"/>
        <v>0</v>
      </c>
      <c r="BB388" s="60">
        <f>Tableau1[[#This Row],[VisDate_2024]]-Tableau1[[#This Row],[visite]]</f>
        <v>45470</v>
      </c>
      <c r="BC388" s="56" t="str">
        <f>IF(Tableau1[[#This Row],[visite]]&gt;0,Tableau1[[#This Row],[Colonne1]],"")</f>
        <v/>
      </c>
    </row>
    <row r="389" spans="1:55" ht="43.2" x14ac:dyDescent="0.3">
      <c r="A389" s="1" t="s">
        <v>921</v>
      </c>
      <c r="B389" s="1" t="s">
        <v>912</v>
      </c>
      <c r="C389" s="1" t="s">
        <v>922</v>
      </c>
      <c r="D389" s="1" t="s">
        <v>241</v>
      </c>
      <c r="E389" s="1" t="s">
        <v>242</v>
      </c>
      <c r="F389" s="4">
        <v>41024</v>
      </c>
      <c r="G389" s="1" t="s">
        <v>107</v>
      </c>
      <c r="H389" s="1" t="s">
        <v>266</v>
      </c>
      <c r="I389" s="3" t="b">
        <v>1</v>
      </c>
      <c r="J389" s="3">
        <v>64.8</v>
      </c>
      <c r="K389" s="3">
        <v>3.4</v>
      </c>
      <c r="L389" s="3" t="b">
        <v>0</v>
      </c>
      <c r="M389" s="1" t="s">
        <v>43</v>
      </c>
      <c r="N389" s="1" t="s">
        <v>912</v>
      </c>
      <c r="O389" s="3">
        <v>1</v>
      </c>
      <c r="P389" s="1" t="s">
        <v>913</v>
      </c>
      <c r="Q389" s="1" t="s">
        <v>914</v>
      </c>
      <c r="R389" s="1" t="s">
        <v>47</v>
      </c>
      <c r="S389" s="20" t="s">
        <v>48</v>
      </c>
      <c r="T389" s="1" t="s">
        <v>49</v>
      </c>
      <c r="U389" s="1" t="s">
        <v>915</v>
      </c>
      <c r="V389" s="1" t="s">
        <v>43</v>
      </c>
      <c r="W389" s="4">
        <v>43005</v>
      </c>
      <c r="X389" s="3">
        <v>0</v>
      </c>
      <c r="Y389" s="1" t="s">
        <v>923</v>
      </c>
      <c r="Z389" s="1" t="s">
        <v>921</v>
      </c>
      <c r="AA389" s="4">
        <v>45075</v>
      </c>
      <c r="AB389" s="1" t="s">
        <v>111</v>
      </c>
      <c r="AC389" s="2"/>
      <c r="AD389" s="3">
        <v>1</v>
      </c>
      <c r="AE389" s="4">
        <v>45076</v>
      </c>
      <c r="AF389" s="1" t="s">
        <v>923</v>
      </c>
      <c r="AG389" s="1" t="s">
        <v>67</v>
      </c>
      <c r="AH389" s="1" t="s">
        <v>172</v>
      </c>
      <c r="AI389" s="1" t="s">
        <v>173</v>
      </c>
      <c r="AJ389" s="1" t="s">
        <v>174</v>
      </c>
      <c r="AK389" s="1" t="s">
        <v>174</v>
      </c>
      <c r="AL389" s="1" t="s">
        <v>175</v>
      </c>
      <c r="AM389" s="5">
        <v>4</v>
      </c>
      <c r="AN389" s="1" t="s">
        <v>173</v>
      </c>
      <c r="AO389" s="1" t="s">
        <v>176</v>
      </c>
      <c r="AP389" s="5">
        <v>1225</v>
      </c>
      <c r="AQ389" s="3">
        <v>1</v>
      </c>
      <c r="AR389" s="1" t="s">
        <v>112</v>
      </c>
      <c r="AS389" s="8">
        <f>(Tableau1[[#This Row],[MedPrix]]+Tableau1[[#This Row],[PrixTrai]])*(1-Tableau1[[#This Row],[CliRemise]])</f>
        <v>1229</v>
      </c>
      <c r="AT389" s="33">
        <f>Tableau1[[#This Row],[CA]]*1.1</f>
        <v>1351.9</v>
      </c>
      <c r="AU389" s="22" t="str">
        <f>IF( Tableau1[[#This Row],[DetailVisite.VisNum]]="", "Sans détail", "Avec détail")</f>
        <v>Avec détail</v>
      </c>
      <c r="AV389" s="22">
        <f ca="1">IF(Tableau1[[#This Row],[VisDatePaiement_2024]]="",0,(TODAY()-Tableau1[[#This Row],[VisDatePaiement_2024]]))</f>
        <v>593</v>
      </c>
      <c r="AW389" s="22">
        <f ca="1">ROUND(Tableau1[[#This Row],[nombre de jour d''impayés]]/30,1)</f>
        <v>19.8</v>
      </c>
      <c r="AX389" s="22" t="str">
        <f ca="1">IF(Tableau1[[#This Row],[nombre de mois]]&gt;1,"impayé","payé")</f>
        <v>impayé</v>
      </c>
      <c r="AY389" s="23" t="b">
        <f ca="1">AND(Tableau1[[#This Row],[VisDatesuivi_2024]]&gt;=TODAY()-30,Tableau1[[#This Row],[VisDatesuivi_2024]]&lt;=TODAY())</f>
        <v>0</v>
      </c>
      <c r="AZ389" s="23">
        <f>ROUNDDOWN(DAY(Tableau1[[#This Row],[VisDate_2024]])/7,0)</f>
        <v>4</v>
      </c>
      <c r="BA389" s="59">
        <f t="shared" si="6"/>
        <v>0</v>
      </c>
      <c r="BB389" s="60">
        <f>Tableau1[[#This Row],[VisDate_2024]]-Tableau1[[#This Row],[visite]]</f>
        <v>45075</v>
      </c>
      <c r="BC389" s="56" t="str">
        <f>IF(Tableau1[[#This Row],[visite]]&gt;0,Tableau1[[#This Row],[Colonne1]],"")</f>
        <v/>
      </c>
    </row>
    <row r="390" spans="1:55" ht="28.8" x14ac:dyDescent="0.3">
      <c r="A390" s="1" t="s">
        <v>921</v>
      </c>
      <c r="B390" s="1" t="s">
        <v>912</v>
      </c>
      <c r="C390" s="1" t="s">
        <v>922</v>
      </c>
      <c r="D390" s="1" t="s">
        <v>241</v>
      </c>
      <c r="E390" s="1" t="s">
        <v>242</v>
      </c>
      <c r="F390" s="4">
        <v>41024</v>
      </c>
      <c r="G390" s="1" t="s">
        <v>107</v>
      </c>
      <c r="H390" s="1" t="s">
        <v>266</v>
      </c>
      <c r="I390" s="3" t="b">
        <v>1</v>
      </c>
      <c r="J390" s="3">
        <v>64.8</v>
      </c>
      <c r="K390" s="3">
        <v>3.4</v>
      </c>
      <c r="L390" s="3" t="b">
        <v>0</v>
      </c>
      <c r="M390" s="1" t="s">
        <v>43</v>
      </c>
      <c r="N390" s="1" t="s">
        <v>912</v>
      </c>
      <c r="O390" s="3">
        <v>1</v>
      </c>
      <c r="P390" s="1" t="s">
        <v>913</v>
      </c>
      <c r="Q390" s="1" t="s">
        <v>914</v>
      </c>
      <c r="R390" s="1" t="s">
        <v>47</v>
      </c>
      <c r="S390" s="20" t="s">
        <v>48</v>
      </c>
      <c r="T390" s="1" t="s">
        <v>49</v>
      </c>
      <c r="U390" s="1" t="s">
        <v>915</v>
      </c>
      <c r="V390" s="1" t="s">
        <v>43</v>
      </c>
      <c r="W390" s="4">
        <v>43005</v>
      </c>
      <c r="X390" s="3">
        <v>0</v>
      </c>
      <c r="Y390" s="1" t="s">
        <v>924</v>
      </c>
      <c r="Z390" s="1" t="s">
        <v>921</v>
      </c>
      <c r="AA390" s="4">
        <v>45092</v>
      </c>
      <c r="AB390" s="1" t="s">
        <v>111</v>
      </c>
      <c r="AC390" s="2"/>
      <c r="AD390" s="3">
        <v>3</v>
      </c>
      <c r="AE390" s="4">
        <v>45104</v>
      </c>
      <c r="AF390" s="1" t="s">
        <v>924</v>
      </c>
      <c r="AG390" s="1" t="s">
        <v>67</v>
      </c>
      <c r="AH390" s="1" t="s">
        <v>68</v>
      </c>
      <c r="AI390" s="1" t="s">
        <v>69</v>
      </c>
      <c r="AJ390" s="1" t="s">
        <v>70</v>
      </c>
      <c r="AK390" s="1" t="s">
        <v>70</v>
      </c>
      <c r="AL390" s="1" t="s">
        <v>71</v>
      </c>
      <c r="AM390" s="5">
        <v>0</v>
      </c>
      <c r="AN390" s="1" t="s">
        <v>69</v>
      </c>
      <c r="AO390" s="1" t="s">
        <v>72</v>
      </c>
      <c r="AP390" s="5">
        <v>250</v>
      </c>
      <c r="AQ390" s="3">
        <v>3</v>
      </c>
      <c r="AR390" s="1" t="s">
        <v>82</v>
      </c>
      <c r="AS390" s="8">
        <f>(Tableau1[[#This Row],[MedPrix]]+Tableau1[[#This Row],[PrixTrai]])*(1-Tableau1[[#This Row],[CliRemise]])</f>
        <v>250</v>
      </c>
      <c r="AT390" s="33">
        <f>Tableau1[[#This Row],[CA]]*1.1</f>
        <v>275</v>
      </c>
      <c r="AU390" s="22" t="str">
        <f>IF( Tableau1[[#This Row],[DetailVisite.VisNum]]="", "Sans détail", "Avec détail")</f>
        <v>Avec détail</v>
      </c>
      <c r="AV390" s="22">
        <f ca="1">IF(Tableau1[[#This Row],[VisDatePaiement_2024]]="",0,(TODAY()-Tableau1[[#This Row],[VisDatePaiement_2024]]))</f>
        <v>565</v>
      </c>
      <c r="AW390" s="22">
        <f ca="1">ROUND(Tableau1[[#This Row],[nombre de jour d''impayés]]/30,1)</f>
        <v>18.8</v>
      </c>
      <c r="AX390" s="22" t="str">
        <f ca="1">IF(Tableau1[[#This Row],[nombre de mois]]&gt;1,"impayé","payé")</f>
        <v>impayé</v>
      </c>
      <c r="AY390" s="23" t="b">
        <f ca="1">AND(Tableau1[[#This Row],[VisDatesuivi_2024]]&gt;=TODAY()-30,Tableau1[[#This Row],[VisDatesuivi_2024]]&lt;=TODAY())</f>
        <v>0</v>
      </c>
      <c r="AZ390" s="23">
        <f>ROUNDDOWN(DAY(Tableau1[[#This Row],[VisDate_2024]])/7,0)</f>
        <v>2</v>
      </c>
      <c r="BA390" s="59">
        <f t="shared" si="6"/>
        <v>0</v>
      </c>
      <c r="BB390" s="60">
        <f>Tableau1[[#This Row],[VisDate_2024]]-Tableau1[[#This Row],[visite]]</f>
        <v>45092</v>
      </c>
      <c r="BC390" s="56" t="str">
        <f>IF(Tableau1[[#This Row],[visite]]&gt;0,Tableau1[[#This Row],[Colonne1]],"")</f>
        <v/>
      </c>
    </row>
    <row r="391" spans="1:55" ht="43.2" x14ac:dyDescent="0.3">
      <c r="A391" s="1" t="s">
        <v>921</v>
      </c>
      <c r="B391" s="1" t="s">
        <v>912</v>
      </c>
      <c r="C391" s="1" t="s">
        <v>922</v>
      </c>
      <c r="D391" s="1" t="s">
        <v>241</v>
      </c>
      <c r="E391" s="1" t="s">
        <v>242</v>
      </c>
      <c r="F391" s="4">
        <v>41024</v>
      </c>
      <c r="G391" s="1" t="s">
        <v>107</v>
      </c>
      <c r="H391" s="1" t="s">
        <v>266</v>
      </c>
      <c r="I391" s="3" t="b">
        <v>1</v>
      </c>
      <c r="J391" s="3">
        <v>64.8</v>
      </c>
      <c r="K391" s="3">
        <v>3.4</v>
      </c>
      <c r="L391" s="3" t="b">
        <v>0</v>
      </c>
      <c r="M391" s="1" t="s">
        <v>43</v>
      </c>
      <c r="N391" s="1" t="s">
        <v>912</v>
      </c>
      <c r="O391" s="3">
        <v>1</v>
      </c>
      <c r="P391" s="1" t="s">
        <v>913</v>
      </c>
      <c r="Q391" s="1" t="s">
        <v>914</v>
      </c>
      <c r="R391" s="1" t="s">
        <v>47</v>
      </c>
      <c r="S391" s="20" t="s">
        <v>48</v>
      </c>
      <c r="T391" s="1" t="s">
        <v>49</v>
      </c>
      <c r="U391" s="1" t="s">
        <v>915</v>
      </c>
      <c r="V391" s="1" t="s">
        <v>43</v>
      </c>
      <c r="W391" s="4">
        <v>43005</v>
      </c>
      <c r="X391" s="3">
        <v>0</v>
      </c>
      <c r="Y391" s="1" t="s">
        <v>925</v>
      </c>
      <c r="Z391" s="1" t="s">
        <v>921</v>
      </c>
      <c r="AA391" s="4">
        <v>45470</v>
      </c>
      <c r="AB391" s="1" t="s">
        <v>111</v>
      </c>
      <c r="AC391" s="2"/>
      <c r="AD391" s="3">
        <v>1</v>
      </c>
      <c r="AE391" s="4">
        <v>45497</v>
      </c>
      <c r="AF391" s="1" t="s">
        <v>925</v>
      </c>
      <c r="AG391" s="1" t="s">
        <v>67</v>
      </c>
      <c r="AH391" s="1" t="s">
        <v>172</v>
      </c>
      <c r="AI391" s="1" t="s">
        <v>173</v>
      </c>
      <c r="AJ391" s="1" t="s">
        <v>174</v>
      </c>
      <c r="AK391" s="1" t="s">
        <v>174</v>
      </c>
      <c r="AL391" s="1" t="s">
        <v>175</v>
      </c>
      <c r="AM391" s="5">
        <v>4</v>
      </c>
      <c r="AN391" s="1" t="s">
        <v>173</v>
      </c>
      <c r="AO391" s="1" t="s">
        <v>176</v>
      </c>
      <c r="AP391" s="5">
        <v>1225</v>
      </c>
      <c r="AQ391" s="3">
        <v>1</v>
      </c>
      <c r="AR391" s="1" t="s">
        <v>112</v>
      </c>
      <c r="AS391" s="8">
        <f>(Tableau1[[#This Row],[MedPrix]]+Tableau1[[#This Row],[PrixTrai]])*(1-Tableau1[[#This Row],[CliRemise]])</f>
        <v>1229</v>
      </c>
      <c r="AT391" s="33">
        <f>Tableau1[[#This Row],[CA]]*1.1</f>
        <v>1351.9</v>
      </c>
      <c r="AU391" s="22" t="str">
        <f>IF( Tableau1[[#This Row],[DetailVisite.VisNum]]="", "Sans détail", "Avec détail")</f>
        <v>Avec détail</v>
      </c>
      <c r="AV391" s="22">
        <f ca="1">IF(Tableau1[[#This Row],[VisDatePaiement_2024]]="",0,(TODAY()-Tableau1[[#This Row],[VisDatePaiement_2024]]))</f>
        <v>172</v>
      </c>
      <c r="AW391" s="22">
        <f ca="1">ROUND(Tableau1[[#This Row],[nombre de jour d''impayés]]/30,1)</f>
        <v>5.7</v>
      </c>
      <c r="AX391" s="22" t="str">
        <f ca="1">IF(Tableau1[[#This Row],[nombre de mois]]&gt;1,"impayé","payé")</f>
        <v>impayé</v>
      </c>
      <c r="AY391" s="23" t="b">
        <f ca="1">AND(Tableau1[[#This Row],[VisDatesuivi_2024]]&gt;=TODAY()-30,Tableau1[[#This Row],[VisDatesuivi_2024]]&lt;=TODAY())</f>
        <v>0</v>
      </c>
      <c r="AZ391" s="23">
        <f>ROUNDDOWN(DAY(Tableau1[[#This Row],[VisDate_2024]])/7,0)</f>
        <v>3</v>
      </c>
      <c r="BA391" s="59">
        <f t="shared" si="6"/>
        <v>0</v>
      </c>
      <c r="BB391" s="60">
        <f>Tableau1[[#This Row],[VisDate_2024]]-Tableau1[[#This Row],[visite]]</f>
        <v>45470</v>
      </c>
      <c r="BC391" s="56" t="str">
        <f>IF(Tableau1[[#This Row],[visite]]&gt;0,Tableau1[[#This Row],[Colonne1]],"")</f>
        <v/>
      </c>
    </row>
    <row r="392" spans="1:55" ht="28.8" x14ac:dyDescent="0.3">
      <c r="A392" s="1" t="s">
        <v>921</v>
      </c>
      <c r="B392" s="1" t="s">
        <v>912</v>
      </c>
      <c r="C392" s="1" t="s">
        <v>922</v>
      </c>
      <c r="D392" s="1" t="s">
        <v>241</v>
      </c>
      <c r="E392" s="1" t="s">
        <v>242</v>
      </c>
      <c r="F392" s="4">
        <v>41024</v>
      </c>
      <c r="G392" s="1" t="s">
        <v>107</v>
      </c>
      <c r="H392" s="1" t="s">
        <v>266</v>
      </c>
      <c r="I392" s="3" t="b">
        <v>1</v>
      </c>
      <c r="J392" s="3">
        <v>64.8</v>
      </c>
      <c r="K392" s="3">
        <v>3.4</v>
      </c>
      <c r="L392" s="3" t="b">
        <v>0</v>
      </c>
      <c r="M392" s="1" t="s">
        <v>43</v>
      </c>
      <c r="N392" s="1" t="s">
        <v>912</v>
      </c>
      <c r="O392" s="3">
        <v>1</v>
      </c>
      <c r="P392" s="1" t="s">
        <v>913</v>
      </c>
      <c r="Q392" s="1" t="s">
        <v>914</v>
      </c>
      <c r="R392" s="1" t="s">
        <v>47</v>
      </c>
      <c r="S392" s="20" t="s">
        <v>48</v>
      </c>
      <c r="T392" s="1" t="s">
        <v>49</v>
      </c>
      <c r="U392" s="1" t="s">
        <v>915</v>
      </c>
      <c r="V392" s="1" t="s">
        <v>43</v>
      </c>
      <c r="W392" s="4">
        <v>43005</v>
      </c>
      <c r="X392" s="3">
        <v>0</v>
      </c>
      <c r="Y392" s="1" t="s">
        <v>926</v>
      </c>
      <c r="Z392" s="1" t="s">
        <v>921</v>
      </c>
      <c r="AA392" s="4">
        <v>45487</v>
      </c>
      <c r="AB392" s="1" t="s">
        <v>111</v>
      </c>
      <c r="AC392" s="2"/>
      <c r="AD392" s="3">
        <v>2</v>
      </c>
      <c r="AE392" s="4">
        <v>45511</v>
      </c>
      <c r="AF392" s="1" t="s">
        <v>926</v>
      </c>
      <c r="AG392" s="1" t="s">
        <v>67</v>
      </c>
      <c r="AH392" s="1" t="s">
        <v>68</v>
      </c>
      <c r="AI392" s="1" t="s">
        <v>69</v>
      </c>
      <c r="AJ392" s="1" t="s">
        <v>70</v>
      </c>
      <c r="AK392" s="1" t="s">
        <v>70</v>
      </c>
      <c r="AL392" s="1" t="s">
        <v>71</v>
      </c>
      <c r="AM392" s="5">
        <v>0</v>
      </c>
      <c r="AN392" s="1" t="s">
        <v>69</v>
      </c>
      <c r="AO392" s="1" t="s">
        <v>72</v>
      </c>
      <c r="AP392" s="5">
        <v>250</v>
      </c>
      <c r="AQ392" s="3">
        <v>2</v>
      </c>
      <c r="AR392" s="1" t="s">
        <v>73</v>
      </c>
      <c r="AS392" s="8">
        <f>(Tableau1[[#This Row],[MedPrix]]+Tableau1[[#This Row],[PrixTrai]])*(1-Tableau1[[#This Row],[CliRemise]])</f>
        <v>250</v>
      </c>
      <c r="AT392" s="33">
        <f>Tableau1[[#This Row],[CA]]*1.1</f>
        <v>275</v>
      </c>
      <c r="AU392" s="22" t="str">
        <f>IF( Tableau1[[#This Row],[DetailVisite.VisNum]]="", "Sans détail", "Avec détail")</f>
        <v>Avec détail</v>
      </c>
      <c r="AV392" s="22">
        <f ca="1">IF(Tableau1[[#This Row],[VisDatePaiement_2024]]="",0,(TODAY()-Tableau1[[#This Row],[VisDatePaiement_2024]]))</f>
        <v>158</v>
      </c>
      <c r="AW392" s="22">
        <f ca="1">ROUND(Tableau1[[#This Row],[nombre de jour d''impayés]]/30,1)</f>
        <v>5.3</v>
      </c>
      <c r="AX392" s="22" t="str">
        <f ca="1">IF(Tableau1[[#This Row],[nombre de mois]]&gt;1,"impayé","payé")</f>
        <v>impayé</v>
      </c>
      <c r="AY392" s="23" t="b">
        <f ca="1">AND(Tableau1[[#This Row],[VisDatesuivi_2024]]&gt;=TODAY()-30,Tableau1[[#This Row],[VisDatesuivi_2024]]&lt;=TODAY())</f>
        <v>0</v>
      </c>
      <c r="AZ392" s="23">
        <f>ROUNDDOWN(DAY(Tableau1[[#This Row],[VisDate_2024]])/7,0)</f>
        <v>2</v>
      </c>
      <c r="BA392" s="59">
        <f t="shared" si="6"/>
        <v>0</v>
      </c>
      <c r="BB392" s="60">
        <f>Tableau1[[#This Row],[VisDate_2024]]-Tableau1[[#This Row],[visite]]</f>
        <v>45487</v>
      </c>
      <c r="BC392" s="56" t="str">
        <f>IF(Tableau1[[#This Row],[visite]]&gt;0,Tableau1[[#This Row],[Colonne1]],"")</f>
        <v/>
      </c>
    </row>
    <row r="393" spans="1:55" ht="28.8" x14ac:dyDescent="0.3">
      <c r="A393" s="1" t="s">
        <v>927</v>
      </c>
      <c r="B393" s="1" t="s">
        <v>928</v>
      </c>
      <c r="C393" s="1" t="s">
        <v>929</v>
      </c>
      <c r="D393" s="1" t="s">
        <v>377</v>
      </c>
      <c r="E393" s="1" t="s">
        <v>930</v>
      </c>
      <c r="F393" s="4">
        <v>42789</v>
      </c>
      <c r="G393" s="1" t="s">
        <v>56</v>
      </c>
      <c r="H393" s="1" t="s">
        <v>930</v>
      </c>
      <c r="I393" s="3" t="b">
        <v>0</v>
      </c>
      <c r="J393" s="3">
        <v>6.5</v>
      </c>
      <c r="K393" s="3">
        <v>0</v>
      </c>
      <c r="L393" s="3" t="b">
        <v>0</v>
      </c>
      <c r="M393" s="1" t="s">
        <v>43</v>
      </c>
      <c r="N393" s="1" t="s">
        <v>928</v>
      </c>
      <c r="O393" s="3">
        <v>1</v>
      </c>
      <c r="P393" s="1" t="s">
        <v>931</v>
      </c>
      <c r="Q393" s="1" t="s">
        <v>932</v>
      </c>
      <c r="R393" s="1" t="s">
        <v>209</v>
      </c>
      <c r="S393" s="20" t="s">
        <v>210</v>
      </c>
      <c r="T393" s="1" t="s">
        <v>211</v>
      </c>
      <c r="U393" s="1" t="s">
        <v>933</v>
      </c>
      <c r="V393" s="1" t="s">
        <v>43</v>
      </c>
      <c r="W393" s="4">
        <v>43206</v>
      </c>
      <c r="X393" s="3">
        <v>0</v>
      </c>
      <c r="Y393" s="1" t="s">
        <v>934</v>
      </c>
      <c r="Z393" s="1" t="s">
        <v>927</v>
      </c>
      <c r="AA393" s="4">
        <v>45075</v>
      </c>
      <c r="AB393" s="1" t="s">
        <v>111</v>
      </c>
      <c r="AC393" s="2"/>
      <c r="AD393" s="3">
        <v>1</v>
      </c>
      <c r="AE393" s="4">
        <v>45100</v>
      </c>
      <c r="AF393" s="1" t="s">
        <v>934</v>
      </c>
      <c r="AG393" s="1" t="s">
        <v>67</v>
      </c>
      <c r="AH393" s="1" t="s">
        <v>68</v>
      </c>
      <c r="AI393" s="1" t="s">
        <v>69</v>
      </c>
      <c r="AJ393" s="1" t="s">
        <v>70</v>
      </c>
      <c r="AK393" s="1" t="s">
        <v>70</v>
      </c>
      <c r="AL393" s="1" t="s">
        <v>71</v>
      </c>
      <c r="AM393" s="5">
        <v>0</v>
      </c>
      <c r="AN393" s="1" t="s">
        <v>69</v>
      </c>
      <c r="AO393" s="1" t="s">
        <v>72</v>
      </c>
      <c r="AP393" s="5">
        <v>250</v>
      </c>
      <c r="AQ393" s="3">
        <v>1</v>
      </c>
      <c r="AR393" s="1" t="s">
        <v>112</v>
      </c>
      <c r="AS393" s="8">
        <f>(Tableau1[[#This Row],[MedPrix]]+Tableau1[[#This Row],[PrixTrai]])*(1-Tableau1[[#This Row],[CliRemise]])</f>
        <v>250</v>
      </c>
      <c r="AT393" s="33">
        <f>Tableau1[[#This Row],[CA]]*1.1</f>
        <v>275</v>
      </c>
      <c r="AU393" s="22" t="str">
        <f>IF( Tableau1[[#This Row],[DetailVisite.VisNum]]="", "Sans détail", "Avec détail")</f>
        <v>Avec détail</v>
      </c>
      <c r="AV393" s="22">
        <f ca="1">IF(Tableau1[[#This Row],[VisDatePaiement_2024]]="",0,(TODAY()-Tableau1[[#This Row],[VisDatePaiement_2024]]))</f>
        <v>569</v>
      </c>
      <c r="AW393" s="22">
        <f ca="1">ROUND(Tableau1[[#This Row],[nombre de jour d''impayés]]/30,1)</f>
        <v>19</v>
      </c>
      <c r="AX393" s="22" t="str">
        <f ca="1">IF(Tableau1[[#This Row],[nombre de mois]]&gt;1,"impayé","payé")</f>
        <v>impayé</v>
      </c>
      <c r="AY393" s="23" t="b">
        <f ca="1">AND(Tableau1[[#This Row],[VisDatesuivi_2024]]&gt;=TODAY()-30,Tableau1[[#This Row],[VisDatesuivi_2024]]&lt;=TODAY())</f>
        <v>0</v>
      </c>
      <c r="AZ393" s="23">
        <f>ROUNDDOWN(DAY(Tableau1[[#This Row],[VisDate_2024]])/7,0)</f>
        <v>4</v>
      </c>
      <c r="BA393" s="59">
        <f t="shared" si="6"/>
        <v>0</v>
      </c>
      <c r="BB393" s="60">
        <f>Tableau1[[#This Row],[VisDate_2024]]-Tableau1[[#This Row],[visite]]</f>
        <v>45075</v>
      </c>
      <c r="BC393" s="56" t="str">
        <f>IF(Tableau1[[#This Row],[visite]]&gt;0,Tableau1[[#This Row],[Colonne1]],"")</f>
        <v/>
      </c>
    </row>
    <row r="394" spans="1:55" ht="28.8" x14ac:dyDescent="0.3">
      <c r="A394" s="1" t="s">
        <v>927</v>
      </c>
      <c r="B394" s="1" t="s">
        <v>928</v>
      </c>
      <c r="C394" s="1" t="s">
        <v>929</v>
      </c>
      <c r="D394" s="1" t="s">
        <v>377</v>
      </c>
      <c r="E394" s="1" t="s">
        <v>930</v>
      </c>
      <c r="F394" s="4">
        <v>42789</v>
      </c>
      <c r="G394" s="1" t="s">
        <v>56</v>
      </c>
      <c r="H394" s="1" t="s">
        <v>930</v>
      </c>
      <c r="I394" s="3" t="b">
        <v>0</v>
      </c>
      <c r="J394" s="3">
        <v>6.5</v>
      </c>
      <c r="K394" s="3">
        <v>0</v>
      </c>
      <c r="L394" s="3" t="b">
        <v>0</v>
      </c>
      <c r="M394" s="1" t="s">
        <v>43</v>
      </c>
      <c r="N394" s="1" t="s">
        <v>928</v>
      </c>
      <c r="O394" s="3">
        <v>1</v>
      </c>
      <c r="P394" s="1" t="s">
        <v>931</v>
      </c>
      <c r="Q394" s="1" t="s">
        <v>932</v>
      </c>
      <c r="R394" s="1" t="s">
        <v>209</v>
      </c>
      <c r="S394" s="20" t="s">
        <v>210</v>
      </c>
      <c r="T394" s="1" t="s">
        <v>211</v>
      </c>
      <c r="U394" s="1" t="s">
        <v>933</v>
      </c>
      <c r="V394" s="1" t="s">
        <v>43</v>
      </c>
      <c r="W394" s="4">
        <v>43206</v>
      </c>
      <c r="X394" s="3">
        <v>0</v>
      </c>
      <c r="Y394" s="1" t="s">
        <v>935</v>
      </c>
      <c r="Z394" s="1" t="s">
        <v>927</v>
      </c>
      <c r="AA394" s="4">
        <v>45470</v>
      </c>
      <c r="AB394" s="1" t="s">
        <v>111</v>
      </c>
      <c r="AC394" s="2"/>
      <c r="AD394" s="3">
        <v>2</v>
      </c>
      <c r="AE394" s="4">
        <v>45474</v>
      </c>
      <c r="AF394" s="1" t="s">
        <v>935</v>
      </c>
      <c r="AG394" s="1" t="s">
        <v>67</v>
      </c>
      <c r="AH394" s="1" t="s">
        <v>68</v>
      </c>
      <c r="AI394" s="1" t="s">
        <v>69</v>
      </c>
      <c r="AJ394" s="1" t="s">
        <v>70</v>
      </c>
      <c r="AK394" s="1" t="s">
        <v>70</v>
      </c>
      <c r="AL394" s="1" t="s">
        <v>71</v>
      </c>
      <c r="AM394" s="5">
        <v>0</v>
      </c>
      <c r="AN394" s="1" t="s">
        <v>69</v>
      </c>
      <c r="AO394" s="1" t="s">
        <v>72</v>
      </c>
      <c r="AP394" s="5">
        <v>250</v>
      </c>
      <c r="AQ394" s="3">
        <v>2</v>
      </c>
      <c r="AR394" s="1" t="s">
        <v>73</v>
      </c>
      <c r="AS394" s="8">
        <f>(Tableau1[[#This Row],[MedPrix]]+Tableau1[[#This Row],[PrixTrai]])*(1-Tableau1[[#This Row],[CliRemise]])</f>
        <v>250</v>
      </c>
      <c r="AT394" s="33">
        <f>Tableau1[[#This Row],[CA]]*1.1</f>
        <v>275</v>
      </c>
      <c r="AU394" s="22" t="str">
        <f>IF( Tableau1[[#This Row],[DetailVisite.VisNum]]="", "Sans détail", "Avec détail")</f>
        <v>Avec détail</v>
      </c>
      <c r="AV394" s="22">
        <f ca="1">IF(Tableau1[[#This Row],[VisDatePaiement_2024]]="",0,(TODAY()-Tableau1[[#This Row],[VisDatePaiement_2024]]))</f>
        <v>195</v>
      </c>
      <c r="AW394" s="22">
        <f ca="1">ROUND(Tableau1[[#This Row],[nombre de jour d''impayés]]/30,1)</f>
        <v>6.5</v>
      </c>
      <c r="AX394" s="22" t="str">
        <f ca="1">IF(Tableau1[[#This Row],[nombre de mois]]&gt;1,"impayé","payé")</f>
        <v>impayé</v>
      </c>
      <c r="AY394" s="23" t="b">
        <f ca="1">AND(Tableau1[[#This Row],[VisDatesuivi_2024]]&gt;=TODAY()-30,Tableau1[[#This Row],[VisDatesuivi_2024]]&lt;=TODAY())</f>
        <v>0</v>
      </c>
      <c r="AZ394" s="23">
        <f>ROUNDDOWN(DAY(Tableau1[[#This Row],[VisDate_2024]])/7,0)</f>
        <v>3</v>
      </c>
      <c r="BA394" s="59">
        <f t="shared" si="6"/>
        <v>0</v>
      </c>
      <c r="BB394" s="60">
        <f>Tableau1[[#This Row],[VisDate_2024]]-Tableau1[[#This Row],[visite]]</f>
        <v>45470</v>
      </c>
      <c r="BC394" s="56" t="str">
        <f>IF(Tableau1[[#This Row],[visite]]&gt;0,Tableau1[[#This Row],[Colonne1]],"")</f>
        <v/>
      </c>
    </row>
    <row r="395" spans="1:55" ht="28.8" x14ac:dyDescent="0.3">
      <c r="A395" s="1" t="s">
        <v>936</v>
      </c>
      <c r="B395" s="1" t="s">
        <v>928</v>
      </c>
      <c r="C395" s="1" t="s">
        <v>937</v>
      </c>
      <c r="D395" s="1" t="s">
        <v>377</v>
      </c>
      <c r="E395" s="1" t="s">
        <v>938</v>
      </c>
      <c r="F395" s="4">
        <v>42789</v>
      </c>
      <c r="G395" s="1" t="s">
        <v>56</v>
      </c>
      <c r="H395" s="1" t="s">
        <v>108</v>
      </c>
      <c r="I395" s="3" t="b">
        <v>0</v>
      </c>
      <c r="J395" s="3">
        <v>8.5</v>
      </c>
      <c r="K395" s="3">
        <v>0</v>
      </c>
      <c r="L395" s="3" t="b">
        <v>0</v>
      </c>
      <c r="M395" s="1" t="s">
        <v>43</v>
      </c>
      <c r="N395" s="1" t="s">
        <v>928</v>
      </c>
      <c r="O395" s="3">
        <v>1</v>
      </c>
      <c r="P395" s="1" t="s">
        <v>931</v>
      </c>
      <c r="Q395" s="1" t="s">
        <v>932</v>
      </c>
      <c r="R395" s="1" t="s">
        <v>209</v>
      </c>
      <c r="S395" s="20" t="s">
        <v>210</v>
      </c>
      <c r="T395" s="1" t="s">
        <v>211</v>
      </c>
      <c r="U395" s="1" t="s">
        <v>933</v>
      </c>
      <c r="V395" s="1" t="s">
        <v>43</v>
      </c>
      <c r="W395" s="4">
        <v>43206</v>
      </c>
      <c r="X395" s="3">
        <v>0</v>
      </c>
      <c r="Y395" s="1" t="s">
        <v>939</v>
      </c>
      <c r="Z395" s="1" t="s">
        <v>936</v>
      </c>
      <c r="AA395" s="4">
        <v>45075</v>
      </c>
      <c r="AB395" s="1" t="s">
        <v>111</v>
      </c>
      <c r="AC395" s="2"/>
      <c r="AD395" s="2"/>
      <c r="AE395" s="2"/>
      <c r="AF395" s="1" t="s">
        <v>939</v>
      </c>
      <c r="AG395" s="1" t="s">
        <v>67</v>
      </c>
      <c r="AH395" s="1" t="s">
        <v>68</v>
      </c>
      <c r="AI395" s="1" t="s">
        <v>69</v>
      </c>
      <c r="AJ395" s="1" t="s">
        <v>70</v>
      </c>
      <c r="AK395" s="1" t="s">
        <v>70</v>
      </c>
      <c r="AL395" s="1" t="s">
        <v>71</v>
      </c>
      <c r="AM395" s="5">
        <v>0</v>
      </c>
      <c r="AN395" s="1" t="s">
        <v>69</v>
      </c>
      <c r="AO395" s="1" t="s">
        <v>72</v>
      </c>
      <c r="AP395" s="5">
        <v>250</v>
      </c>
      <c r="AQ395" s="2"/>
      <c r="AR395" s="1" t="s">
        <v>43</v>
      </c>
      <c r="AS395" s="8">
        <f>(Tableau1[[#This Row],[MedPrix]]+Tableau1[[#This Row],[PrixTrai]])*(1-Tableau1[[#This Row],[CliRemise]])</f>
        <v>250</v>
      </c>
      <c r="AT395" s="33">
        <f>Tableau1[[#This Row],[CA]]*1.1</f>
        <v>275</v>
      </c>
      <c r="AU395" s="22" t="str">
        <f>IF( Tableau1[[#This Row],[DetailVisite.VisNum]]="", "Sans détail", "Avec détail")</f>
        <v>Avec détail</v>
      </c>
      <c r="AV395" s="22">
        <f ca="1">IF(Tableau1[[#This Row],[VisDatePaiement_2024]]="",0,(TODAY()-Tableau1[[#This Row],[VisDatePaiement_2024]]))</f>
        <v>0</v>
      </c>
      <c r="AW395" s="22">
        <f ca="1">ROUND(Tableau1[[#This Row],[nombre de jour d''impayés]]/30,1)</f>
        <v>0</v>
      </c>
      <c r="AX395" s="22" t="str">
        <f ca="1">IF(Tableau1[[#This Row],[nombre de mois]]&gt;1,"impayé","payé")</f>
        <v>payé</v>
      </c>
      <c r="AY395" s="23" t="b">
        <f ca="1">AND(Tableau1[[#This Row],[VisDatesuivi_2024]]&gt;=TODAY()-30,Tableau1[[#This Row],[VisDatesuivi_2024]]&lt;=TODAY())</f>
        <v>0</v>
      </c>
      <c r="AZ395" s="23">
        <f>ROUNDDOWN(DAY(Tableau1[[#This Row],[VisDate_2024]])/7,0)</f>
        <v>4</v>
      </c>
      <c r="BA395" s="59">
        <f t="shared" si="6"/>
        <v>0</v>
      </c>
      <c r="BB395" s="60">
        <f>Tableau1[[#This Row],[VisDate_2024]]-Tableau1[[#This Row],[visite]]</f>
        <v>45075</v>
      </c>
      <c r="BC395" s="56" t="str">
        <f>IF(Tableau1[[#This Row],[visite]]&gt;0,Tableau1[[#This Row],[Colonne1]],"")</f>
        <v/>
      </c>
    </row>
    <row r="396" spans="1:55" ht="28.8" x14ac:dyDescent="0.3">
      <c r="A396" s="1" t="s">
        <v>936</v>
      </c>
      <c r="B396" s="1" t="s">
        <v>928</v>
      </c>
      <c r="C396" s="1" t="s">
        <v>937</v>
      </c>
      <c r="D396" s="1" t="s">
        <v>377</v>
      </c>
      <c r="E396" s="1" t="s">
        <v>938</v>
      </c>
      <c r="F396" s="4">
        <v>42789</v>
      </c>
      <c r="G396" s="1" t="s">
        <v>56</v>
      </c>
      <c r="H396" s="1" t="s">
        <v>108</v>
      </c>
      <c r="I396" s="3" t="b">
        <v>0</v>
      </c>
      <c r="J396" s="3">
        <v>8.5</v>
      </c>
      <c r="K396" s="3">
        <v>0</v>
      </c>
      <c r="L396" s="3" t="b">
        <v>0</v>
      </c>
      <c r="M396" s="1" t="s">
        <v>43</v>
      </c>
      <c r="N396" s="1" t="s">
        <v>928</v>
      </c>
      <c r="O396" s="3">
        <v>1</v>
      </c>
      <c r="P396" s="1" t="s">
        <v>931</v>
      </c>
      <c r="Q396" s="1" t="s">
        <v>932</v>
      </c>
      <c r="R396" s="1" t="s">
        <v>209</v>
      </c>
      <c r="S396" s="20" t="s">
        <v>210</v>
      </c>
      <c r="T396" s="1" t="s">
        <v>211</v>
      </c>
      <c r="U396" s="1" t="s">
        <v>933</v>
      </c>
      <c r="V396" s="1" t="s">
        <v>43</v>
      </c>
      <c r="W396" s="4">
        <v>43206</v>
      </c>
      <c r="X396" s="3">
        <v>0</v>
      </c>
      <c r="Y396" s="1" t="s">
        <v>940</v>
      </c>
      <c r="Z396" s="1" t="s">
        <v>936</v>
      </c>
      <c r="AA396" s="4">
        <v>45470</v>
      </c>
      <c r="AB396" s="1" t="s">
        <v>111</v>
      </c>
      <c r="AC396" s="2"/>
      <c r="AD396" s="3">
        <v>2</v>
      </c>
      <c r="AE396" s="4">
        <v>45475</v>
      </c>
      <c r="AF396" s="1" t="s">
        <v>940</v>
      </c>
      <c r="AG396" s="1" t="s">
        <v>67</v>
      </c>
      <c r="AH396" s="1" t="s">
        <v>68</v>
      </c>
      <c r="AI396" s="1" t="s">
        <v>69</v>
      </c>
      <c r="AJ396" s="1" t="s">
        <v>70</v>
      </c>
      <c r="AK396" s="1" t="s">
        <v>70</v>
      </c>
      <c r="AL396" s="1" t="s">
        <v>71</v>
      </c>
      <c r="AM396" s="5">
        <v>0</v>
      </c>
      <c r="AN396" s="1" t="s">
        <v>69</v>
      </c>
      <c r="AO396" s="1" t="s">
        <v>72</v>
      </c>
      <c r="AP396" s="5">
        <v>250</v>
      </c>
      <c r="AQ396" s="3">
        <v>2</v>
      </c>
      <c r="AR396" s="1" t="s">
        <v>73</v>
      </c>
      <c r="AS396" s="8">
        <f>(Tableau1[[#This Row],[MedPrix]]+Tableau1[[#This Row],[PrixTrai]])*(1-Tableau1[[#This Row],[CliRemise]])</f>
        <v>250</v>
      </c>
      <c r="AT396" s="33">
        <f>Tableau1[[#This Row],[CA]]*1.1</f>
        <v>275</v>
      </c>
      <c r="AU396" s="22" t="str">
        <f>IF( Tableau1[[#This Row],[DetailVisite.VisNum]]="", "Sans détail", "Avec détail")</f>
        <v>Avec détail</v>
      </c>
      <c r="AV396" s="22">
        <f ca="1">IF(Tableau1[[#This Row],[VisDatePaiement_2024]]="",0,(TODAY()-Tableau1[[#This Row],[VisDatePaiement_2024]]))</f>
        <v>194</v>
      </c>
      <c r="AW396" s="22">
        <f ca="1">ROUND(Tableau1[[#This Row],[nombre de jour d''impayés]]/30,1)</f>
        <v>6.5</v>
      </c>
      <c r="AX396" s="22" t="str">
        <f ca="1">IF(Tableau1[[#This Row],[nombre de mois]]&gt;1,"impayé","payé")</f>
        <v>impayé</v>
      </c>
      <c r="AY396" s="23" t="b">
        <f ca="1">AND(Tableau1[[#This Row],[VisDatesuivi_2024]]&gt;=TODAY()-30,Tableau1[[#This Row],[VisDatesuivi_2024]]&lt;=TODAY())</f>
        <v>0</v>
      </c>
      <c r="AZ396" s="23">
        <f>ROUNDDOWN(DAY(Tableau1[[#This Row],[VisDate_2024]])/7,0)</f>
        <v>3</v>
      </c>
      <c r="BA396" s="59">
        <f t="shared" si="6"/>
        <v>0</v>
      </c>
      <c r="BB396" s="60">
        <f>Tableau1[[#This Row],[VisDate_2024]]-Tableau1[[#This Row],[visite]]</f>
        <v>45470</v>
      </c>
      <c r="BC396" s="56" t="str">
        <f>IF(Tableau1[[#This Row],[visite]]&gt;0,Tableau1[[#This Row],[Colonne1]],"")</f>
        <v/>
      </c>
    </row>
    <row r="397" spans="1:55" ht="28.8" x14ac:dyDescent="0.3">
      <c r="A397" s="1" t="s">
        <v>941</v>
      </c>
      <c r="B397" s="1" t="s">
        <v>942</v>
      </c>
      <c r="C397" s="1" t="s">
        <v>943</v>
      </c>
      <c r="D397" s="1" t="s">
        <v>143</v>
      </c>
      <c r="E397" s="1" t="s">
        <v>944</v>
      </c>
      <c r="F397" s="4">
        <v>41300</v>
      </c>
      <c r="G397" s="1" t="s">
        <v>56</v>
      </c>
      <c r="H397" s="1" t="s">
        <v>592</v>
      </c>
      <c r="I397" s="3" t="b">
        <v>1</v>
      </c>
      <c r="J397" s="3">
        <v>49.5</v>
      </c>
      <c r="K397" s="3">
        <v>42</v>
      </c>
      <c r="L397" s="3" t="b">
        <v>0</v>
      </c>
      <c r="M397" s="1" t="s">
        <v>43</v>
      </c>
      <c r="N397" s="1" t="s">
        <v>942</v>
      </c>
      <c r="O397" s="3">
        <v>1</v>
      </c>
      <c r="P397" s="1" t="s">
        <v>945</v>
      </c>
      <c r="Q397" s="1" t="s">
        <v>946</v>
      </c>
      <c r="R397" s="1" t="s">
        <v>436</v>
      </c>
      <c r="S397" s="20" t="s">
        <v>62</v>
      </c>
      <c r="T397" s="1" t="s">
        <v>437</v>
      </c>
      <c r="U397" s="1" t="s">
        <v>947</v>
      </c>
      <c r="V397" s="1" t="s">
        <v>43</v>
      </c>
      <c r="W397" s="4">
        <v>42797</v>
      </c>
      <c r="X397" s="3">
        <v>0</v>
      </c>
      <c r="Y397" s="1" t="s">
        <v>43</v>
      </c>
      <c r="Z397" s="1" t="s">
        <v>43</v>
      </c>
      <c r="AA397" s="2"/>
      <c r="AB397" s="1" t="s">
        <v>43</v>
      </c>
      <c r="AC397" s="2"/>
      <c r="AD397" s="2"/>
      <c r="AE397" s="2"/>
      <c r="AF397" s="1" t="s">
        <v>43</v>
      </c>
      <c r="AG397" s="1" t="s">
        <v>43</v>
      </c>
      <c r="AH397" s="1" t="s">
        <v>43</v>
      </c>
      <c r="AI397" s="1" t="s">
        <v>43</v>
      </c>
      <c r="AJ397" s="1" t="s">
        <v>43</v>
      </c>
      <c r="AK397" s="1" t="s">
        <v>43</v>
      </c>
      <c r="AL397" s="1" t="s">
        <v>43</v>
      </c>
      <c r="AM397" s="2"/>
      <c r="AN397" s="1" t="s">
        <v>43</v>
      </c>
      <c r="AO397" s="1" t="s">
        <v>43</v>
      </c>
      <c r="AP397" s="2"/>
      <c r="AQ397" s="2"/>
      <c r="AR397" s="1" t="s">
        <v>43</v>
      </c>
      <c r="AS397" s="8">
        <f>(Tableau1[[#This Row],[MedPrix]]+Tableau1[[#This Row],[PrixTrai]])*(1-Tableau1[[#This Row],[CliRemise]])</f>
        <v>0</v>
      </c>
      <c r="AT397" s="33">
        <f>Tableau1[[#This Row],[CA]]*1.1</f>
        <v>0</v>
      </c>
      <c r="AU397" s="22" t="str">
        <f>IF( Tableau1[[#This Row],[DetailVisite.VisNum]]="", "Sans détail", "Avec détail")</f>
        <v>Sans détail</v>
      </c>
      <c r="AV397" s="22">
        <f ca="1">IF(Tableau1[[#This Row],[VisDatePaiement_2024]]="",0,(TODAY()-Tableau1[[#This Row],[VisDatePaiement_2024]]))</f>
        <v>0</v>
      </c>
      <c r="AW397" s="22">
        <f ca="1">ROUND(Tableau1[[#This Row],[nombre de jour d''impayés]]/30,1)</f>
        <v>0</v>
      </c>
      <c r="AX397" s="22" t="str">
        <f ca="1">IF(Tableau1[[#This Row],[nombre de mois]]&gt;1,"impayé","payé")</f>
        <v>payé</v>
      </c>
      <c r="AY397" s="23" t="b">
        <f ca="1">AND(Tableau1[[#This Row],[VisDatesuivi_2024]]&gt;=TODAY()-30,Tableau1[[#This Row],[VisDatesuivi_2024]]&lt;=TODAY())</f>
        <v>0</v>
      </c>
      <c r="AZ397" s="23">
        <f>ROUNDDOWN(DAY(Tableau1[[#This Row],[VisDate_2024]])/7,0)</f>
        <v>0</v>
      </c>
      <c r="BA397" s="59">
        <f t="shared" si="6"/>
        <v>0</v>
      </c>
      <c r="BB397" s="60">
        <f>Tableau1[[#This Row],[VisDate_2024]]-Tableau1[[#This Row],[visite]]</f>
        <v>0</v>
      </c>
      <c r="BC397" s="56" t="str">
        <f>IF(Tableau1[[#This Row],[visite]]&gt;0,Tableau1[[#This Row],[Colonne1]],"")</f>
        <v/>
      </c>
    </row>
    <row r="398" spans="1:55" ht="28.8" x14ac:dyDescent="0.3">
      <c r="A398" s="1" t="s">
        <v>948</v>
      </c>
      <c r="B398" s="1" t="s">
        <v>949</v>
      </c>
      <c r="C398" s="1" t="s">
        <v>937</v>
      </c>
      <c r="D398" s="1" t="s">
        <v>816</v>
      </c>
      <c r="E398" s="1" t="s">
        <v>950</v>
      </c>
      <c r="F398" s="4">
        <v>42485</v>
      </c>
      <c r="G398" s="1" t="s">
        <v>56</v>
      </c>
      <c r="H398" s="1" t="s">
        <v>220</v>
      </c>
      <c r="I398" s="3" t="b">
        <v>0</v>
      </c>
      <c r="J398" s="3">
        <v>25</v>
      </c>
      <c r="K398" s="3">
        <v>2.1</v>
      </c>
      <c r="L398" s="3" t="b">
        <v>0</v>
      </c>
      <c r="M398" s="1" t="s">
        <v>43</v>
      </c>
      <c r="N398" s="1" t="s">
        <v>949</v>
      </c>
      <c r="O398" s="3">
        <v>1</v>
      </c>
      <c r="P398" s="1" t="s">
        <v>951</v>
      </c>
      <c r="Q398" s="1" t="s">
        <v>952</v>
      </c>
      <c r="R398" s="1" t="s">
        <v>436</v>
      </c>
      <c r="S398" s="20" t="s">
        <v>62</v>
      </c>
      <c r="T398" s="1" t="s">
        <v>437</v>
      </c>
      <c r="U398" s="1" t="s">
        <v>953</v>
      </c>
      <c r="V398" s="1" t="s">
        <v>43</v>
      </c>
      <c r="W398" s="4">
        <v>43067</v>
      </c>
      <c r="X398" s="3">
        <v>0</v>
      </c>
      <c r="Y398" s="1" t="s">
        <v>954</v>
      </c>
      <c r="Z398" s="1" t="s">
        <v>948</v>
      </c>
      <c r="AA398" s="4">
        <v>44989</v>
      </c>
      <c r="AB398" s="1" t="s">
        <v>111</v>
      </c>
      <c r="AC398" s="2"/>
      <c r="AD398" s="3">
        <v>1</v>
      </c>
      <c r="AE398" s="4">
        <v>45018</v>
      </c>
      <c r="AF398" s="1" t="s">
        <v>954</v>
      </c>
      <c r="AG398" s="1" t="s">
        <v>67</v>
      </c>
      <c r="AH398" s="1" t="s">
        <v>401</v>
      </c>
      <c r="AI398" s="1" t="s">
        <v>764</v>
      </c>
      <c r="AJ398" s="1" t="s">
        <v>148</v>
      </c>
      <c r="AK398" s="1" t="s">
        <v>148</v>
      </c>
      <c r="AL398" s="1" t="s">
        <v>149</v>
      </c>
      <c r="AM398" s="5">
        <v>10</v>
      </c>
      <c r="AN398" s="1" t="s">
        <v>764</v>
      </c>
      <c r="AO398" s="1" t="s">
        <v>765</v>
      </c>
      <c r="AP398" s="5">
        <v>275</v>
      </c>
      <c r="AQ398" s="3">
        <v>1</v>
      </c>
      <c r="AR398" s="1" t="s">
        <v>112</v>
      </c>
      <c r="AS398" s="8">
        <f>(Tableau1[[#This Row],[MedPrix]]+Tableau1[[#This Row],[PrixTrai]])*(1-Tableau1[[#This Row],[CliRemise]])</f>
        <v>285</v>
      </c>
      <c r="AT398" s="33">
        <f>Tableau1[[#This Row],[CA]]*1.1</f>
        <v>313.5</v>
      </c>
      <c r="AU398" s="22" t="str">
        <f>IF( Tableau1[[#This Row],[DetailVisite.VisNum]]="", "Sans détail", "Avec détail")</f>
        <v>Avec détail</v>
      </c>
      <c r="AV398" s="22">
        <f ca="1">IF(Tableau1[[#This Row],[VisDatePaiement_2024]]="",0,(TODAY()-Tableau1[[#This Row],[VisDatePaiement_2024]]))</f>
        <v>651</v>
      </c>
      <c r="AW398" s="22">
        <f ca="1">ROUND(Tableau1[[#This Row],[nombre de jour d''impayés]]/30,1)</f>
        <v>21.7</v>
      </c>
      <c r="AX398" s="22" t="str">
        <f ca="1">IF(Tableau1[[#This Row],[nombre de mois]]&gt;1,"impayé","payé")</f>
        <v>impayé</v>
      </c>
      <c r="AY398" s="23" t="b">
        <f ca="1">AND(Tableau1[[#This Row],[VisDatesuivi_2024]]&gt;=TODAY()-30,Tableau1[[#This Row],[VisDatesuivi_2024]]&lt;=TODAY())</f>
        <v>0</v>
      </c>
      <c r="AZ398" s="23">
        <f>ROUNDDOWN(DAY(Tableau1[[#This Row],[VisDate_2024]])/7,0)</f>
        <v>0</v>
      </c>
      <c r="BA398" s="59">
        <f t="shared" si="6"/>
        <v>0</v>
      </c>
      <c r="BB398" s="60">
        <f>Tableau1[[#This Row],[VisDate_2024]]-Tableau1[[#This Row],[visite]]</f>
        <v>44989</v>
      </c>
      <c r="BC398" s="56" t="str">
        <f>IF(Tableau1[[#This Row],[visite]]&gt;0,Tableau1[[#This Row],[Colonne1]],"")</f>
        <v/>
      </c>
    </row>
    <row r="399" spans="1:55" ht="43.2" x14ac:dyDescent="0.3">
      <c r="A399" s="1" t="s">
        <v>948</v>
      </c>
      <c r="B399" s="1" t="s">
        <v>949</v>
      </c>
      <c r="C399" s="1" t="s">
        <v>937</v>
      </c>
      <c r="D399" s="1" t="s">
        <v>816</v>
      </c>
      <c r="E399" s="1" t="s">
        <v>950</v>
      </c>
      <c r="F399" s="4">
        <v>42485</v>
      </c>
      <c r="G399" s="1" t="s">
        <v>56</v>
      </c>
      <c r="H399" s="1" t="s">
        <v>220</v>
      </c>
      <c r="I399" s="3" t="b">
        <v>0</v>
      </c>
      <c r="J399" s="3">
        <v>25</v>
      </c>
      <c r="K399" s="3">
        <v>2.1</v>
      </c>
      <c r="L399" s="3" t="b">
        <v>0</v>
      </c>
      <c r="M399" s="1" t="s">
        <v>43</v>
      </c>
      <c r="N399" s="1" t="s">
        <v>949</v>
      </c>
      <c r="O399" s="3">
        <v>1</v>
      </c>
      <c r="P399" s="1" t="s">
        <v>951</v>
      </c>
      <c r="Q399" s="1" t="s">
        <v>952</v>
      </c>
      <c r="R399" s="1" t="s">
        <v>436</v>
      </c>
      <c r="S399" s="20" t="s">
        <v>62</v>
      </c>
      <c r="T399" s="1" t="s">
        <v>437</v>
      </c>
      <c r="U399" s="1" t="s">
        <v>953</v>
      </c>
      <c r="V399" s="1" t="s">
        <v>43</v>
      </c>
      <c r="W399" s="4">
        <v>43067</v>
      </c>
      <c r="X399" s="3">
        <v>0</v>
      </c>
      <c r="Y399" s="1" t="s">
        <v>954</v>
      </c>
      <c r="Z399" s="1" t="s">
        <v>948</v>
      </c>
      <c r="AA399" s="4">
        <v>44989</v>
      </c>
      <c r="AB399" s="1" t="s">
        <v>111</v>
      </c>
      <c r="AC399" s="2"/>
      <c r="AD399" s="3">
        <v>1</v>
      </c>
      <c r="AE399" s="4">
        <v>45018</v>
      </c>
      <c r="AF399" s="1" t="s">
        <v>954</v>
      </c>
      <c r="AG399" s="1" t="s">
        <v>91</v>
      </c>
      <c r="AH399" s="1" t="s">
        <v>401</v>
      </c>
      <c r="AI399" s="1" t="s">
        <v>151</v>
      </c>
      <c r="AJ399" s="1" t="s">
        <v>70</v>
      </c>
      <c r="AK399" s="1" t="s">
        <v>70</v>
      </c>
      <c r="AL399" s="1" t="s">
        <v>71</v>
      </c>
      <c r="AM399" s="5">
        <v>0</v>
      </c>
      <c r="AN399" s="1" t="s">
        <v>151</v>
      </c>
      <c r="AO399" s="1" t="s">
        <v>152</v>
      </c>
      <c r="AP399" s="5">
        <v>250</v>
      </c>
      <c r="AQ399" s="3">
        <v>1</v>
      </c>
      <c r="AR399" s="1" t="s">
        <v>112</v>
      </c>
      <c r="AS399" s="8">
        <f>(Tableau1[[#This Row],[MedPrix]]+Tableau1[[#This Row],[PrixTrai]])*(1-Tableau1[[#This Row],[CliRemise]])</f>
        <v>250</v>
      </c>
      <c r="AT399" s="33">
        <f>Tableau1[[#This Row],[CA]]*1.1</f>
        <v>275</v>
      </c>
      <c r="AU399" s="22" t="str">
        <f>IF( Tableau1[[#This Row],[DetailVisite.VisNum]]="", "Sans détail", "Avec détail")</f>
        <v>Avec détail</v>
      </c>
      <c r="AV399" s="22">
        <f ca="1">IF(Tableau1[[#This Row],[VisDatePaiement_2024]]="",0,(TODAY()-Tableau1[[#This Row],[VisDatePaiement_2024]]))</f>
        <v>651</v>
      </c>
      <c r="AW399" s="22">
        <f ca="1">ROUND(Tableau1[[#This Row],[nombre de jour d''impayés]]/30,1)</f>
        <v>21.7</v>
      </c>
      <c r="AX399" s="22" t="str">
        <f ca="1">IF(Tableau1[[#This Row],[nombre de mois]]&gt;1,"impayé","payé")</f>
        <v>impayé</v>
      </c>
      <c r="AY399" s="23" t="b">
        <f ca="1">AND(Tableau1[[#This Row],[VisDatesuivi_2024]]&gt;=TODAY()-30,Tableau1[[#This Row],[VisDatesuivi_2024]]&lt;=TODAY())</f>
        <v>0</v>
      </c>
      <c r="AZ399" s="23">
        <f>ROUNDDOWN(DAY(Tableau1[[#This Row],[VisDate_2024]])/7,0)</f>
        <v>0</v>
      </c>
      <c r="BA399" s="59">
        <f t="shared" si="6"/>
        <v>0</v>
      </c>
      <c r="BB399" s="60">
        <f>Tableau1[[#This Row],[VisDate_2024]]-Tableau1[[#This Row],[visite]]</f>
        <v>44989</v>
      </c>
      <c r="BC399" s="56" t="str">
        <f>IF(Tableau1[[#This Row],[visite]]&gt;0,Tableau1[[#This Row],[Colonne1]],"")</f>
        <v/>
      </c>
    </row>
    <row r="400" spans="1:55" ht="28.8" x14ac:dyDescent="0.3">
      <c r="A400" s="1" t="s">
        <v>948</v>
      </c>
      <c r="B400" s="1" t="s">
        <v>949</v>
      </c>
      <c r="C400" s="1" t="s">
        <v>937</v>
      </c>
      <c r="D400" s="1" t="s">
        <v>816</v>
      </c>
      <c r="E400" s="1" t="s">
        <v>950</v>
      </c>
      <c r="F400" s="4">
        <v>42485</v>
      </c>
      <c r="G400" s="1" t="s">
        <v>56</v>
      </c>
      <c r="H400" s="1" t="s">
        <v>220</v>
      </c>
      <c r="I400" s="3" t="b">
        <v>0</v>
      </c>
      <c r="J400" s="3">
        <v>25</v>
      </c>
      <c r="K400" s="3">
        <v>2.1</v>
      </c>
      <c r="L400" s="3" t="b">
        <v>0</v>
      </c>
      <c r="M400" s="1" t="s">
        <v>43</v>
      </c>
      <c r="N400" s="1" t="s">
        <v>949</v>
      </c>
      <c r="O400" s="3">
        <v>1</v>
      </c>
      <c r="P400" s="1" t="s">
        <v>951</v>
      </c>
      <c r="Q400" s="1" t="s">
        <v>952</v>
      </c>
      <c r="R400" s="1" t="s">
        <v>436</v>
      </c>
      <c r="S400" s="20" t="s">
        <v>62</v>
      </c>
      <c r="T400" s="1" t="s">
        <v>437</v>
      </c>
      <c r="U400" s="1" t="s">
        <v>953</v>
      </c>
      <c r="V400" s="1" t="s">
        <v>43</v>
      </c>
      <c r="W400" s="4">
        <v>43067</v>
      </c>
      <c r="X400" s="3">
        <v>0</v>
      </c>
      <c r="Y400" s="1" t="s">
        <v>955</v>
      </c>
      <c r="Z400" s="1" t="s">
        <v>948</v>
      </c>
      <c r="AA400" s="4">
        <v>45534</v>
      </c>
      <c r="AB400" s="1" t="s">
        <v>111</v>
      </c>
      <c r="AC400" s="2"/>
      <c r="AD400" s="3">
        <v>2</v>
      </c>
      <c r="AE400" s="4">
        <v>45541</v>
      </c>
      <c r="AF400" s="1" t="s">
        <v>43</v>
      </c>
      <c r="AG400" s="1" t="s">
        <v>43</v>
      </c>
      <c r="AH400" s="1" t="s">
        <v>43</v>
      </c>
      <c r="AI400" s="1" t="s">
        <v>43</v>
      </c>
      <c r="AJ400" s="1" t="s">
        <v>43</v>
      </c>
      <c r="AK400" s="1" t="s">
        <v>43</v>
      </c>
      <c r="AL400" s="1" t="s">
        <v>43</v>
      </c>
      <c r="AM400" s="2"/>
      <c r="AN400" s="1" t="s">
        <v>43</v>
      </c>
      <c r="AO400" s="1" t="s">
        <v>43</v>
      </c>
      <c r="AP400" s="2"/>
      <c r="AQ400" s="3">
        <v>2</v>
      </c>
      <c r="AR400" s="1" t="s">
        <v>73</v>
      </c>
      <c r="AS400" s="8">
        <f>(Tableau1[[#This Row],[MedPrix]]+Tableau1[[#This Row],[PrixTrai]])*(1-Tableau1[[#This Row],[CliRemise]])</f>
        <v>0</v>
      </c>
      <c r="AT400" s="33">
        <f>Tableau1[[#This Row],[CA]]*1.1</f>
        <v>0</v>
      </c>
      <c r="AU400" s="22" t="str">
        <f>IF( Tableau1[[#This Row],[DetailVisite.VisNum]]="", "Sans détail", "Avec détail")</f>
        <v>Sans détail</v>
      </c>
      <c r="AV400" s="22">
        <f ca="1">IF(Tableau1[[#This Row],[VisDatePaiement_2024]]="",0,(TODAY()-Tableau1[[#This Row],[VisDatePaiement_2024]]))</f>
        <v>128</v>
      </c>
      <c r="AW400" s="22">
        <f ca="1">ROUND(Tableau1[[#This Row],[nombre de jour d''impayés]]/30,1)</f>
        <v>4.3</v>
      </c>
      <c r="AX400" s="22" t="str">
        <f ca="1">IF(Tableau1[[#This Row],[nombre de mois]]&gt;1,"impayé","payé")</f>
        <v>impayé</v>
      </c>
      <c r="AY400" s="23" t="b">
        <f ca="1">AND(Tableau1[[#This Row],[VisDatesuivi_2024]]&gt;=TODAY()-30,Tableau1[[#This Row],[VisDatesuivi_2024]]&lt;=TODAY())</f>
        <v>0</v>
      </c>
      <c r="AZ400" s="23">
        <f>ROUNDDOWN(DAY(Tableau1[[#This Row],[VisDate_2024]])/7,0)</f>
        <v>4</v>
      </c>
      <c r="BA400" s="59">
        <f t="shared" si="6"/>
        <v>0</v>
      </c>
      <c r="BB400" s="60">
        <f>Tableau1[[#This Row],[VisDate_2024]]-Tableau1[[#This Row],[visite]]</f>
        <v>45534</v>
      </c>
      <c r="BC400" s="56" t="str">
        <f>IF(Tableau1[[#This Row],[visite]]&gt;0,Tableau1[[#This Row],[Colonne1]],"")</f>
        <v/>
      </c>
    </row>
    <row r="401" spans="1:55" ht="28.8" x14ac:dyDescent="0.3">
      <c r="A401" s="1" t="s">
        <v>948</v>
      </c>
      <c r="B401" s="1" t="s">
        <v>949</v>
      </c>
      <c r="C401" s="1" t="s">
        <v>937</v>
      </c>
      <c r="D401" s="1" t="s">
        <v>816</v>
      </c>
      <c r="E401" s="1" t="s">
        <v>950</v>
      </c>
      <c r="F401" s="4">
        <v>42485</v>
      </c>
      <c r="G401" s="1" t="s">
        <v>56</v>
      </c>
      <c r="H401" s="1" t="s">
        <v>220</v>
      </c>
      <c r="I401" s="3" t="b">
        <v>0</v>
      </c>
      <c r="J401" s="3">
        <v>25</v>
      </c>
      <c r="K401" s="3">
        <v>2.1</v>
      </c>
      <c r="L401" s="3" t="b">
        <v>0</v>
      </c>
      <c r="M401" s="1" t="s">
        <v>43</v>
      </c>
      <c r="N401" s="1" t="s">
        <v>949</v>
      </c>
      <c r="O401" s="3">
        <v>1</v>
      </c>
      <c r="P401" s="1" t="s">
        <v>951</v>
      </c>
      <c r="Q401" s="1" t="s">
        <v>952</v>
      </c>
      <c r="R401" s="1" t="s">
        <v>436</v>
      </c>
      <c r="S401" s="20" t="s">
        <v>62</v>
      </c>
      <c r="T401" s="1" t="s">
        <v>437</v>
      </c>
      <c r="U401" s="1" t="s">
        <v>953</v>
      </c>
      <c r="V401" s="1" t="s">
        <v>43</v>
      </c>
      <c r="W401" s="4">
        <v>43067</v>
      </c>
      <c r="X401" s="3">
        <v>0</v>
      </c>
      <c r="Y401" s="1" t="s">
        <v>956</v>
      </c>
      <c r="Z401" s="1" t="s">
        <v>948</v>
      </c>
      <c r="AA401" s="4">
        <v>45384</v>
      </c>
      <c r="AB401" s="1" t="s">
        <v>111</v>
      </c>
      <c r="AC401" s="2"/>
      <c r="AD401" s="3">
        <v>3</v>
      </c>
      <c r="AE401" s="4">
        <v>45403</v>
      </c>
      <c r="AF401" s="1" t="s">
        <v>956</v>
      </c>
      <c r="AG401" s="1" t="s">
        <v>67</v>
      </c>
      <c r="AH401" s="1" t="s">
        <v>401</v>
      </c>
      <c r="AI401" s="1" t="s">
        <v>764</v>
      </c>
      <c r="AJ401" s="1" t="s">
        <v>148</v>
      </c>
      <c r="AK401" s="1" t="s">
        <v>148</v>
      </c>
      <c r="AL401" s="1" t="s">
        <v>149</v>
      </c>
      <c r="AM401" s="5">
        <v>10</v>
      </c>
      <c r="AN401" s="1" t="s">
        <v>764</v>
      </c>
      <c r="AO401" s="1" t="s">
        <v>765</v>
      </c>
      <c r="AP401" s="5">
        <v>275</v>
      </c>
      <c r="AQ401" s="3">
        <v>3</v>
      </c>
      <c r="AR401" s="1" t="s">
        <v>82</v>
      </c>
      <c r="AS401" s="8">
        <f>(Tableau1[[#This Row],[MedPrix]]+Tableau1[[#This Row],[PrixTrai]])*(1-Tableau1[[#This Row],[CliRemise]])</f>
        <v>285</v>
      </c>
      <c r="AT401" s="33">
        <f>Tableau1[[#This Row],[CA]]*1.1</f>
        <v>313.5</v>
      </c>
      <c r="AU401" s="22" t="str">
        <f>IF( Tableau1[[#This Row],[DetailVisite.VisNum]]="", "Sans détail", "Avec détail")</f>
        <v>Avec détail</v>
      </c>
      <c r="AV401" s="22">
        <f ca="1">IF(Tableau1[[#This Row],[VisDatePaiement_2024]]="",0,(TODAY()-Tableau1[[#This Row],[VisDatePaiement_2024]]))</f>
        <v>266</v>
      </c>
      <c r="AW401" s="22">
        <f ca="1">ROUND(Tableau1[[#This Row],[nombre de jour d''impayés]]/30,1)</f>
        <v>8.9</v>
      </c>
      <c r="AX401" s="22" t="str">
        <f ca="1">IF(Tableau1[[#This Row],[nombre de mois]]&gt;1,"impayé","payé")</f>
        <v>impayé</v>
      </c>
      <c r="AY401" s="23" t="b">
        <f ca="1">AND(Tableau1[[#This Row],[VisDatesuivi_2024]]&gt;=TODAY()-30,Tableau1[[#This Row],[VisDatesuivi_2024]]&lt;=TODAY())</f>
        <v>0</v>
      </c>
      <c r="AZ401" s="23">
        <f>ROUNDDOWN(DAY(Tableau1[[#This Row],[VisDate_2024]])/7,0)</f>
        <v>0</v>
      </c>
      <c r="BA401" s="59">
        <f t="shared" si="6"/>
        <v>0</v>
      </c>
      <c r="BB401" s="60">
        <f>Tableau1[[#This Row],[VisDate_2024]]-Tableau1[[#This Row],[visite]]</f>
        <v>45384</v>
      </c>
      <c r="BC401" s="56" t="str">
        <f>IF(Tableau1[[#This Row],[visite]]&gt;0,Tableau1[[#This Row],[Colonne1]],"")</f>
        <v/>
      </c>
    </row>
    <row r="402" spans="1:55" ht="43.2" x14ac:dyDescent="0.3">
      <c r="A402" s="1" t="s">
        <v>948</v>
      </c>
      <c r="B402" s="1" t="s">
        <v>949</v>
      </c>
      <c r="C402" s="1" t="s">
        <v>937</v>
      </c>
      <c r="D402" s="1" t="s">
        <v>816</v>
      </c>
      <c r="E402" s="1" t="s">
        <v>950</v>
      </c>
      <c r="F402" s="4">
        <v>42485</v>
      </c>
      <c r="G402" s="1" t="s">
        <v>56</v>
      </c>
      <c r="H402" s="1" t="s">
        <v>220</v>
      </c>
      <c r="I402" s="3" t="b">
        <v>0</v>
      </c>
      <c r="J402" s="3">
        <v>25</v>
      </c>
      <c r="K402" s="3">
        <v>2.1</v>
      </c>
      <c r="L402" s="3" t="b">
        <v>0</v>
      </c>
      <c r="M402" s="1" t="s">
        <v>43</v>
      </c>
      <c r="N402" s="1" t="s">
        <v>949</v>
      </c>
      <c r="O402" s="3">
        <v>1</v>
      </c>
      <c r="P402" s="1" t="s">
        <v>951</v>
      </c>
      <c r="Q402" s="1" t="s">
        <v>952</v>
      </c>
      <c r="R402" s="1" t="s">
        <v>436</v>
      </c>
      <c r="S402" s="20" t="s">
        <v>62</v>
      </c>
      <c r="T402" s="1" t="s">
        <v>437</v>
      </c>
      <c r="U402" s="1" t="s">
        <v>953</v>
      </c>
      <c r="V402" s="1" t="s">
        <v>43</v>
      </c>
      <c r="W402" s="4">
        <v>43067</v>
      </c>
      <c r="X402" s="3">
        <v>0</v>
      </c>
      <c r="Y402" s="1" t="s">
        <v>956</v>
      </c>
      <c r="Z402" s="1" t="s">
        <v>948</v>
      </c>
      <c r="AA402" s="4">
        <v>45384</v>
      </c>
      <c r="AB402" s="1" t="s">
        <v>111</v>
      </c>
      <c r="AC402" s="2"/>
      <c r="AD402" s="3">
        <v>3</v>
      </c>
      <c r="AE402" s="4">
        <v>45403</v>
      </c>
      <c r="AF402" s="1" t="s">
        <v>956</v>
      </c>
      <c r="AG402" s="1" t="s">
        <v>91</v>
      </c>
      <c r="AH402" s="1" t="s">
        <v>401</v>
      </c>
      <c r="AI402" s="1" t="s">
        <v>151</v>
      </c>
      <c r="AJ402" s="1" t="s">
        <v>70</v>
      </c>
      <c r="AK402" s="1" t="s">
        <v>70</v>
      </c>
      <c r="AL402" s="1" t="s">
        <v>71</v>
      </c>
      <c r="AM402" s="5">
        <v>0</v>
      </c>
      <c r="AN402" s="1" t="s">
        <v>151</v>
      </c>
      <c r="AO402" s="1" t="s">
        <v>152</v>
      </c>
      <c r="AP402" s="5">
        <v>250</v>
      </c>
      <c r="AQ402" s="3">
        <v>3</v>
      </c>
      <c r="AR402" s="1" t="s">
        <v>82</v>
      </c>
      <c r="AS402" s="8">
        <f>(Tableau1[[#This Row],[MedPrix]]+Tableau1[[#This Row],[PrixTrai]])*(1-Tableau1[[#This Row],[CliRemise]])</f>
        <v>250</v>
      </c>
      <c r="AT402" s="33">
        <f>Tableau1[[#This Row],[CA]]*1.1</f>
        <v>275</v>
      </c>
      <c r="AU402" s="22" t="str">
        <f>IF( Tableau1[[#This Row],[DetailVisite.VisNum]]="", "Sans détail", "Avec détail")</f>
        <v>Avec détail</v>
      </c>
      <c r="AV402" s="22">
        <f ca="1">IF(Tableau1[[#This Row],[VisDatePaiement_2024]]="",0,(TODAY()-Tableau1[[#This Row],[VisDatePaiement_2024]]))</f>
        <v>266</v>
      </c>
      <c r="AW402" s="22">
        <f ca="1">ROUND(Tableau1[[#This Row],[nombre de jour d''impayés]]/30,1)</f>
        <v>8.9</v>
      </c>
      <c r="AX402" s="22" t="str">
        <f ca="1">IF(Tableau1[[#This Row],[nombre de mois]]&gt;1,"impayé","payé")</f>
        <v>impayé</v>
      </c>
      <c r="AY402" s="23" t="b">
        <f ca="1">AND(Tableau1[[#This Row],[VisDatesuivi_2024]]&gt;=TODAY()-30,Tableau1[[#This Row],[VisDatesuivi_2024]]&lt;=TODAY())</f>
        <v>0</v>
      </c>
      <c r="AZ402" s="23">
        <f>ROUNDDOWN(DAY(Tableau1[[#This Row],[VisDate_2024]])/7,0)</f>
        <v>0</v>
      </c>
      <c r="BA402" s="59">
        <f t="shared" si="6"/>
        <v>0</v>
      </c>
      <c r="BB402" s="60">
        <f>Tableau1[[#This Row],[VisDate_2024]]-Tableau1[[#This Row],[visite]]</f>
        <v>45384</v>
      </c>
      <c r="BC402" s="56" t="str">
        <f>IF(Tableau1[[#This Row],[visite]]&gt;0,Tableau1[[#This Row],[Colonne1]],"")</f>
        <v/>
      </c>
    </row>
    <row r="403" spans="1:55" ht="28.8" x14ac:dyDescent="0.3">
      <c r="A403" s="1" t="s">
        <v>957</v>
      </c>
      <c r="B403" s="1" t="s">
        <v>949</v>
      </c>
      <c r="C403" s="1" t="s">
        <v>958</v>
      </c>
      <c r="D403" s="1" t="s">
        <v>855</v>
      </c>
      <c r="E403" s="1" t="s">
        <v>43</v>
      </c>
      <c r="F403" s="4">
        <v>42881</v>
      </c>
      <c r="G403" s="1" t="s">
        <v>56</v>
      </c>
      <c r="H403" s="1" t="s">
        <v>959</v>
      </c>
      <c r="I403" s="3" t="b">
        <v>0</v>
      </c>
      <c r="J403" s="3">
        <v>6.2</v>
      </c>
      <c r="K403" s="3">
        <v>0.1</v>
      </c>
      <c r="L403" s="3" t="b">
        <v>0</v>
      </c>
      <c r="M403" s="1" t="s">
        <v>43</v>
      </c>
      <c r="N403" s="1" t="s">
        <v>949</v>
      </c>
      <c r="O403" s="3">
        <v>1</v>
      </c>
      <c r="P403" s="1" t="s">
        <v>951</v>
      </c>
      <c r="Q403" s="1" t="s">
        <v>952</v>
      </c>
      <c r="R403" s="1" t="s">
        <v>436</v>
      </c>
      <c r="S403" s="20" t="s">
        <v>62</v>
      </c>
      <c r="T403" s="1" t="s">
        <v>437</v>
      </c>
      <c r="U403" s="1" t="s">
        <v>953</v>
      </c>
      <c r="V403" s="1" t="s">
        <v>43</v>
      </c>
      <c r="W403" s="4">
        <v>43067</v>
      </c>
      <c r="X403" s="3">
        <v>0</v>
      </c>
      <c r="Y403" s="1" t="s">
        <v>960</v>
      </c>
      <c r="Z403" s="1" t="s">
        <v>957</v>
      </c>
      <c r="AA403" s="4">
        <v>44989</v>
      </c>
      <c r="AB403" s="1" t="s">
        <v>111</v>
      </c>
      <c r="AC403" s="2"/>
      <c r="AD403" s="3">
        <v>2</v>
      </c>
      <c r="AE403" s="4">
        <v>45002</v>
      </c>
      <c r="AF403" s="1" t="s">
        <v>960</v>
      </c>
      <c r="AG403" s="1" t="s">
        <v>67</v>
      </c>
      <c r="AH403" s="1" t="s">
        <v>68</v>
      </c>
      <c r="AI403" s="1" t="s">
        <v>69</v>
      </c>
      <c r="AJ403" s="1" t="s">
        <v>70</v>
      </c>
      <c r="AK403" s="1" t="s">
        <v>70</v>
      </c>
      <c r="AL403" s="1" t="s">
        <v>71</v>
      </c>
      <c r="AM403" s="5">
        <v>0</v>
      </c>
      <c r="AN403" s="1" t="s">
        <v>69</v>
      </c>
      <c r="AO403" s="1" t="s">
        <v>72</v>
      </c>
      <c r="AP403" s="5">
        <v>250</v>
      </c>
      <c r="AQ403" s="3">
        <v>2</v>
      </c>
      <c r="AR403" s="1" t="s">
        <v>73</v>
      </c>
      <c r="AS403" s="8">
        <f>(Tableau1[[#This Row],[MedPrix]]+Tableau1[[#This Row],[PrixTrai]])*(1-Tableau1[[#This Row],[CliRemise]])</f>
        <v>250</v>
      </c>
      <c r="AT403" s="33">
        <f>Tableau1[[#This Row],[CA]]*1.1</f>
        <v>275</v>
      </c>
      <c r="AU403" s="22" t="str">
        <f>IF( Tableau1[[#This Row],[DetailVisite.VisNum]]="", "Sans détail", "Avec détail")</f>
        <v>Avec détail</v>
      </c>
      <c r="AV403" s="22">
        <f ca="1">IF(Tableau1[[#This Row],[VisDatePaiement_2024]]="",0,(TODAY()-Tableau1[[#This Row],[VisDatePaiement_2024]]))</f>
        <v>667</v>
      </c>
      <c r="AW403" s="22">
        <f ca="1">ROUND(Tableau1[[#This Row],[nombre de jour d''impayés]]/30,1)</f>
        <v>22.2</v>
      </c>
      <c r="AX403" s="22" t="str">
        <f ca="1">IF(Tableau1[[#This Row],[nombre de mois]]&gt;1,"impayé","payé")</f>
        <v>impayé</v>
      </c>
      <c r="AY403" s="23" t="b">
        <f ca="1">AND(Tableau1[[#This Row],[VisDatesuivi_2024]]&gt;=TODAY()-30,Tableau1[[#This Row],[VisDatesuivi_2024]]&lt;=TODAY())</f>
        <v>0</v>
      </c>
      <c r="AZ403" s="23">
        <f>ROUNDDOWN(DAY(Tableau1[[#This Row],[VisDate_2024]])/7,0)</f>
        <v>0</v>
      </c>
      <c r="BA403" s="59">
        <f t="shared" si="6"/>
        <v>0</v>
      </c>
      <c r="BB403" s="60">
        <f>Tableau1[[#This Row],[VisDate_2024]]-Tableau1[[#This Row],[visite]]</f>
        <v>44989</v>
      </c>
      <c r="BC403" s="56" t="str">
        <f>IF(Tableau1[[#This Row],[visite]]&gt;0,Tableau1[[#This Row],[Colonne1]],"")</f>
        <v/>
      </c>
    </row>
    <row r="404" spans="1:55" ht="28.8" x14ac:dyDescent="0.3">
      <c r="A404" s="1" t="s">
        <v>957</v>
      </c>
      <c r="B404" s="1" t="s">
        <v>949</v>
      </c>
      <c r="C404" s="1" t="s">
        <v>958</v>
      </c>
      <c r="D404" s="1" t="s">
        <v>855</v>
      </c>
      <c r="E404" s="1" t="s">
        <v>43</v>
      </c>
      <c r="F404" s="4">
        <v>42881</v>
      </c>
      <c r="G404" s="1" t="s">
        <v>56</v>
      </c>
      <c r="H404" s="1" t="s">
        <v>959</v>
      </c>
      <c r="I404" s="3" t="b">
        <v>0</v>
      </c>
      <c r="J404" s="3">
        <v>6.2</v>
      </c>
      <c r="K404" s="3">
        <v>0.1</v>
      </c>
      <c r="L404" s="3" t="b">
        <v>0</v>
      </c>
      <c r="M404" s="1" t="s">
        <v>43</v>
      </c>
      <c r="N404" s="1" t="s">
        <v>949</v>
      </c>
      <c r="O404" s="3">
        <v>1</v>
      </c>
      <c r="P404" s="1" t="s">
        <v>951</v>
      </c>
      <c r="Q404" s="1" t="s">
        <v>952</v>
      </c>
      <c r="R404" s="1" t="s">
        <v>436</v>
      </c>
      <c r="S404" s="20" t="s">
        <v>62</v>
      </c>
      <c r="T404" s="1" t="s">
        <v>437</v>
      </c>
      <c r="U404" s="1" t="s">
        <v>953</v>
      </c>
      <c r="V404" s="1" t="s">
        <v>43</v>
      </c>
      <c r="W404" s="4">
        <v>43067</v>
      </c>
      <c r="X404" s="3">
        <v>0</v>
      </c>
      <c r="Y404" s="1" t="s">
        <v>961</v>
      </c>
      <c r="Z404" s="1" t="s">
        <v>957</v>
      </c>
      <c r="AA404" s="4">
        <v>45534</v>
      </c>
      <c r="AB404" s="1" t="s">
        <v>111</v>
      </c>
      <c r="AC404" s="2"/>
      <c r="AD404" s="3">
        <v>2</v>
      </c>
      <c r="AE404" s="4">
        <v>45553</v>
      </c>
      <c r="AF404" s="1" t="s">
        <v>43</v>
      </c>
      <c r="AG404" s="1" t="s">
        <v>43</v>
      </c>
      <c r="AH404" s="1" t="s">
        <v>43</v>
      </c>
      <c r="AI404" s="1" t="s">
        <v>43</v>
      </c>
      <c r="AJ404" s="1" t="s">
        <v>43</v>
      </c>
      <c r="AK404" s="1" t="s">
        <v>43</v>
      </c>
      <c r="AL404" s="1" t="s">
        <v>43</v>
      </c>
      <c r="AM404" s="2"/>
      <c r="AN404" s="1" t="s">
        <v>43</v>
      </c>
      <c r="AO404" s="1" t="s">
        <v>43</v>
      </c>
      <c r="AP404" s="2"/>
      <c r="AQ404" s="3">
        <v>2</v>
      </c>
      <c r="AR404" s="1" t="s">
        <v>73</v>
      </c>
      <c r="AS404" s="8">
        <f>(Tableau1[[#This Row],[MedPrix]]+Tableau1[[#This Row],[PrixTrai]])*(1-Tableau1[[#This Row],[CliRemise]])</f>
        <v>0</v>
      </c>
      <c r="AT404" s="33">
        <f>Tableau1[[#This Row],[CA]]*1.1</f>
        <v>0</v>
      </c>
      <c r="AU404" s="22" t="str">
        <f>IF( Tableau1[[#This Row],[DetailVisite.VisNum]]="", "Sans détail", "Avec détail")</f>
        <v>Sans détail</v>
      </c>
      <c r="AV404" s="22">
        <f ca="1">IF(Tableau1[[#This Row],[VisDatePaiement_2024]]="",0,(TODAY()-Tableau1[[#This Row],[VisDatePaiement_2024]]))</f>
        <v>116</v>
      </c>
      <c r="AW404" s="22">
        <f ca="1">ROUND(Tableau1[[#This Row],[nombre de jour d''impayés]]/30,1)</f>
        <v>3.9</v>
      </c>
      <c r="AX404" s="22" t="str">
        <f ca="1">IF(Tableau1[[#This Row],[nombre de mois]]&gt;1,"impayé","payé")</f>
        <v>impayé</v>
      </c>
      <c r="AY404" s="23" t="b">
        <f ca="1">AND(Tableau1[[#This Row],[VisDatesuivi_2024]]&gt;=TODAY()-30,Tableau1[[#This Row],[VisDatesuivi_2024]]&lt;=TODAY())</f>
        <v>0</v>
      </c>
      <c r="AZ404" s="23">
        <f>ROUNDDOWN(DAY(Tableau1[[#This Row],[VisDate_2024]])/7,0)</f>
        <v>4</v>
      </c>
      <c r="BA404" s="59">
        <f t="shared" si="6"/>
        <v>0</v>
      </c>
      <c r="BB404" s="60">
        <f>Tableau1[[#This Row],[VisDate_2024]]-Tableau1[[#This Row],[visite]]</f>
        <v>45534</v>
      </c>
      <c r="BC404" s="56" t="str">
        <f>IF(Tableau1[[#This Row],[visite]]&gt;0,Tableau1[[#This Row],[Colonne1]],"")</f>
        <v/>
      </c>
    </row>
    <row r="405" spans="1:55" ht="28.8" x14ac:dyDescent="0.3">
      <c r="A405" s="1" t="s">
        <v>957</v>
      </c>
      <c r="B405" s="1" t="s">
        <v>949</v>
      </c>
      <c r="C405" s="1" t="s">
        <v>958</v>
      </c>
      <c r="D405" s="1" t="s">
        <v>855</v>
      </c>
      <c r="E405" s="1" t="s">
        <v>43</v>
      </c>
      <c r="F405" s="4">
        <v>42881</v>
      </c>
      <c r="G405" s="1" t="s">
        <v>56</v>
      </c>
      <c r="H405" s="1" t="s">
        <v>959</v>
      </c>
      <c r="I405" s="3" t="b">
        <v>0</v>
      </c>
      <c r="J405" s="3">
        <v>6.2</v>
      </c>
      <c r="K405" s="3">
        <v>0.1</v>
      </c>
      <c r="L405" s="3" t="b">
        <v>0</v>
      </c>
      <c r="M405" s="1" t="s">
        <v>43</v>
      </c>
      <c r="N405" s="1" t="s">
        <v>949</v>
      </c>
      <c r="O405" s="3">
        <v>1</v>
      </c>
      <c r="P405" s="1" t="s">
        <v>951</v>
      </c>
      <c r="Q405" s="1" t="s">
        <v>952</v>
      </c>
      <c r="R405" s="1" t="s">
        <v>436</v>
      </c>
      <c r="S405" s="20" t="s">
        <v>62</v>
      </c>
      <c r="T405" s="1" t="s">
        <v>437</v>
      </c>
      <c r="U405" s="1" t="s">
        <v>953</v>
      </c>
      <c r="V405" s="1" t="s">
        <v>43</v>
      </c>
      <c r="W405" s="4">
        <v>43067</v>
      </c>
      <c r="X405" s="3">
        <v>0</v>
      </c>
      <c r="Y405" s="1" t="s">
        <v>962</v>
      </c>
      <c r="Z405" s="1" t="s">
        <v>957</v>
      </c>
      <c r="AA405" s="4">
        <v>45384</v>
      </c>
      <c r="AB405" s="1" t="s">
        <v>111</v>
      </c>
      <c r="AC405" s="2"/>
      <c r="AD405" s="3">
        <v>3</v>
      </c>
      <c r="AE405" s="4">
        <v>45407</v>
      </c>
      <c r="AF405" s="1" t="s">
        <v>962</v>
      </c>
      <c r="AG405" s="1" t="s">
        <v>67</v>
      </c>
      <c r="AH405" s="1" t="s">
        <v>68</v>
      </c>
      <c r="AI405" s="1" t="s">
        <v>69</v>
      </c>
      <c r="AJ405" s="1" t="s">
        <v>70</v>
      </c>
      <c r="AK405" s="1" t="s">
        <v>70</v>
      </c>
      <c r="AL405" s="1" t="s">
        <v>71</v>
      </c>
      <c r="AM405" s="5">
        <v>0</v>
      </c>
      <c r="AN405" s="1" t="s">
        <v>69</v>
      </c>
      <c r="AO405" s="1" t="s">
        <v>72</v>
      </c>
      <c r="AP405" s="5">
        <v>250</v>
      </c>
      <c r="AQ405" s="3">
        <v>3</v>
      </c>
      <c r="AR405" s="1" t="s">
        <v>82</v>
      </c>
      <c r="AS405" s="8">
        <f>(Tableau1[[#This Row],[MedPrix]]+Tableau1[[#This Row],[PrixTrai]])*(1-Tableau1[[#This Row],[CliRemise]])</f>
        <v>250</v>
      </c>
      <c r="AT405" s="33">
        <f>Tableau1[[#This Row],[CA]]*1.1</f>
        <v>275</v>
      </c>
      <c r="AU405" s="22" t="str">
        <f>IF( Tableau1[[#This Row],[DetailVisite.VisNum]]="", "Sans détail", "Avec détail")</f>
        <v>Avec détail</v>
      </c>
      <c r="AV405" s="22">
        <f ca="1">IF(Tableau1[[#This Row],[VisDatePaiement_2024]]="",0,(TODAY()-Tableau1[[#This Row],[VisDatePaiement_2024]]))</f>
        <v>262</v>
      </c>
      <c r="AW405" s="22">
        <f ca="1">ROUND(Tableau1[[#This Row],[nombre de jour d''impayés]]/30,1)</f>
        <v>8.6999999999999993</v>
      </c>
      <c r="AX405" s="22" t="str">
        <f ca="1">IF(Tableau1[[#This Row],[nombre de mois]]&gt;1,"impayé","payé")</f>
        <v>impayé</v>
      </c>
      <c r="AY405" s="23" t="b">
        <f ca="1">AND(Tableau1[[#This Row],[VisDatesuivi_2024]]&gt;=TODAY()-30,Tableau1[[#This Row],[VisDatesuivi_2024]]&lt;=TODAY())</f>
        <v>0</v>
      </c>
      <c r="AZ405" s="23">
        <f>ROUNDDOWN(DAY(Tableau1[[#This Row],[VisDate_2024]])/7,0)</f>
        <v>0</v>
      </c>
      <c r="BA405" s="59">
        <f t="shared" si="6"/>
        <v>0</v>
      </c>
      <c r="BB405" s="60">
        <f>Tableau1[[#This Row],[VisDate_2024]]-Tableau1[[#This Row],[visite]]</f>
        <v>45384</v>
      </c>
      <c r="BC405" s="56" t="str">
        <f>IF(Tableau1[[#This Row],[visite]]&gt;0,Tableau1[[#This Row],[Colonne1]],"")</f>
        <v/>
      </c>
    </row>
    <row r="406" spans="1:55" ht="43.2" x14ac:dyDescent="0.3">
      <c r="A406" s="1" t="s">
        <v>963</v>
      </c>
      <c r="B406" s="1" t="s">
        <v>949</v>
      </c>
      <c r="C406" s="1" t="s">
        <v>964</v>
      </c>
      <c r="D406" s="1" t="s">
        <v>855</v>
      </c>
      <c r="E406" s="1" t="s">
        <v>43</v>
      </c>
      <c r="F406" s="4">
        <v>42881</v>
      </c>
      <c r="G406" s="1" t="s">
        <v>107</v>
      </c>
      <c r="H406" s="1" t="s">
        <v>145</v>
      </c>
      <c r="I406" s="3" t="b">
        <v>0</v>
      </c>
      <c r="J406" s="3">
        <v>4.3</v>
      </c>
      <c r="K406" s="3">
        <v>0.1</v>
      </c>
      <c r="L406" s="3" t="b">
        <v>0</v>
      </c>
      <c r="M406" s="1" t="s">
        <v>43</v>
      </c>
      <c r="N406" s="1" t="s">
        <v>949</v>
      </c>
      <c r="O406" s="3">
        <v>1</v>
      </c>
      <c r="P406" s="1" t="s">
        <v>951</v>
      </c>
      <c r="Q406" s="1" t="s">
        <v>952</v>
      </c>
      <c r="R406" s="1" t="s">
        <v>436</v>
      </c>
      <c r="S406" s="20" t="s">
        <v>62</v>
      </c>
      <c r="T406" s="1" t="s">
        <v>437</v>
      </c>
      <c r="U406" s="1" t="s">
        <v>953</v>
      </c>
      <c r="V406" s="1" t="s">
        <v>43</v>
      </c>
      <c r="W406" s="4">
        <v>43067</v>
      </c>
      <c r="X406" s="3">
        <v>0</v>
      </c>
      <c r="Y406" s="1" t="s">
        <v>965</v>
      </c>
      <c r="Z406" s="1" t="s">
        <v>963</v>
      </c>
      <c r="AA406" s="4">
        <v>44989</v>
      </c>
      <c r="AB406" s="1" t="s">
        <v>111</v>
      </c>
      <c r="AC406" s="2"/>
      <c r="AD406" s="2"/>
      <c r="AE406" s="2"/>
      <c r="AF406" s="1" t="s">
        <v>965</v>
      </c>
      <c r="AG406" s="1" t="s">
        <v>67</v>
      </c>
      <c r="AH406" s="1" t="s">
        <v>401</v>
      </c>
      <c r="AI406" s="1" t="s">
        <v>69</v>
      </c>
      <c r="AJ406" s="1" t="s">
        <v>385</v>
      </c>
      <c r="AK406" s="1" t="s">
        <v>385</v>
      </c>
      <c r="AL406" s="1" t="s">
        <v>386</v>
      </c>
      <c r="AM406" s="5">
        <v>4.5</v>
      </c>
      <c r="AN406" s="1" t="s">
        <v>69</v>
      </c>
      <c r="AO406" s="1" t="s">
        <v>72</v>
      </c>
      <c r="AP406" s="5">
        <v>250</v>
      </c>
      <c r="AQ406" s="2"/>
      <c r="AR406" s="1" t="s">
        <v>43</v>
      </c>
      <c r="AS406" s="8">
        <f>(Tableau1[[#This Row],[MedPrix]]+Tableau1[[#This Row],[PrixTrai]])*(1-Tableau1[[#This Row],[CliRemise]])</f>
        <v>254.5</v>
      </c>
      <c r="AT406" s="33">
        <f>Tableau1[[#This Row],[CA]]*1.1</f>
        <v>279.95000000000005</v>
      </c>
      <c r="AU406" s="22" t="str">
        <f>IF( Tableau1[[#This Row],[DetailVisite.VisNum]]="", "Sans détail", "Avec détail")</f>
        <v>Avec détail</v>
      </c>
      <c r="AV406" s="22">
        <f ca="1">IF(Tableau1[[#This Row],[VisDatePaiement_2024]]="",0,(TODAY()-Tableau1[[#This Row],[VisDatePaiement_2024]]))</f>
        <v>0</v>
      </c>
      <c r="AW406" s="22">
        <f ca="1">ROUND(Tableau1[[#This Row],[nombre de jour d''impayés]]/30,1)</f>
        <v>0</v>
      </c>
      <c r="AX406" s="22" t="str">
        <f ca="1">IF(Tableau1[[#This Row],[nombre de mois]]&gt;1,"impayé","payé")</f>
        <v>payé</v>
      </c>
      <c r="AY406" s="23" t="b">
        <f ca="1">AND(Tableau1[[#This Row],[VisDatesuivi_2024]]&gt;=TODAY()-30,Tableau1[[#This Row],[VisDatesuivi_2024]]&lt;=TODAY())</f>
        <v>0</v>
      </c>
      <c r="AZ406" s="23">
        <f>ROUNDDOWN(DAY(Tableau1[[#This Row],[VisDate_2024]])/7,0)</f>
        <v>0</v>
      </c>
      <c r="BA406" s="59">
        <f t="shared" si="6"/>
        <v>0</v>
      </c>
      <c r="BB406" s="60">
        <f>Tableau1[[#This Row],[VisDate_2024]]-Tableau1[[#This Row],[visite]]</f>
        <v>44989</v>
      </c>
      <c r="BC406" s="56" t="str">
        <f>IF(Tableau1[[#This Row],[visite]]&gt;0,Tableau1[[#This Row],[Colonne1]],"")</f>
        <v/>
      </c>
    </row>
    <row r="407" spans="1:55" ht="28.8" x14ac:dyDescent="0.3">
      <c r="A407" s="1" t="s">
        <v>963</v>
      </c>
      <c r="B407" s="1" t="s">
        <v>949</v>
      </c>
      <c r="C407" s="1" t="s">
        <v>964</v>
      </c>
      <c r="D407" s="1" t="s">
        <v>855</v>
      </c>
      <c r="E407" s="1" t="s">
        <v>43</v>
      </c>
      <c r="F407" s="4">
        <v>42881</v>
      </c>
      <c r="G407" s="1" t="s">
        <v>107</v>
      </c>
      <c r="H407" s="1" t="s">
        <v>145</v>
      </c>
      <c r="I407" s="3" t="b">
        <v>0</v>
      </c>
      <c r="J407" s="3">
        <v>4.3</v>
      </c>
      <c r="K407" s="3">
        <v>0.1</v>
      </c>
      <c r="L407" s="3" t="b">
        <v>0</v>
      </c>
      <c r="M407" s="1" t="s">
        <v>43</v>
      </c>
      <c r="N407" s="1" t="s">
        <v>949</v>
      </c>
      <c r="O407" s="3">
        <v>1</v>
      </c>
      <c r="P407" s="1" t="s">
        <v>951</v>
      </c>
      <c r="Q407" s="1" t="s">
        <v>952</v>
      </c>
      <c r="R407" s="1" t="s">
        <v>436</v>
      </c>
      <c r="S407" s="20" t="s">
        <v>62</v>
      </c>
      <c r="T407" s="1" t="s">
        <v>437</v>
      </c>
      <c r="U407" s="1" t="s">
        <v>953</v>
      </c>
      <c r="V407" s="1" t="s">
        <v>43</v>
      </c>
      <c r="W407" s="4">
        <v>43067</v>
      </c>
      <c r="X407" s="3">
        <v>0</v>
      </c>
      <c r="Y407" s="1" t="s">
        <v>966</v>
      </c>
      <c r="Z407" s="1" t="s">
        <v>963</v>
      </c>
      <c r="AA407" s="4">
        <v>45534</v>
      </c>
      <c r="AB407" s="1" t="s">
        <v>111</v>
      </c>
      <c r="AC407" s="2"/>
      <c r="AD407" s="3">
        <v>3</v>
      </c>
      <c r="AE407" s="4">
        <v>45544</v>
      </c>
      <c r="AF407" s="1" t="s">
        <v>43</v>
      </c>
      <c r="AG407" s="1" t="s">
        <v>43</v>
      </c>
      <c r="AH407" s="1" t="s">
        <v>43</v>
      </c>
      <c r="AI407" s="1" t="s">
        <v>43</v>
      </c>
      <c r="AJ407" s="1" t="s">
        <v>43</v>
      </c>
      <c r="AK407" s="1" t="s">
        <v>43</v>
      </c>
      <c r="AL407" s="1" t="s">
        <v>43</v>
      </c>
      <c r="AM407" s="2"/>
      <c r="AN407" s="1" t="s">
        <v>43</v>
      </c>
      <c r="AO407" s="1" t="s">
        <v>43</v>
      </c>
      <c r="AP407" s="2"/>
      <c r="AQ407" s="3">
        <v>3</v>
      </c>
      <c r="AR407" s="1" t="s">
        <v>82</v>
      </c>
      <c r="AS407" s="8">
        <f>(Tableau1[[#This Row],[MedPrix]]+Tableau1[[#This Row],[PrixTrai]])*(1-Tableau1[[#This Row],[CliRemise]])</f>
        <v>0</v>
      </c>
      <c r="AT407" s="33">
        <f>Tableau1[[#This Row],[CA]]*1.1</f>
        <v>0</v>
      </c>
      <c r="AU407" s="22" t="str">
        <f>IF( Tableau1[[#This Row],[DetailVisite.VisNum]]="", "Sans détail", "Avec détail")</f>
        <v>Sans détail</v>
      </c>
      <c r="AV407" s="22">
        <f ca="1">IF(Tableau1[[#This Row],[VisDatePaiement_2024]]="",0,(TODAY()-Tableau1[[#This Row],[VisDatePaiement_2024]]))</f>
        <v>125</v>
      </c>
      <c r="AW407" s="22">
        <f ca="1">ROUND(Tableau1[[#This Row],[nombre de jour d''impayés]]/30,1)</f>
        <v>4.2</v>
      </c>
      <c r="AX407" s="22" t="str">
        <f ca="1">IF(Tableau1[[#This Row],[nombre de mois]]&gt;1,"impayé","payé")</f>
        <v>impayé</v>
      </c>
      <c r="AY407" s="23" t="b">
        <f ca="1">AND(Tableau1[[#This Row],[VisDatesuivi_2024]]&gt;=TODAY()-30,Tableau1[[#This Row],[VisDatesuivi_2024]]&lt;=TODAY())</f>
        <v>0</v>
      </c>
      <c r="AZ407" s="23">
        <f>ROUNDDOWN(DAY(Tableau1[[#This Row],[VisDate_2024]])/7,0)</f>
        <v>4</v>
      </c>
      <c r="BA407" s="59">
        <f t="shared" si="6"/>
        <v>0</v>
      </c>
      <c r="BB407" s="60">
        <f>Tableau1[[#This Row],[VisDate_2024]]-Tableau1[[#This Row],[visite]]</f>
        <v>45534</v>
      </c>
      <c r="BC407" s="56" t="str">
        <f>IF(Tableau1[[#This Row],[visite]]&gt;0,Tableau1[[#This Row],[Colonne1]],"")</f>
        <v/>
      </c>
    </row>
    <row r="408" spans="1:55" ht="43.2" x14ac:dyDescent="0.3">
      <c r="A408" s="1" t="s">
        <v>963</v>
      </c>
      <c r="B408" s="1" t="s">
        <v>949</v>
      </c>
      <c r="C408" s="1" t="s">
        <v>964</v>
      </c>
      <c r="D408" s="1" t="s">
        <v>855</v>
      </c>
      <c r="E408" s="1" t="s">
        <v>43</v>
      </c>
      <c r="F408" s="4">
        <v>42881</v>
      </c>
      <c r="G408" s="1" t="s">
        <v>107</v>
      </c>
      <c r="H408" s="1" t="s">
        <v>145</v>
      </c>
      <c r="I408" s="3" t="b">
        <v>0</v>
      </c>
      <c r="J408" s="3">
        <v>4.3</v>
      </c>
      <c r="K408" s="3">
        <v>0.1</v>
      </c>
      <c r="L408" s="3" t="b">
        <v>0</v>
      </c>
      <c r="M408" s="1" t="s">
        <v>43</v>
      </c>
      <c r="N408" s="1" t="s">
        <v>949</v>
      </c>
      <c r="O408" s="3">
        <v>1</v>
      </c>
      <c r="P408" s="1" t="s">
        <v>951</v>
      </c>
      <c r="Q408" s="1" t="s">
        <v>952</v>
      </c>
      <c r="R408" s="1" t="s">
        <v>436</v>
      </c>
      <c r="S408" s="20" t="s">
        <v>62</v>
      </c>
      <c r="T408" s="1" t="s">
        <v>437</v>
      </c>
      <c r="U408" s="1" t="s">
        <v>953</v>
      </c>
      <c r="V408" s="1" t="s">
        <v>43</v>
      </c>
      <c r="W408" s="4">
        <v>43067</v>
      </c>
      <c r="X408" s="3">
        <v>0</v>
      </c>
      <c r="Y408" s="1" t="s">
        <v>967</v>
      </c>
      <c r="Z408" s="1" t="s">
        <v>963</v>
      </c>
      <c r="AA408" s="4">
        <v>45384</v>
      </c>
      <c r="AB408" s="1" t="s">
        <v>111</v>
      </c>
      <c r="AC408" s="2"/>
      <c r="AD408" s="3">
        <v>3</v>
      </c>
      <c r="AE408" s="4">
        <v>45389</v>
      </c>
      <c r="AF408" s="1" t="s">
        <v>967</v>
      </c>
      <c r="AG408" s="1" t="s">
        <v>67</v>
      </c>
      <c r="AH408" s="1" t="s">
        <v>401</v>
      </c>
      <c r="AI408" s="1" t="s">
        <v>69</v>
      </c>
      <c r="AJ408" s="1" t="s">
        <v>385</v>
      </c>
      <c r="AK408" s="1" t="s">
        <v>385</v>
      </c>
      <c r="AL408" s="1" t="s">
        <v>386</v>
      </c>
      <c r="AM408" s="5">
        <v>4.5</v>
      </c>
      <c r="AN408" s="1" t="s">
        <v>69</v>
      </c>
      <c r="AO408" s="1" t="s">
        <v>72</v>
      </c>
      <c r="AP408" s="5">
        <v>250</v>
      </c>
      <c r="AQ408" s="3">
        <v>3</v>
      </c>
      <c r="AR408" s="1" t="s">
        <v>82</v>
      </c>
      <c r="AS408" s="8">
        <f>(Tableau1[[#This Row],[MedPrix]]+Tableau1[[#This Row],[PrixTrai]])*(1-Tableau1[[#This Row],[CliRemise]])</f>
        <v>254.5</v>
      </c>
      <c r="AT408" s="33">
        <f>Tableau1[[#This Row],[CA]]*1.1</f>
        <v>279.95000000000005</v>
      </c>
      <c r="AU408" s="22" t="str">
        <f>IF( Tableau1[[#This Row],[DetailVisite.VisNum]]="", "Sans détail", "Avec détail")</f>
        <v>Avec détail</v>
      </c>
      <c r="AV408" s="22">
        <f ca="1">IF(Tableau1[[#This Row],[VisDatePaiement_2024]]="",0,(TODAY()-Tableau1[[#This Row],[VisDatePaiement_2024]]))</f>
        <v>280</v>
      </c>
      <c r="AW408" s="22">
        <f ca="1">ROUND(Tableau1[[#This Row],[nombre de jour d''impayés]]/30,1)</f>
        <v>9.3000000000000007</v>
      </c>
      <c r="AX408" s="22" t="str">
        <f ca="1">IF(Tableau1[[#This Row],[nombre de mois]]&gt;1,"impayé","payé")</f>
        <v>impayé</v>
      </c>
      <c r="AY408" s="23" t="b">
        <f ca="1">AND(Tableau1[[#This Row],[VisDatesuivi_2024]]&gt;=TODAY()-30,Tableau1[[#This Row],[VisDatesuivi_2024]]&lt;=TODAY())</f>
        <v>0</v>
      </c>
      <c r="AZ408" s="23">
        <f>ROUNDDOWN(DAY(Tableau1[[#This Row],[VisDate_2024]])/7,0)</f>
        <v>0</v>
      </c>
      <c r="BA408" s="59">
        <f t="shared" si="6"/>
        <v>0</v>
      </c>
      <c r="BB408" s="60">
        <f>Tableau1[[#This Row],[VisDate_2024]]-Tableau1[[#This Row],[visite]]</f>
        <v>45384</v>
      </c>
      <c r="BC408" s="56" t="str">
        <f>IF(Tableau1[[#This Row],[visite]]&gt;0,Tableau1[[#This Row],[Colonne1]],"")</f>
        <v/>
      </c>
    </row>
    <row r="409" spans="1:55" ht="28.8" x14ac:dyDescent="0.3">
      <c r="A409" s="1" t="s">
        <v>968</v>
      </c>
      <c r="B409" s="1" t="s">
        <v>969</v>
      </c>
      <c r="C409" s="1" t="s">
        <v>970</v>
      </c>
      <c r="D409" s="1" t="s">
        <v>190</v>
      </c>
      <c r="E409" s="1" t="s">
        <v>971</v>
      </c>
      <c r="F409" s="4">
        <v>42120</v>
      </c>
      <c r="G409" s="1" t="s">
        <v>56</v>
      </c>
      <c r="H409" s="1" t="s">
        <v>836</v>
      </c>
      <c r="I409" s="3" t="b">
        <v>0</v>
      </c>
      <c r="J409" s="3">
        <v>120</v>
      </c>
      <c r="K409" s="3">
        <v>322</v>
      </c>
      <c r="L409" s="3" t="b">
        <v>0</v>
      </c>
      <c r="M409" s="1" t="s">
        <v>43</v>
      </c>
      <c r="N409" s="1" t="s">
        <v>969</v>
      </c>
      <c r="O409" s="3">
        <v>1</v>
      </c>
      <c r="P409" s="1" t="s">
        <v>972</v>
      </c>
      <c r="Q409" s="1" t="s">
        <v>973</v>
      </c>
      <c r="R409" s="1" t="s">
        <v>47</v>
      </c>
      <c r="S409" s="20" t="s">
        <v>48</v>
      </c>
      <c r="T409" s="1" t="s">
        <v>49</v>
      </c>
      <c r="U409" s="1" t="s">
        <v>974</v>
      </c>
      <c r="V409" s="1" t="s">
        <v>43</v>
      </c>
      <c r="W409" s="4">
        <v>43147</v>
      </c>
      <c r="X409" s="3">
        <v>0</v>
      </c>
      <c r="Y409" s="1" t="s">
        <v>975</v>
      </c>
      <c r="Z409" s="1" t="s">
        <v>968</v>
      </c>
      <c r="AA409" s="4">
        <v>45048</v>
      </c>
      <c r="AB409" s="1" t="s">
        <v>111</v>
      </c>
      <c r="AC409" s="2"/>
      <c r="AD409" s="3">
        <v>2</v>
      </c>
      <c r="AE409" s="4">
        <v>45060</v>
      </c>
      <c r="AF409" s="1" t="s">
        <v>975</v>
      </c>
      <c r="AG409" s="1" t="s">
        <v>67</v>
      </c>
      <c r="AH409" s="1" t="s">
        <v>68</v>
      </c>
      <c r="AI409" s="1" t="s">
        <v>69</v>
      </c>
      <c r="AJ409" s="1" t="s">
        <v>70</v>
      </c>
      <c r="AK409" s="1" t="s">
        <v>70</v>
      </c>
      <c r="AL409" s="1" t="s">
        <v>71</v>
      </c>
      <c r="AM409" s="5">
        <v>0</v>
      </c>
      <c r="AN409" s="1" t="s">
        <v>69</v>
      </c>
      <c r="AO409" s="1" t="s">
        <v>72</v>
      </c>
      <c r="AP409" s="5">
        <v>250</v>
      </c>
      <c r="AQ409" s="3">
        <v>2</v>
      </c>
      <c r="AR409" s="1" t="s">
        <v>73</v>
      </c>
      <c r="AS409" s="8">
        <f>(Tableau1[[#This Row],[MedPrix]]+Tableau1[[#This Row],[PrixTrai]])*(1-Tableau1[[#This Row],[CliRemise]])</f>
        <v>250</v>
      </c>
      <c r="AT409" s="33">
        <f>Tableau1[[#This Row],[CA]]*1.1</f>
        <v>275</v>
      </c>
      <c r="AU409" s="22" t="str">
        <f>IF( Tableau1[[#This Row],[DetailVisite.VisNum]]="", "Sans détail", "Avec détail")</f>
        <v>Avec détail</v>
      </c>
      <c r="AV409" s="22">
        <f ca="1">IF(Tableau1[[#This Row],[VisDatePaiement_2024]]="",0,(TODAY()-Tableau1[[#This Row],[VisDatePaiement_2024]]))</f>
        <v>609</v>
      </c>
      <c r="AW409" s="22">
        <f ca="1">ROUND(Tableau1[[#This Row],[nombre de jour d''impayés]]/30,1)</f>
        <v>20.3</v>
      </c>
      <c r="AX409" s="22" t="str">
        <f ca="1">IF(Tableau1[[#This Row],[nombre de mois]]&gt;1,"impayé","payé")</f>
        <v>impayé</v>
      </c>
      <c r="AY409" s="23" t="b">
        <f ca="1">AND(Tableau1[[#This Row],[VisDatesuivi_2024]]&gt;=TODAY()-30,Tableau1[[#This Row],[VisDatesuivi_2024]]&lt;=TODAY())</f>
        <v>0</v>
      </c>
      <c r="AZ409" s="23">
        <f>ROUNDDOWN(DAY(Tableau1[[#This Row],[VisDate_2024]])/7,0)</f>
        <v>0</v>
      </c>
      <c r="BA409" s="59">
        <f t="shared" si="6"/>
        <v>0</v>
      </c>
      <c r="BB409" s="60">
        <f>Tableau1[[#This Row],[VisDate_2024]]-Tableau1[[#This Row],[visite]]</f>
        <v>45048</v>
      </c>
      <c r="BC409" s="56" t="str">
        <f>IF(Tableau1[[#This Row],[visite]]&gt;0,Tableau1[[#This Row],[Colonne1]],"")</f>
        <v/>
      </c>
    </row>
    <row r="410" spans="1:55" ht="28.8" x14ac:dyDescent="0.3">
      <c r="A410" s="1" t="s">
        <v>968</v>
      </c>
      <c r="B410" s="1" t="s">
        <v>969</v>
      </c>
      <c r="C410" s="1" t="s">
        <v>970</v>
      </c>
      <c r="D410" s="1" t="s">
        <v>190</v>
      </c>
      <c r="E410" s="1" t="s">
        <v>971</v>
      </c>
      <c r="F410" s="4">
        <v>42120</v>
      </c>
      <c r="G410" s="1" t="s">
        <v>56</v>
      </c>
      <c r="H410" s="1" t="s">
        <v>836</v>
      </c>
      <c r="I410" s="3" t="b">
        <v>0</v>
      </c>
      <c r="J410" s="3">
        <v>120</v>
      </c>
      <c r="K410" s="3">
        <v>322</v>
      </c>
      <c r="L410" s="3" t="b">
        <v>0</v>
      </c>
      <c r="M410" s="1" t="s">
        <v>43</v>
      </c>
      <c r="N410" s="1" t="s">
        <v>969</v>
      </c>
      <c r="O410" s="3">
        <v>1</v>
      </c>
      <c r="P410" s="1" t="s">
        <v>972</v>
      </c>
      <c r="Q410" s="1" t="s">
        <v>973</v>
      </c>
      <c r="R410" s="1" t="s">
        <v>47</v>
      </c>
      <c r="S410" s="20" t="s">
        <v>48</v>
      </c>
      <c r="T410" s="1" t="s">
        <v>49</v>
      </c>
      <c r="U410" s="1" t="s">
        <v>974</v>
      </c>
      <c r="V410" s="1" t="s">
        <v>43</v>
      </c>
      <c r="W410" s="4">
        <v>43147</v>
      </c>
      <c r="X410" s="3">
        <v>0</v>
      </c>
      <c r="Y410" s="1" t="s">
        <v>976</v>
      </c>
      <c r="Z410" s="1" t="s">
        <v>968</v>
      </c>
      <c r="AA410" s="4">
        <v>45593</v>
      </c>
      <c r="AB410" s="1" t="s">
        <v>111</v>
      </c>
      <c r="AC410" s="2"/>
      <c r="AD410" s="3">
        <v>2</v>
      </c>
      <c r="AE410" s="2"/>
      <c r="AF410" s="1" t="s">
        <v>43</v>
      </c>
      <c r="AG410" s="1" t="s">
        <v>43</v>
      </c>
      <c r="AH410" s="1" t="s">
        <v>43</v>
      </c>
      <c r="AI410" s="1" t="s">
        <v>43</v>
      </c>
      <c r="AJ410" s="1" t="s">
        <v>43</v>
      </c>
      <c r="AK410" s="1" t="s">
        <v>43</v>
      </c>
      <c r="AL410" s="1" t="s">
        <v>43</v>
      </c>
      <c r="AM410" s="2"/>
      <c r="AN410" s="1" t="s">
        <v>43</v>
      </c>
      <c r="AO410" s="1" t="s">
        <v>43</v>
      </c>
      <c r="AP410" s="2"/>
      <c r="AQ410" s="3">
        <v>2</v>
      </c>
      <c r="AR410" s="1" t="s">
        <v>73</v>
      </c>
      <c r="AS410" s="8">
        <f>(Tableau1[[#This Row],[MedPrix]]+Tableau1[[#This Row],[PrixTrai]])*(1-Tableau1[[#This Row],[CliRemise]])</f>
        <v>0</v>
      </c>
      <c r="AT410" s="33">
        <f>Tableau1[[#This Row],[CA]]*1.1</f>
        <v>0</v>
      </c>
      <c r="AU410" s="22" t="str">
        <f>IF( Tableau1[[#This Row],[DetailVisite.VisNum]]="", "Sans détail", "Avec détail")</f>
        <v>Sans détail</v>
      </c>
      <c r="AV410" s="22">
        <f ca="1">IF(Tableau1[[#This Row],[VisDatePaiement_2024]]="",0,(TODAY()-Tableau1[[#This Row],[VisDatePaiement_2024]]))</f>
        <v>0</v>
      </c>
      <c r="AW410" s="22">
        <f ca="1">ROUND(Tableau1[[#This Row],[nombre de jour d''impayés]]/30,1)</f>
        <v>0</v>
      </c>
      <c r="AX410" s="22" t="str">
        <f ca="1">IF(Tableau1[[#This Row],[nombre de mois]]&gt;1,"impayé","payé")</f>
        <v>payé</v>
      </c>
      <c r="AY410" s="23" t="b">
        <f ca="1">AND(Tableau1[[#This Row],[VisDatesuivi_2024]]&gt;=TODAY()-30,Tableau1[[#This Row],[VisDatesuivi_2024]]&lt;=TODAY())</f>
        <v>0</v>
      </c>
      <c r="AZ410" s="23">
        <f>ROUNDDOWN(DAY(Tableau1[[#This Row],[VisDate_2024]])/7,0)</f>
        <v>4</v>
      </c>
      <c r="BA410" s="59">
        <f t="shared" si="6"/>
        <v>0</v>
      </c>
      <c r="BB410" s="60">
        <f>Tableau1[[#This Row],[VisDate_2024]]-Tableau1[[#This Row],[visite]]</f>
        <v>45593</v>
      </c>
      <c r="BC410" s="56" t="str">
        <f>IF(Tableau1[[#This Row],[visite]]&gt;0,Tableau1[[#This Row],[Colonne1]],"")</f>
        <v/>
      </c>
    </row>
    <row r="411" spans="1:55" ht="28.8" x14ac:dyDescent="0.3">
      <c r="A411" s="1" t="s">
        <v>968</v>
      </c>
      <c r="B411" s="1" t="s">
        <v>969</v>
      </c>
      <c r="C411" s="1" t="s">
        <v>970</v>
      </c>
      <c r="D411" s="1" t="s">
        <v>190</v>
      </c>
      <c r="E411" s="1" t="s">
        <v>971</v>
      </c>
      <c r="F411" s="4">
        <v>42120</v>
      </c>
      <c r="G411" s="1" t="s">
        <v>56</v>
      </c>
      <c r="H411" s="1" t="s">
        <v>836</v>
      </c>
      <c r="I411" s="3" t="b">
        <v>0</v>
      </c>
      <c r="J411" s="3">
        <v>120</v>
      </c>
      <c r="K411" s="3">
        <v>322</v>
      </c>
      <c r="L411" s="3" t="b">
        <v>0</v>
      </c>
      <c r="M411" s="1" t="s">
        <v>43</v>
      </c>
      <c r="N411" s="1" t="s">
        <v>969</v>
      </c>
      <c r="O411" s="3">
        <v>1</v>
      </c>
      <c r="P411" s="1" t="s">
        <v>972</v>
      </c>
      <c r="Q411" s="1" t="s">
        <v>973</v>
      </c>
      <c r="R411" s="1" t="s">
        <v>47</v>
      </c>
      <c r="S411" s="20" t="s">
        <v>48</v>
      </c>
      <c r="T411" s="1" t="s">
        <v>49</v>
      </c>
      <c r="U411" s="1" t="s">
        <v>974</v>
      </c>
      <c r="V411" s="1" t="s">
        <v>43</v>
      </c>
      <c r="W411" s="4">
        <v>43147</v>
      </c>
      <c r="X411" s="3">
        <v>0</v>
      </c>
      <c r="Y411" s="1" t="s">
        <v>977</v>
      </c>
      <c r="Z411" s="1" t="s">
        <v>968</v>
      </c>
      <c r="AA411" s="4">
        <v>45443</v>
      </c>
      <c r="AB411" s="1" t="s">
        <v>111</v>
      </c>
      <c r="AC411" s="2"/>
      <c r="AD411" s="2"/>
      <c r="AE411" s="2"/>
      <c r="AF411" s="1" t="s">
        <v>977</v>
      </c>
      <c r="AG411" s="1" t="s">
        <v>67</v>
      </c>
      <c r="AH411" s="1" t="s">
        <v>68</v>
      </c>
      <c r="AI411" s="1" t="s">
        <v>69</v>
      </c>
      <c r="AJ411" s="1" t="s">
        <v>70</v>
      </c>
      <c r="AK411" s="1" t="s">
        <v>70</v>
      </c>
      <c r="AL411" s="1" t="s">
        <v>71</v>
      </c>
      <c r="AM411" s="5">
        <v>0</v>
      </c>
      <c r="AN411" s="1" t="s">
        <v>69</v>
      </c>
      <c r="AO411" s="1" t="s">
        <v>72</v>
      </c>
      <c r="AP411" s="5">
        <v>250</v>
      </c>
      <c r="AQ411" s="2"/>
      <c r="AR411" s="1" t="s">
        <v>43</v>
      </c>
      <c r="AS411" s="9">
        <f>(Tableau1[[#This Row],[MedPrix]]+Tableau1[[#This Row],[PrixTrai]])*(1-Tableau1[[#This Row],[CliRemise]])</f>
        <v>250</v>
      </c>
      <c r="AT411" s="33">
        <f>Tableau1[[#This Row],[CA]]*1.1</f>
        <v>275</v>
      </c>
      <c r="AU411" s="22" t="str">
        <f>IF( Tableau1[[#This Row],[DetailVisite.VisNum]]="", "Sans détail", "Avec détail")</f>
        <v>Avec détail</v>
      </c>
      <c r="AV411" s="22">
        <f ca="1">IF(Tableau1[[#This Row],[VisDatePaiement_2024]]="",0,(TODAY()-Tableau1[[#This Row],[VisDatePaiement_2024]]))</f>
        <v>0</v>
      </c>
      <c r="AW411" s="22">
        <f ca="1">ROUND(Tableau1[[#This Row],[nombre de jour d''impayés]]/30,1)</f>
        <v>0</v>
      </c>
      <c r="AX411" s="22" t="str">
        <f ca="1">IF(Tableau1[[#This Row],[nombre de mois]]&gt;1,"impayé","payé")</f>
        <v>payé</v>
      </c>
      <c r="AY411" s="23" t="b">
        <f ca="1">AND(Tableau1[[#This Row],[VisDatesuivi_2024]]&gt;=TODAY()-30,Tableau1[[#This Row],[VisDatesuivi_2024]]&lt;=TODAY())</f>
        <v>0</v>
      </c>
      <c r="AZ411" s="23">
        <f>ROUNDDOWN(DAY(Tableau1[[#This Row],[VisDate_2024]])/7,0)</f>
        <v>4</v>
      </c>
      <c r="BA411" s="59">
        <f t="shared" si="6"/>
        <v>0</v>
      </c>
      <c r="BB411" s="60">
        <f>Tableau1[[#This Row],[VisDate_2024]]-Tableau1[[#This Row],[visite]]</f>
        <v>45443</v>
      </c>
      <c r="BC411" s="56" t="str">
        <f>IF(Tableau1[[#This Row],[visite]]&gt;0,Tableau1[[#This Row],[Colonne1]],"")</f>
        <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5DB8C-B1C8-4E6C-B7CD-D7720AFCF7B3}">
  <dimension ref="A3:G700"/>
  <sheetViews>
    <sheetView workbookViewId="0">
      <selection activeCell="D225" sqref="D225"/>
    </sheetView>
  </sheetViews>
  <sheetFormatPr baseColWidth="10" defaultRowHeight="14.4" x14ac:dyDescent="0.3"/>
  <cols>
    <col min="1" max="1" width="22.5546875" bestFit="1" customWidth="1"/>
    <col min="2" max="2" width="52.5546875" bestFit="1" customWidth="1"/>
    <col min="3" max="3" width="22.33203125" bestFit="1" customWidth="1"/>
    <col min="4" max="4" width="11.88671875" bestFit="1" customWidth="1"/>
    <col min="5" max="5" width="27.6640625" bestFit="1" customWidth="1"/>
    <col min="6" max="6" width="19.5546875" bestFit="1" customWidth="1"/>
    <col min="7" max="7" width="19.6640625" bestFit="1" customWidth="1"/>
    <col min="8" max="8" width="12.77734375" bestFit="1" customWidth="1"/>
    <col min="9" max="9" width="29.88671875" bestFit="1" customWidth="1"/>
    <col min="10" max="10" width="17.5546875" bestFit="1" customWidth="1"/>
    <col min="11" max="171" width="12.6640625" bestFit="1" customWidth="1"/>
    <col min="172" max="172" width="11.88671875" bestFit="1" customWidth="1"/>
  </cols>
  <sheetData>
    <row r="3" spans="1:3" x14ac:dyDescent="0.3">
      <c r="A3" s="10" t="s">
        <v>980</v>
      </c>
      <c r="B3" t="s">
        <v>984</v>
      </c>
      <c r="C3" t="s">
        <v>985</v>
      </c>
    </row>
    <row r="4" spans="1:3" x14ac:dyDescent="0.3">
      <c r="A4" s="11" t="s">
        <v>981</v>
      </c>
      <c r="B4" s="12"/>
      <c r="C4">
        <v>1</v>
      </c>
    </row>
    <row r="5" spans="1:3" x14ac:dyDescent="0.3">
      <c r="A5" s="11"/>
      <c r="B5" s="12">
        <v>0</v>
      </c>
      <c r="C5">
        <v>1</v>
      </c>
    </row>
    <row r="6" spans="1:3" x14ac:dyDescent="0.3">
      <c r="A6" s="11" t="s">
        <v>574</v>
      </c>
      <c r="B6" s="12">
        <v>0</v>
      </c>
      <c r="C6">
        <v>1</v>
      </c>
    </row>
    <row r="7" spans="1:3" x14ac:dyDescent="0.3">
      <c r="A7" s="11" t="s">
        <v>884</v>
      </c>
      <c r="B7" s="12">
        <v>0</v>
      </c>
      <c r="C7">
        <v>1</v>
      </c>
    </row>
    <row r="8" spans="1:3" x14ac:dyDescent="0.3">
      <c r="A8" s="11" t="s">
        <v>259</v>
      </c>
      <c r="B8" s="12">
        <v>0</v>
      </c>
      <c r="C8">
        <v>1</v>
      </c>
    </row>
    <row r="9" spans="1:3" x14ac:dyDescent="0.3">
      <c r="A9" s="11" t="s">
        <v>264</v>
      </c>
      <c r="B9" s="12">
        <v>0</v>
      </c>
      <c r="C9">
        <v>1</v>
      </c>
    </row>
    <row r="10" spans="1:3" x14ac:dyDescent="0.3">
      <c r="A10" s="11" t="s">
        <v>241</v>
      </c>
      <c r="B10" s="12">
        <v>24088.3</v>
      </c>
      <c r="C10">
        <v>12</v>
      </c>
    </row>
    <row r="11" spans="1:3" x14ac:dyDescent="0.3">
      <c r="A11" s="11" t="s">
        <v>190</v>
      </c>
      <c r="B11" s="12">
        <v>4139.05</v>
      </c>
      <c r="C11">
        <v>4</v>
      </c>
    </row>
    <row r="12" spans="1:3" x14ac:dyDescent="0.3">
      <c r="A12" s="11" t="s">
        <v>568</v>
      </c>
      <c r="B12" s="12">
        <v>0</v>
      </c>
      <c r="C12">
        <v>1</v>
      </c>
    </row>
    <row r="13" spans="1:3" x14ac:dyDescent="0.3">
      <c r="A13" s="11" t="s">
        <v>143</v>
      </c>
      <c r="B13" s="12">
        <v>11933.199999999999</v>
      </c>
      <c r="C13">
        <v>12</v>
      </c>
    </row>
    <row r="14" spans="1:3" x14ac:dyDescent="0.3">
      <c r="A14" s="11" t="s">
        <v>160</v>
      </c>
      <c r="B14" s="12">
        <v>6790.9</v>
      </c>
      <c r="C14">
        <v>3</v>
      </c>
    </row>
    <row r="15" spans="1:3" x14ac:dyDescent="0.3">
      <c r="A15" s="11" t="s">
        <v>708</v>
      </c>
      <c r="B15" s="12">
        <v>0</v>
      </c>
      <c r="C15">
        <v>1</v>
      </c>
    </row>
    <row r="16" spans="1:3" x14ac:dyDescent="0.3">
      <c r="A16" s="11" t="s">
        <v>578</v>
      </c>
      <c r="B16" s="12">
        <v>0</v>
      </c>
      <c r="C16">
        <v>1</v>
      </c>
    </row>
    <row r="17" spans="1:3" x14ac:dyDescent="0.3">
      <c r="A17" s="11" t="s">
        <v>250</v>
      </c>
      <c r="B17" s="12">
        <v>0</v>
      </c>
      <c r="C17">
        <v>1</v>
      </c>
    </row>
    <row r="18" spans="1:3" x14ac:dyDescent="0.3">
      <c r="A18" s="11" t="s">
        <v>890</v>
      </c>
      <c r="B18" s="12">
        <v>0</v>
      </c>
      <c r="C18">
        <v>1</v>
      </c>
    </row>
    <row r="19" spans="1:3" x14ac:dyDescent="0.3">
      <c r="A19" s="11" t="s">
        <v>226</v>
      </c>
      <c r="B19" s="12">
        <v>0</v>
      </c>
      <c r="C19">
        <v>1</v>
      </c>
    </row>
    <row r="20" spans="1:3" x14ac:dyDescent="0.3">
      <c r="A20" s="11" t="s">
        <v>697</v>
      </c>
      <c r="B20" s="12">
        <v>6116.8</v>
      </c>
      <c r="C20">
        <v>2</v>
      </c>
    </row>
    <row r="21" spans="1:3" x14ac:dyDescent="0.3">
      <c r="A21" s="11" t="s">
        <v>880</v>
      </c>
      <c r="B21" s="12">
        <v>0</v>
      </c>
      <c r="C21">
        <v>1</v>
      </c>
    </row>
    <row r="22" spans="1:3" x14ac:dyDescent="0.3">
      <c r="A22" s="11" t="s">
        <v>855</v>
      </c>
      <c r="B22" s="12">
        <v>1009</v>
      </c>
      <c r="C22">
        <v>3</v>
      </c>
    </row>
    <row r="23" spans="1:3" x14ac:dyDescent="0.3">
      <c r="A23" s="11" t="s">
        <v>377</v>
      </c>
      <c r="B23" s="12">
        <v>9145.5</v>
      </c>
      <c r="C23">
        <v>4</v>
      </c>
    </row>
    <row r="24" spans="1:3" x14ac:dyDescent="0.3">
      <c r="A24" s="11" t="s">
        <v>54</v>
      </c>
      <c r="B24" s="12">
        <v>2088</v>
      </c>
      <c r="C24">
        <v>2</v>
      </c>
    </row>
    <row r="25" spans="1:3" x14ac:dyDescent="0.3">
      <c r="A25" s="11" t="s">
        <v>105</v>
      </c>
      <c r="B25" s="12">
        <v>4452.8</v>
      </c>
      <c r="C25">
        <v>2</v>
      </c>
    </row>
    <row r="26" spans="1:3" x14ac:dyDescent="0.3">
      <c r="A26" s="11" t="s">
        <v>218</v>
      </c>
      <c r="B26" s="12">
        <v>0</v>
      </c>
      <c r="C26">
        <v>1</v>
      </c>
    </row>
    <row r="27" spans="1:3" x14ac:dyDescent="0.3">
      <c r="A27" s="11" t="s">
        <v>131</v>
      </c>
      <c r="B27" s="12">
        <v>760</v>
      </c>
      <c r="C27">
        <v>2</v>
      </c>
    </row>
    <row r="28" spans="1:3" x14ac:dyDescent="0.3">
      <c r="A28" s="11" t="s">
        <v>673</v>
      </c>
      <c r="B28" s="12">
        <v>0</v>
      </c>
      <c r="C28">
        <v>1</v>
      </c>
    </row>
    <row r="29" spans="1:3" x14ac:dyDescent="0.3">
      <c r="A29" s="11" t="s">
        <v>354</v>
      </c>
      <c r="B29" s="12">
        <v>0</v>
      </c>
      <c r="C29">
        <v>1</v>
      </c>
    </row>
    <row r="30" spans="1:3" x14ac:dyDescent="0.3">
      <c r="A30" s="11" t="s">
        <v>664</v>
      </c>
      <c r="B30" s="12">
        <v>0</v>
      </c>
      <c r="C30">
        <v>1</v>
      </c>
    </row>
    <row r="31" spans="1:3" x14ac:dyDescent="0.3">
      <c r="A31" s="11" t="s">
        <v>329</v>
      </c>
      <c r="B31" s="12">
        <v>0</v>
      </c>
      <c r="C31">
        <v>1</v>
      </c>
    </row>
    <row r="32" spans="1:3" x14ac:dyDescent="0.3">
      <c r="A32" s="11" t="s">
        <v>816</v>
      </c>
      <c r="B32" s="12">
        <v>2132.3999999999996</v>
      </c>
      <c r="C32">
        <v>2</v>
      </c>
    </row>
    <row r="33" spans="1:3" x14ac:dyDescent="0.3">
      <c r="A33" s="11" t="s">
        <v>416</v>
      </c>
      <c r="B33" s="12">
        <v>2506</v>
      </c>
      <c r="C33">
        <v>5</v>
      </c>
    </row>
    <row r="34" spans="1:3" x14ac:dyDescent="0.3">
      <c r="A34" s="11" t="s">
        <v>645</v>
      </c>
      <c r="B34" s="12">
        <v>0</v>
      </c>
      <c r="C34">
        <v>1</v>
      </c>
    </row>
    <row r="35" spans="1:3" x14ac:dyDescent="0.3">
      <c r="A35" s="11" t="s">
        <v>269</v>
      </c>
      <c r="B35" s="12">
        <v>0</v>
      </c>
      <c r="C35">
        <v>1</v>
      </c>
    </row>
    <row r="36" spans="1:3" x14ac:dyDescent="0.3">
      <c r="A36" s="11" t="s">
        <v>982</v>
      </c>
      <c r="B36" s="12">
        <v>75161.950000000012</v>
      </c>
      <c r="C36">
        <v>45</v>
      </c>
    </row>
    <row r="49" spans="1:3" x14ac:dyDescent="0.3">
      <c r="A49" s="10" t="s">
        <v>980</v>
      </c>
      <c r="B49" t="s">
        <v>986</v>
      </c>
      <c r="C49" t="s">
        <v>985</v>
      </c>
    </row>
    <row r="50" spans="1:3" x14ac:dyDescent="0.3">
      <c r="A50" s="11" t="s">
        <v>981</v>
      </c>
      <c r="C50">
        <v>1</v>
      </c>
    </row>
    <row r="51" spans="1:3" x14ac:dyDescent="0.3">
      <c r="A51" s="11"/>
      <c r="B51" s="12">
        <v>0</v>
      </c>
      <c r="C51">
        <v>25</v>
      </c>
    </row>
    <row r="52" spans="1:3" x14ac:dyDescent="0.3">
      <c r="A52" s="11" t="s">
        <v>390</v>
      </c>
      <c r="B52" s="12">
        <v>4223</v>
      </c>
      <c r="C52">
        <v>2</v>
      </c>
    </row>
    <row r="53" spans="1:3" x14ac:dyDescent="0.3">
      <c r="A53" s="11" t="s">
        <v>79</v>
      </c>
      <c r="B53" s="12">
        <v>12293.2</v>
      </c>
      <c r="C53">
        <v>7</v>
      </c>
    </row>
    <row r="54" spans="1:3" x14ac:dyDescent="0.3">
      <c r="A54" s="11" t="s">
        <v>464</v>
      </c>
      <c r="B54" s="12">
        <v>5579.8</v>
      </c>
      <c r="C54">
        <v>2</v>
      </c>
    </row>
    <row r="55" spans="1:3" x14ac:dyDescent="0.3">
      <c r="A55" s="11" t="s">
        <v>401</v>
      </c>
      <c r="B55" s="12">
        <v>8009.8</v>
      </c>
      <c r="C55">
        <v>7</v>
      </c>
    </row>
    <row r="56" spans="1:3" x14ac:dyDescent="0.3">
      <c r="A56" s="11" t="s">
        <v>68</v>
      </c>
      <c r="B56" s="12">
        <v>28883.549999999996</v>
      </c>
      <c r="C56">
        <v>39</v>
      </c>
    </row>
    <row r="57" spans="1:3" x14ac:dyDescent="0.3">
      <c r="A57" s="11" t="s">
        <v>172</v>
      </c>
      <c r="B57" s="12">
        <v>13627.5</v>
      </c>
      <c r="C57">
        <v>6</v>
      </c>
    </row>
    <row r="58" spans="1:3" x14ac:dyDescent="0.3">
      <c r="A58" s="11" t="s">
        <v>85</v>
      </c>
      <c r="B58" s="12">
        <v>2545.1</v>
      </c>
      <c r="C58">
        <v>7</v>
      </c>
    </row>
    <row r="59" spans="1:3" x14ac:dyDescent="0.3">
      <c r="A59" s="11" t="s">
        <v>982</v>
      </c>
      <c r="B59" s="12">
        <v>75161.950000000012</v>
      </c>
      <c r="C59">
        <v>45</v>
      </c>
    </row>
    <row r="70" spans="3:5" x14ac:dyDescent="0.3">
      <c r="C70" s="10" t="s">
        <v>980</v>
      </c>
      <c r="D70" t="s">
        <v>986</v>
      </c>
      <c r="E70" t="s">
        <v>985</v>
      </c>
    </row>
    <row r="71" spans="3:5" x14ac:dyDescent="0.3">
      <c r="C71" s="11" t="s">
        <v>981</v>
      </c>
      <c r="D71" s="12"/>
      <c r="E71">
        <v>1</v>
      </c>
    </row>
    <row r="72" spans="3:5" x14ac:dyDescent="0.3">
      <c r="C72" s="11" t="s">
        <v>555</v>
      </c>
      <c r="D72" s="12">
        <v>1607.8</v>
      </c>
      <c r="E72">
        <v>1</v>
      </c>
    </row>
    <row r="73" spans="3:5" x14ac:dyDescent="0.3">
      <c r="C73" s="11" t="s">
        <v>59</v>
      </c>
      <c r="D73" s="12">
        <v>9164.7999999999993</v>
      </c>
      <c r="E73">
        <v>4</v>
      </c>
    </row>
    <row r="74" spans="3:5" x14ac:dyDescent="0.3">
      <c r="C74" s="11" t="s">
        <v>221</v>
      </c>
      <c r="D74" s="12">
        <v>0</v>
      </c>
      <c r="E74">
        <v>1</v>
      </c>
    </row>
    <row r="75" spans="3:5" x14ac:dyDescent="0.3">
      <c r="C75" s="11" t="s">
        <v>234</v>
      </c>
      <c r="D75" s="12">
        <v>0</v>
      </c>
      <c r="E75">
        <v>1</v>
      </c>
    </row>
    <row r="76" spans="3:5" x14ac:dyDescent="0.3">
      <c r="C76" s="11" t="s">
        <v>972</v>
      </c>
      <c r="D76" s="12">
        <v>500</v>
      </c>
      <c r="E76">
        <v>1</v>
      </c>
    </row>
    <row r="77" spans="3:5" x14ac:dyDescent="0.3">
      <c r="C77" s="11" t="s">
        <v>252</v>
      </c>
      <c r="D77" s="12">
        <v>0</v>
      </c>
      <c r="E77">
        <v>1</v>
      </c>
    </row>
    <row r="78" spans="3:5" x14ac:dyDescent="0.3">
      <c r="C78" s="11" t="s">
        <v>332</v>
      </c>
      <c r="D78" s="12">
        <v>0</v>
      </c>
      <c r="E78">
        <v>1</v>
      </c>
    </row>
    <row r="79" spans="3:5" x14ac:dyDescent="0.3">
      <c r="C79" s="11" t="s">
        <v>931</v>
      </c>
      <c r="D79" s="12">
        <v>1000</v>
      </c>
      <c r="E79">
        <v>2</v>
      </c>
    </row>
    <row r="80" spans="3:5" x14ac:dyDescent="0.3">
      <c r="C80" s="11" t="s">
        <v>302</v>
      </c>
      <c r="D80" s="12">
        <v>0</v>
      </c>
      <c r="E80">
        <v>1</v>
      </c>
    </row>
    <row r="81" spans="3:5" x14ac:dyDescent="0.3">
      <c r="C81" s="11" t="s">
        <v>207</v>
      </c>
      <c r="D81" s="12">
        <v>714.4</v>
      </c>
      <c r="E81">
        <v>1</v>
      </c>
    </row>
    <row r="82" spans="3:5" x14ac:dyDescent="0.3">
      <c r="C82" s="11" t="s">
        <v>45</v>
      </c>
      <c r="D82" s="12">
        <v>0</v>
      </c>
      <c r="E82">
        <v>1</v>
      </c>
    </row>
    <row r="83" spans="3:5" x14ac:dyDescent="0.3">
      <c r="C83" s="11" t="s">
        <v>319</v>
      </c>
      <c r="D83" s="12">
        <v>0</v>
      </c>
      <c r="E83">
        <v>1</v>
      </c>
    </row>
    <row r="84" spans="3:5" x14ac:dyDescent="0.3">
      <c r="C84" s="11" t="s">
        <v>775</v>
      </c>
      <c r="D84" s="12">
        <v>2305</v>
      </c>
      <c r="E84">
        <v>2</v>
      </c>
    </row>
    <row r="85" spans="3:5" x14ac:dyDescent="0.3">
      <c r="C85" s="11" t="s">
        <v>678</v>
      </c>
      <c r="D85" s="12">
        <v>0</v>
      </c>
      <c r="E85">
        <v>1</v>
      </c>
    </row>
    <row r="86" spans="3:5" x14ac:dyDescent="0.3">
      <c r="C86" s="11" t="s">
        <v>380</v>
      </c>
      <c r="D86" s="12">
        <v>9645.5</v>
      </c>
      <c r="E86">
        <v>4</v>
      </c>
    </row>
    <row r="87" spans="3:5" x14ac:dyDescent="0.3">
      <c r="C87" s="11" t="s">
        <v>448</v>
      </c>
      <c r="D87" s="12">
        <v>0</v>
      </c>
      <c r="E87">
        <v>1</v>
      </c>
    </row>
    <row r="88" spans="3:5" x14ac:dyDescent="0.3">
      <c r="C88" s="11" t="s">
        <v>162</v>
      </c>
      <c r="D88" s="12">
        <v>5168.9499999999989</v>
      </c>
      <c r="E88">
        <v>2</v>
      </c>
    </row>
    <row r="89" spans="3:5" x14ac:dyDescent="0.3">
      <c r="C89" s="11" t="s">
        <v>291</v>
      </c>
      <c r="D89" s="12">
        <v>900</v>
      </c>
      <c r="E89">
        <v>1</v>
      </c>
    </row>
    <row r="90" spans="3:5" x14ac:dyDescent="0.3">
      <c r="C90" s="11" t="s">
        <v>945</v>
      </c>
      <c r="D90" s="12">
        <v>0</v>
      </c>
      <c r="E90">
        <v>1</v>
      </c>
    </row>
    <row r="91" spans="3:5" x14ac:dyDescent="0.3">
      <c r="C91" s="11" t="s">
        <v>843</v>
      </c>
      <c r="D91" s="12">
        <v>2956</v>
      </c>
      <c r="E91">
        <v>2</v>
      </c>
    </row>
    <row r="92" spans="3:5" x14ac:dyDescent="0.3">
      <c r="C92" s="11" t="s">
        <v>569</v>
      </c>
      <c r="D92" s="12">
        <v>0</v>
      </c>
      <c r="E92">
        <v>1</v>
      </c>
    </row>
    <row r="93" spans="3:5" x14ac:dyDescent="0.3">
      <c r="C93" s="11" t="s">
        <v>344</v>
      </c>
      <c r="D93" s="12">
        <v>0</v>
      </c>
      <c r="E93">
        <v>1</v>
      </c>
    </row>
    <row r="94" spans="3:5" x14ac:dyDescent="0.3">
      <c r="C94" s="11" t="s">
        <v>365</v>
      </c>
      <c r="D94" s="12">
        <v>0</v>
      </c>
      <c r="E94">
        <v>1</v>
      </c>
    </row>
    <row r="95" spans="3:5" x14ac:dyDescent="0.3">
      <c r="C95" s="11" t="s">
        <v>582</v>
      </c>
      <c r="D95" s="12">
        <v>0</v>
      </c>
      <c r="E95">
        <v>1</v>
      </c>
    </row>
    <row r="96" spans="3:5" x14ac:dyDescent="0.3">
      <c r="C96" s="11" t="s">
        <v>637</v>
      </c>
      <c r="D96" s="12">
        <v>0</v>
      </c>
      <c r="E96">
        <v>1</v>
      </c>
    </row>
    <row r="97" spans="3:5" x14ac:dyDescent="0.3">
      <c r="C97" s="11" t="s">
        <v>537</v>
      </c>
      <c r="D97" s="12">
        <v>0</v>
      </c>
      <c r="E97">
        <v>1</v>
      </c>
    </row>
    <row r="98" spans="3:5" x14ac:dyDescent="0.3">
      <c r="C98" s="11" t="s">
        <v>656</v>
      </c>
      <c r="D98" s="12">
        <v>0</v>
      </c>
      <c r="E98">
        <v>1</v>
      </c>
    </row>
    <row r="99" spans="3:5" x14ac:dyDescent="0.3">
      <c r="C99" s="11" t="s">
        <v>593</v>
      </c>
      <c r="D99" s="12">
        <v>600</v>
      </c>
      <c r="E99">
        <v>2</v>
      </c>
    </row>
    <row r="100" spans="3:5" x14ac:dyDescent="0.3">
      <c r="C100" s="11" t="s">
        <v>545</v>
      </c>
      <c r="D100" s="12">
        <v>700</v>
      </c>
      <c r="E100">
        <v>1</v>
      </c>
    </row>
    <row r="101" spans="3:5" x14ac:dyDescent="0.3">
      <c r="C101" s="11" t="s">
        <v>689</v>
      </c>
      <c r="D101" s="12">
        <v>0</v>
      </c>
      <c r="E101">
        <v>1</v>
      </c>
    </row>
    <row r="102" spans="3:5" x14ac:dyDescent="0.3">
      <c r="C102" s="11" t="s">
        <v>460</v>
      </c>
      <c r="D102" s="12">
        <v>12823.8</v>
      </c>
      <c r="E102">
        <v>7</v>
      </c>
    </row>
    <row r="103" spans="3:5" x14ac:dyDescent="0.3">
      <c r="C103" s="11" t="s">
        <v>607</v>
      </c>
      <c r="D103" s="12">
        <v>0</v>
      </c>
      <c r="E103">
        <v>1</v>
      </c>
    </row>
    <row r="104" spans="3:5" x14ac:dyDescent="0.3">
      <c r="C104" s="11" t="s">
        <v>712</v>
      </c>
      <c r="D104" s="12">
        <v>0</v>
      </c>
      <c r="E104">
        <v>1</v>
      </c>
    </row>
    <row r="105" spans="3:5" x14ac:dyDescent="0.3">
      <c r="C105" s="11" t="s">
        <v>749</v>
      </c>
      <c r="D105" s="12">
        <v>4973.5</v>
      </c>
      <c r="E105">
        <v>3</v>
      </c>
    </row>
    <row r="106" spans="3:5" x14ac:dyDescent="0.3">
      <c r="C106" s="11" t="s">
        <v>434</v>
      </c>
      <c r="D106" s="12">
        <v>300</v>
      </c>
      <c r="E106">
        <v>2</v>
      </c>
    </row>
    <row r="107" spans="3:5" x14ac:dyDescent="0.3">
      <c r="C107" s="11" t="s">
        <v>724</v>
      </c>
      <c r="D107" s="12">
        <v>0</v>
      </c>
      <c r="E107">
        <v>1</v>
      </c>
    </row>
    <row r="108" spans="3:5" x14ac:dyDescent="0.3">
      <c r="C108" s="11" t="s">
        <v>703</v>
      </c>
      <c r="D108" s="12">
        <v>0</v>
      </c>
      <c r="E108">
        <v>1</v>
      </c>
    </row>
    <row r="109" spans="3:5" x14ac:dyDescent="0.3">
      <c r="C109" s="11" t="s">
        <v>357</v>
      </c>
      <c r="D109" s="12">
        <v>0</v>
      </c>
      <c r="E109">
        <v>1</v>
      </c>
    </row>
    <row r="110" spans="3:5" x14ac:dyDescent="0.3">
      <c r="C110" s="11" t="s">
        <v>856</v>
      </c>
      <c r="D110" s="12">
        <v>0</v>
      </c>
      <c r="E110">
        <v>1</v>
      </c>
    </row>
    <row r="111" spans="3:5" x14ac:dyDescent="0.3">
      <c r="C111" s="11" t="s">
        <v>795</v>
      </c>
      <c r="D111" s="12">
        <v>8833.2000000000007</v>
      </c>
      <c r="E111">
        <v>4</v>
      </c>
    </row>
    <row r="112" spans="3:5" x14ac:dyDescent="0.3">
      <c r="C112" s="11" t="s">
        <v>951</v>
      </c>
      <c r="D112" s="12">
        <v>2079</v>
      </c>
      <c r="E112">
        <v>3</v>
      </c>
    </row>
    <row r="113" spans="3:5" x14ac:dyDescent="0.3">
      <c r="C113" s="11" t="s">
        <v>913</v>
      </c>
      <c r="D113" s="12">
        <v>6668</v>
      </c>
      <c r="E113">
        <v>2</v>
      </c>
    </row>
    <row r="114" spans="3:5" x14ac:dyDescent="0.3">
      <c r="C114" s="11" t="s">
        <v>276</v>
      </c>
      <c r="D114" s="12">
        <v>3216</v>
      </c>
      <c r="E114">
        <v>1</v>
      </c>
    </row>
    <row r="115" spans="3:5" x14ac:dyDescent="0.3">
      <c r="C115" s="11" t="s">
        <v>737</v>
      </c>
      <c r="D115" s="12">
        <v>1006</v>
      </c>
      <c r="E115">
        <v>1</v>
      </c>
    </row>
    <row r="116" spans="3:5" x14ac:dyDescent="0.3">
      <c r="C116" s="11" t="s">
        <v>875</v>
      </c>
      <c r="D116" s="12">
        <v>0</v>
      </c>
      <c r="E116">
        <v>1</v>
      </c>
    </row>
    <row r="117" spans="3:5" x14ac:dyDescent="0.3">
      <c r="C117" s="11" t="s">
        <v>885</v>
      </c>
      <c r="D117" s="12">
        <v>0</v>
      </c>
      <c r="E117">
        <v>1</v>
      </c>
    </row>
    <row r="118" spans="3:5" x14ac:dyDescent="0.3">
      <c r="C118" s="11" t="s">
        <v>906</v>
      </c>
      <c r="D118" s="12">
        <v>0</v>
      </c>
      <c r="E118">
        <v>1</v>
      </c>
    </row>
    <row r="119" spans="3:5" x14ac:dyDescent="0.3">
      <c r="C119" s="11" t="s">
        <v>647</v>
      </c>
      <c r="D119" s="12">
        <v>0</v>
      </c>
      <c r="E119">
        <v>1</v>
      </c>
    </row>
    <row r="120" spans="3:5" x14ac:dyDescent="0.3">
      <c r="C120" s="11" t="s">
        <v>666</v>
      </c>
      <c r="D120" s="12">
        <v>0</v>
      </c>
      <c r="E120">
        <v>1</v>
      </c>
    </row>
    <row r="121" spans="3:5" x14ac:dyDescent="0.3">
      <c r="C121" s="11" t="s">
        <v>863</v>
      </c>
      <c r="D121" s="12">
        <v>0</v>
      </c>
      <c r="E121">
        <v>1</v>
      </c>
    </row>
    <row r="122" spans="3:5" x14ac:dyDescent="0.3">
      <c r="C122" s="11" t="s">
        <v>982</v>
      </c>
      <c r="D122" s="12">
        <v>75161.950000000012</v>
      </c>
      <c r="E122">
        <v>45</v>
      </c>
    </row>
    <row r="135" spans="3:5" x14ac:dyDescent="0.3">
      <c r="C135" s="10" t="s">
        <v>980</v>
      </c>
      <c r="D135" t="s">
        <v>985</v>
      </c>
      <c r="E135" t="s">
        <v>984</v>
      </c>
    </row>
    <row r="136" spans="3:5" x14ac:dyDescent="0.3">
      <c r="C136" s="11" t="s">
        <v>981</v>
      </c>
      <c r="D136">
        <v>1</v>
      </c>
    </row>
    <row r="137" spans="3:5" x14ac:dyDescent="0.3">
      <c r="C137" s="11">
        <v>0</v>
      </c>
      <c r="D137">
        <v>33</v>
      </c>
      <c r="E137" s="12">
        <v>50380.600000000006</v>
      </c>
    </row>
    <row r="138" spans="3:5" x14ac:dyDescent="0.3">
      <c r="C138" s="11">
        <v>0.05</v>
      </c>
      <c r="D138">
        <v>3</v>
      </c>
      <c r="E138" s="12">
        <v>5883.3499999999985</v>
      </c>
    </row>
    <row r="139" spans="3:5" x14ac:dyDescent="0.3">
      <c r="C139" s="11">
        <v>0.1</v>
      </c>
      <c r="D139">
        <v>1</v>
      </c>
      <c r="E139" s="12">
        <v>900</v>
      </c>
    </row>
    <row r="140" spans="3:5" x14ac:dyDescent="0.3">
      <c r="C140" s="11">
        <v>0.2</v>
      </c>
      <c r="D140">
        <v>8</v>
      </c>
      <c r="E140" s="12">
        <v>17997.999999999993</v>
      </c>
    </row>
    <row r="141" spans="3:5" x14ac:dyDescent="0.3">
      <c r="C141" s="11">
        <v>0.5</v>
      </c>
      <c r="D141">
        <v>1</v>
      </c>
      <c r="E141" s="12">
        <v>0</v>
      </c>
    </row>
    <row r="142" spans="3:5" x14ac:dyDescent="0.3">
      <c r="C142" s="11" t="s">
        <v>982</v>
      </c>
      <c r="D142">
        <v>45</v>
      </c>
      <c r="E142" s="12">
        <v>75161.950000000012</v>
      </c>
    </row>
    <row r="147" spans="2:3" x14ac:dyDescent="0.3">
      <c r="B147" s="10" t="s">
        <v>983</v>
      </c>
      <c r="C147" s="10" t="s">
        <v>1037</v>
      </c>
    </row>
    <row r="148" spans="2:3" x14ac:dyDescent="0.3">
      <c r="B148" s="10" t="s">
        <v>1036</v>
      </c>
      <c r="C148" t="s">
        <v>1010</v>
      </c>
    </row>
    <row r="149" spans="2:3" x14ac:dyDescent="0.3">
      <c r="B149" s="11"/>
      <c r="C149">
        <v>1</v>
      </c>
    </row>
    <row r="150" spans="2:3" x14ac:dyDescent="0.3">
      <c r="B150" s="11" t="s">
        <v>52</v>
      </c>
      <c r="C150">
        <v>2</v>
      </c>
    </row>
    <row r="151" spans="2:3" x14ac:dyDescent="0.3">
      <c r="B151" s="11" t="s">
        <v>158</v>
      </c>
      <c r="C151">
        <v>6</v>
      </c>
    </row>
    <row r="152" spans="2:3" x14ac:dyDescent="0.3">
      <c r="B152" s="11" t="s">
        <v>216</v>
      </c>
      <c r="C152">
        <v>2</v>
      </c>
    </row>
    <row r="153" spans="2:3" x14ac:dyDescent="0.3">
      <c r="B153" s="11" t="s">
        <v>231</v>
      </c>
      <c r="C153">
        <v>3</v>
      </c>
    </row>
    <row r="154" spans="2:3" x14ac:dyDescent="0.3">
      <c r="B154" s="11" t="s">
        <v>248</v>
      </c>
      <c r="C154">
        <v>5</v>
      </c>
    </row>
    <row r="155" spans="2:3" x14ac:dyDescent="0.3">
      <c r="B155" s="11" t="s">
        <v>299</v>
      </c>
      <c r="C155">
        <v>3</v>
      </c>
    </row>
    <row r="156" spans="2:3" x14ac:dyDescent="0.3">
      <c r="B156" s="11" t="s">
        <v>315</v>
      </c>
      <c r="C156">
        <v>2</v>
      </c>
    </row>
    <row r="157" spans="2:3" x14ac:dyDescent="0.3">
      <c r="B157" s="11" t="s">
        <v>327</v>
      </c>
      <c r="C157">
        <v>3</v>
      </c>
    </row>
    <row r="158" spans="2:3" x14ac:dyDescent="0.3">
      <c r="B158" s="11" t="s">
        <v>341</v>
      </c>
      <c r="C158">
        <v>3</v>
      </c>
    </row>
    <row r="159" spans="2:3" x14ac:dyDescent="0.3">
      <c r="B159" s="11" t="s">
        <v>352</v>
      </c>
      <c r="C159">
        <v>1</v>
      </c>
    </row>
    <row r="160" spans="2:3" x14ac:dyDescent="0.3">
      <c r="B160" s="11" t="s">
        <v>363</v>
      </c>
      <c r="C160">
        <v>3</v>
      </c>
    </row>
    <row r="161" spans="2:3" x14ac:dyDescent="0.3">
      <c r="B161" s="11" t="s">
        <v>375</v>
      </c>
      <c r="C161">
        <v>4</v>
      </c>
    </row>
    <row r="162" spans="2:3" x14ac:dyDescent="0.3">
      <c r="B162" s="11" t="s">
        <v>431</v>
      </c>
      <c r="C162">
        <v>2</v>
      </c>
    </row>
    <row r="163" spans="2:3" x14ac:dyDescent="0.3">
      <c r="B163" s="11" t="s">
        <v>446</v>
      </c>
      <c r="C163">
        <v>2</v>
      </c>
    </row>
    <row r="164" spans="2:3" x14ac:dyDescent="0.3">
      <c r="B164" s="11" t="s">
        <v>456</v>
      </c>
      <c r="C164">
        <v>7</v>
      </c>
    </row>
    <row r="165" spans="2:3" x14ac:dyDescent="0.3">
      <c r="B165" s="11" t="s">
        <v>534</v>
      </c>
      <c r="C165">
        <v>2</v>
      </c>
    </row>
    <row r="166" spans="2:3" x14ac:dyDescent="0.3">
      <c r="B166" s="11" t="s">
        <v>543</v>
      </c>
      <c r="C166">
        <v>1</v>
      </c>
    </row>
    <row r="167" spans="2:3" x14ac:dyDescent="0.3">
      <c r="B167" s="11" t="s">
        <v>552</v>
      </c>
      <c r="C167">
        <v>1</v>
      </c>
    </row>
    <row r="168" spans="2:3" x14ac:dyDescent="0.3">
      <c r="B168" s="11" t="s">
        <v>566</v>
      </c>
      <c r="C168">
        <v>3</v>
      </c>
    </row>
    <row r="169" spans="2:3" x14ac:dyDescent="0.3">
      <c r="B169" s="11" t="s">
        <v>580</v>
      </c>
      <c r="C169">
        <v>3</v>
      </c>
    </row>
    <row r="170" spans="2:3" x14ac:dyDescent="0.3">
      <c r="B170" s="11" t="s">
        <v>590</v>
      </c>
      <c r="C170">
        <v>2</v>
      </c>
    </row>
    <row r="171" spans="2:3" x14ac:dyDescent="0.3">
      <c r="B171" s="11" t="s">
        <v>604</v>
      </c>
      <c r="C171">
        <v>7</v>
      </c>
    </row>
    <row r="172" spans="2:3" x14ac:dyDescent="0.3">
      <c r="B172" s="11" t="s">
        <v>634</v>
      </c>
      <c r="C172">
        <v>1</v>
      </c>
    </row>
    <row r="173" spans="2:3" x14ac:dyDescent="0.3">
      <c r="B173" s="11" t="s">
        <v>643</v>
      </c>
      <c r="C173">
        <v>3</v>
      </c>
    </row>
    <row r="174" spans="2:3" x14ac:dyDescent="0.3">
      <c r="B174" s="11" t="s">
        <v>654</v>
      </c>
      <c r="C174">
        <v>2</v>
      </c>
    </row>
    <row r="175" spans="2:3" x14ac:dyDescent="0.3">
      <c r="B175" s="11" t="s">
        <v>662</v>
      </c>
      <c r="C175">
        <v>2</v>
      </c>
    </row>
    <row r="176" spans="2:3" x14ac:dyDescent="0.3">
      <c r="B176" s="11" t="s">
        <v>675</v>
      </c>
      <c r="C176">
        <v>3</v>
      </c>
    </row>
    <row r="177" spans="2:3" x14ac:dyDescent="0.3">
      <c r="B177" s="11" t="s">
        <v>687</v>
      </c>
      <c r="C177">
        <v>4</v>
      </c>
    </row>
    <row r="178" spans="2:3" x14ac:dyDescent="0.3">
      <c r="B178" s="11" t="s">
        <v>701</v>
      </c>
      <c r="C178">
        <v>2</v>
      </c>
    </row>
    <row r="179" spans="2:3" x14ac:dyDescent="0.3">
      <c r="B179" s="11" t="s">
        <v>710</v>
      </c>
      <c r="C179">
        <v>3</v>
      </c>
    </row>
    <row r="180" spans="2:3" x14ac:dyDescent="0.3">
      <c r="B180" s="11" t="s">
        <v>721</v>
      </c>
      <c r="C180">
        <v>3</v>
      </c>
    </row>
    <row r="181" spans="2:3" x14ac:dyDescent="0.3">
      <c r="B181" s="11" t="s">
        <v>733</v>
      </c>
      <c r="C181">
        <v>1</v>
      </c>
    </row>
    <row r="182" spans="2:3" x14ac:dyDescent="0.3">
      <c r="B182" s="11" t="s">
        <v>770</v>
      </c>
      <c r="C182">
        <v>2</v>
      </c>
    </row>
    <row r="183" spans="2:3" x14ac:dyDescent="0.3">
      <c r="B183" s="11" t="s">
        <v>792</v>
      </c>
      <c r="C183">
        <v>6</v>
      </c>
    </row>
    <row r="184" spans="2:3" x14ac:dyDescent="0.3">
      <c r="B184" s="11" t="s">
        <v>840</v>
      </c>
      <c r="C184">
        <v>1</v>
      </c>
    </row>
    <row r="185" spans="2:3" x14ac:dyDescent="0.3">
      <c r="B185" s="11" t="s">
        <v>853</v>
      </c>
      <c r="C185">
        <v>2</v>
      </c>
    </row>
    <row r="186" spans="2:3" x14ac:dyDescent="0.3">
      <c r="B186" s="11" t="s">
        <v>862</v>
      </c>
      <c r="C186">
        <v>3</v>
      </c>
    </row>
    <row r="187" spans="2:3" x14ac:dyDescent="0.3">
      <c r="B187" s="11" t="s">
        <v>873</v>
      </c>
      <c r="C187">
        <v>2</v>
      </c>
    </row>
    <row r="188" spans="2:3" x14ac:dyDescent="0.3">
      <c r="B188" s="11" t="s">
        <v>882</v>
      </c>
      <c r="C188">
        <v>6</v>
      </c>
    </row>
    <row r="189" spans="2:3" x14ac:dyDescent="0.3">
      <c r="B189" s="11" t="s">
        <v>905</v>
      </c>
      <c r="C189">
        <v>2</v>
      </c>
    </row>
    <row r="190" spans="2:3" x14ac:dyDescent="0.3">
      <c r="B190" s="11" t="s">
        <v>912</v>
      </c>
      <c r="C190">
        <v>1</v>
      </c>
    </row>
    <row r="191" spans="2:3" x14ac:dyDescent="0.3">
      <c r="B191" s="11" t="s">
        <v>942</v>
      </c>
      <c r="C191">
        <v>1</v>
      </c>
    </row>
    <row r="192" spans="2:3" x14ac:dyDescent="0.3">
      <c r="B192" s="11" t="s">
        <v>949</v>
      </c>
      <c r="C192">
        <v>3</v>
      </c>
    </row>
    <row r="193" spans="2:4" x14ac:dyDescent="0.3">
      <c r="B193" s="11" t="s">
        <v>969</v>
      </c>
      <c r="C193">
        <v>1</v>
      </c>
    </row>
    <row r="197" spans="2:4" x14ac:dyDescent="0.3">
      <c r="C197" s="10" t="s">
        <v>1038</v>
      </c>
    </row>
    <row r="198" spans="2:4" x14ac:dyDescent="0.3">
      <c r="C198" t="s">
        <v>996</v>
      </c>
    </row>
    <row r="199" spans="2:4" x14ac:dyDescent="0.3">
      <c r="B199" s="10" t="s">
        <v>1036</v>
      </c>
      <c r="C199" t="s">
        <v>1013</v>
      </c>
      <c r="D199" t="s">
        <v>979</v>
      </c>
    </row>
    <row r="200" spans="2:4" x14ac:dyDescent="0.3">
      <c r="B200" s="11" t="s">
        <v>52</v>
      </c>
      <c r="C200">
        <v>33</v>
      </c>
      <c r="D200" s="12">
        <v>7472.8</v>
      </c>
    </row>
    <row r="201" spans="2:4" x14ac:dyDescent="0.3">
      <c r="B201" s="11" t="s">
        <v>158</v>
      </c>
      <c r="C201">
        <v>14</v>
      </c>
      <c r="D201" s="12">
        <v>2926</v>
      </c>
    </row>
    <row r="202" spans="2:4" x14ac:dyDescent="0.3">
      <c r="B202" s="11" t="s">
        <v>203</v>
      </c>
      <c r="C202">
        <v>2</v>
      </c>
      <c r="D202" s="12">
        <v>714.4</v>
      </c>
    </row>
    <row r="203" spans="2:4" x14ac:dyDescent="0.3">
      <c r="B203" s="11" t="s">
        <v>274</v>
      </c>
      <c r="C203">
        <v>4</v>
      </c>
      <c r="D203" s="12">
        <v>3216</v>
      </c>
    </row>
    <row r="204" spans="2:4" x14ac:dyDescent="0.3">
      <c r="B204" s="11" t="s">
        <v>288</v>
      </c>
      <c r="C204">
        <v>4</v>
      </c>
      <c r="D204" s="12">
        <v>900</v>
      </c>
    </row>
    <row r="205" spans="2:4" x14ac:dyDescent="0.3">
      <c r="B205" s="11" t="s">
        <v>375</v>
      </c>
      <c r="C205">
        <v>27</v>
      </c>
      <c r="D205" s="12">
        <v>7120.5</v>
      </c>
    </row>
    <row r="206" spans="2:4" x14ac:dyDescent="0.3">
      <c r="B206" s="11" t="s">
        <v>431</v>
      </c>
      <c r="C206">
        <v>5</v>
      </c>
      <c r="D206" s="12">
        <v>300</v>
      </c>
    </row>
    <row r="207" spans="2:4" x14ac:dyDescent="0.3">
      <c r="B207" s="11" t="s">
        <v>456</v>
      </c>
      <c r="C207">
        <v>59</v>
      </c>
      <c r="D207" s="12">
        <v>10489.9</v>
      </c>
    </row>
    <row r="208" spans="2:4" x14ac:dyDescent="0.3">
      <c r="B208" s="11" t="s">
        <v>543</v>
      </c>
      <c r="C208">
        <v>5</v>
      </c>
      <c r="D208" s="12">
        <v>700</v>
      </c>
    </row>
    <row r="209" spans="2:4" x14ac:dyDescent="0.3">
      <c r="B209" s="11" t="s">
        <v>552</v>
      </c>
      <c r="C209">
        <v>7</v>
      </c>
      <c r="D209" s="12">
        <v>1607.8</v>
      </c>
    </row>
    <row r="210" spans="2:4" x14ac:dyDescent="0.3">
      <c r="B210" s="11" t="s">
        <v>590</v>
      </c>
      <c r="C210">
        <v>5</v>
      </c>
      <c r="D210" s="12">
        <v>600</v>
      </c>
    </row>
    <row r="211" spans="2:4" x14ac:dyDescent="0.3">
      <c r="B211" s="11" t="s">
        <v>733</v>
      </c>
      <c r="C211">
        <v>9</v>
      </c>
      <c r="D211" s="12">
        <v>1006</v>
      </c>
    </row>
    <row r="212" spans="2:4" x14ac:dyDescent="0.3">
      <c r="B212" s="11" t="s">
        <v>746</v>
      </c>
      <c r="C212">
        <v>19</v>
      </c>
      <c r="D212" s="12">
        <v>4573.5</v>
      </c>
    </row>
    <row r="213" spans="2:4" x14ac:dyDescent="0.3">
      <c r="B213" s="11" t="s">
        <v>770</v>
      </c>
      <c r="C213">
        <v>11</v>
      </c>
      <c r="D213" s="12">
        <v>2205</v>
      </c>
    </row>
    <row r="214" spans="2:4" x14ac:dyDescent="0.3">
      <c r="B214" s="11" t="s">
        <v>792</v>
      </c>
      <c r="C214">
        <v>33</v>
      </c>
      <c r="D214" s="12">
        <v>5662.8</v>
      </c>
    </row>
    <row r="215" spans="2:4" x14ac:dyDescent="0.3">
      <c r="B215" s="11" t="s">
        <v>840</v>
      </c>
      <c r="C215">
        <v>4</v>
      </c>
      <c r="D215" s="12">
        <v>2956</v>
      </c>
    </row>
    <row r="216" spans="2:4" x14ac:dyDescent="0.3">
      <c r="B216" s="11" t="s">
        <v>912</v>
      </c>
      <c r="C216">
        <v>11</v>
      </c>
      <c r="D216" s="12">
        <v>6668</v>
      </c>
    </row>
    <row r="217" spans="2:4" x14ac:dyDescent="0.3">
      <c r="B217" s="11" t="s">
        <v>928</v>
      </c>
      <c r="C217">
        <v>3</v>
      </c>
      <c r="D217" s="12">
        <v>750</v>
      </c>
    </row>
    <row r="218" spans="2:4" x14ac:dyDescent="0.3">
      <c r="B218" s="11" t="s">
        <v>949</v>
      </c>
      <c r="C218">
        <v>10</v>
      </c>
      <c r="D218" s="12">
        <v>1824.5</v>
      </c>
    </row>
    <row r="219" spans="2:4" x14ac:dyDescent="0.3">
      <c r="B219" s="11" t="s">
        <v>969</v>
      </c>
      <c r="C219">
        <v>1</v>
      </c>
      <c r="D219" s="12">
        <v>250</v>
      </c>
    </row>
    <row r="222" spans="2:4" x14ac:dyDescent="0.3">
      <c r="B222" s="10" t="s">
        <v>1015</v>
      </c>
      <c r="C222" s="10" t="s">
        <v>1008</v>
      </c>
    </row>
    <row r="223" spans="2:4" x14ac:dyDescent="0.3">
      <c r="B223" s="10" t="s">
        <v>1039</v>
      </c>
      <c r="C223" t="s">
        <v>1014</v>
      </c>
      <c r="D223" t="s">
        <v>982</v>
      </c>
    </row>
    <row r="224" spans="2:4" x14ac:dyDescent="0.3">
      <c r="B224" s="11" t="s">
        <v>51</v>
      </c>
      <c r="C224">
        <v>2</v>
      </c>
      <c r="D224">
        <v>2</v>
      </c>
    </row>
    <row r="225" spans="2:5" x14ac:dyDescent="0.3">
      <c r="B225" s="11" t="s">
        <v>103</v>
      </c>
      <c r="C225">
        <v>2</v>
      </c>
      <c r="D225">
        <v>2</v>
      </c>
    </row>
    <row r="226" spans="2:5" x14ac:dyDescent="0.3">
      <c r="B226" s="11" t="s">
        <v>791</v>
      </c>
      <c r="C226">
        <v>1</v>
      </c>
      <c r="D226">
        <v>1</v>
      </c>
    </row>
    <row r="227" spans="2:5" x14ac:dyDescent="0.3">
      <c r="B227" s="11" t="s">
        <v>982</v>
      </c>
      <c r="C227">
        <v>5</v>
      </c>
      <c r="D227">
        <v>5</v>
      </c>
    </row>
    <row r="235" spans="2:5" x14ac:dyDescent="0.3">
      <c r="C235" s="10" t="s">
        <v>980</v>
      </c>
      <c r="D235" t="s">
        <v>1018</v>
      </c>
      <c r="E235" t="s">
        <v>1019</v>
      </c>
    </row>
    <row r="236" spans="2:5" x14ac:dyDescent="0.3">
      <c r="C236" s="11" t="s">
        <v>43</v>
      </c>
    </row>
    <row r="237" spans="2:5" x14ac:dyDescent="0.3">
      <c r="C237" s="34"/>
      <c r="D237">
        <v>0</v>
      </c>
      <c r="E237">
        <v>88</v>
      </c>
    </row>
    <row r="238" spans="2:5" x14ac:dyDescent="0.3">
      <c r="C238" s="34" t="s">
        <v>1020</v>
      </c>
      <c r="D238">
        <v>0</v>
      </c>
      <c r="E238">
        <v>2</v>
      </c>
    </row>
    <row r="239" spans="2:5" x14ac:dyDescent="0.3">
      <c r="C239" s="34" t="s">
        <v>1021</v>
      </c>
      <c r="D239">
        <v>0</v>
      </c>
      <c r="E239">
        <v>2</v>
      </c>
    </row>
    <row r="240" spans="2:5" x14ac:dyDescent="0.3">
      <c r="C240" s="34" t="s">
        <v>1022</v>
      </c>
      <c r="D240">
        <v>0</v>
      </c>
      <c r="E240">
        <v>9</v>
      </c>
    </row>
    <row r="241" spans="3:5" x14ac:dyDescent="0.3">
      <c r="C241" s="34" t="s">
        <v>1023</v>
      </c>
      <c r="D241">
        <v>0</v>
      </c>
      <c r="E241">
        <v>5</v>
      </c>
    </row>
    <row r="242" spans="3:5" x14ac:dyDescent="0.3">
      <c r="C242" s="34" t="s">
        <v>1024</v>
      </c>
      <c r="D242">
        <v>0</v>
      </c>
      <c r="E242">
        <v>14</v>
      </c>
    </row>
    <row r="243" spans="3:5" x14ac:dyDescent="0.3">
      <c r="C243" s="34" t="s">
        <v>1025</v>
      </c>
      <c r="D243">
        <v>0</v>
      </c>
      <c r="E243">
        <v>2</v>
      </c>
    </row>
    <row r="244" spans="3:5" x14ac:dyDescent="0.3">
      <c r="C244" s="11" t="s">
        <v>393</v>
      </c>
    </row>
    <row r="245" spans="3:5" x14ac:dyDescent="0.3">
      <c r="C245" s="34" t="s">
        <v>1026</v>
      </c>
      <c r="D245">
        <v>285.45000000000005</v>
      </c>
      <c r="E245">
        <v>1</v>
      </c>
    </row>
    <row r="246" spans="3:5" x14ac:dyDescent="0.3">
      <c r="C246" s="34" t="s">
        <v>1027</v>
      </c>
      <c r="D246">
        <v>285.45000000000005</v>
      </c>
      <c r="E246">
        <v>1</v>
      </c>
    </row>
    <row r="247" spans="3:5" x14ac:dyDescent="0.3">
      <c r="C247" s="11" t="s">
        <v>124</v>
      </c>
    </row>
    <row r="248" spans="3:5" x14ac:dyDescent="0.3">
      <c r="C248" s="34" t="s">
        <v>1020</v>
      </c>
      <c r="D248">
        <v>2481.0500000000002</v>
      </c>
      <c r="E248">
        <v>1</v>
      </c>
    </row>
    <row r="249" spans="3:5" x14ac:dyDescent="0.3">
      <c r="C249" s="34" t="s">
        <v>1021</v>
      </c>
      <c r="D249">
        <v>2481.0500000000002</v>
      </c>
      <c r="E249">
        <v>1</v>
      </c>
    </row>
    <row r="250" spans="3:5" x14ac:dyDescent="0.3">
      <c r="C250" s="34" t="s">
        <v>1024</v>
      </c>
      <c r="D250">
        <v>5954.5200000000013</v>
      </c>
      <c r="E250">
        <v>3</v>
      </c>
    </row>
    <row r="251" spans="3:5" x14ac:dyDescent="0.3">
      <c r="C251" s="34" t="s">
        <v>1028</v>
      </c>
      <c r="D251">
        <v>1984.8400000000004</v>
      </c>
      <c r="E251">
        <v>1</v>
      </c>
    </row>
    <row r="252" spans="3:5" x14ac:dyDescent="0.3">
      <c r="C252" s="11" t="s">
        <v>97</v>
      </c>
    </row>
    <row r="253" spans="3:5" x14ac:dyDescent="0.3">
      <c r="C253" s="34" t="s">
        <v>1020</v>
      </c>
      <c r="D253">
        <v>220.00000000000003</v>
      </c>
      <c r="E253">
        <v>2</v>
      </c>
    </row>
    <row r="254" spans="3:5" x14ac:dyDescent="0.3">
      <c r="C254" s="34" t="s">
        <v>1021</v>
      </c>
      <c r="D254">
        <v>204.16000000000003</v>
      </c>
      <c r="E254">
        <v>2</v>
      </c>
    </row>
    <row r="255" spans="3:5" x14ac:dyDescent="0.3">
      <c r="C255" s="34" t="s">
        <v>1026</v>
      </c>
      <c r="D255">
        <v>206.36</v>
      </c>
      <c r="E255">
        <v>2</v>
      </c>
    </row>
    <row r="256" spans="3:5" x14ac:dyDescent="0.3">
      <c r="C256" s="34" t="s">
        <v>1027</v>
      </c>
      <c r="D256">
        <v>112.2</v>
      </c>
      <c r="E256">
        <v>1</v>
      </c>
    </row>
    <row r="257" spans="3:5" x14ac:dyDescent="0.3">
      <c r="C257" s="34" t="s">
        <v>1023</v>
      </c>
      <c r="D257">
        <v>193.60000000000002</v>
      </c>
      <c r="E257">
        <v>2</v>
      </c>
    </row>
    <row r="258" spans="3:5" x14ac:dyDescent="0.3">
      <c r="C258" s="34" t="s">
        <v>1024</v>
      </c>
      <c r="D258">
        <v>202.84000000000003</v>
      </c>
      <c r="E258">
        <v>2</v>
      </c>
    </row>
    <row r="259" spans="3:5" x14ac:dyDescent="0.3">
      <c r="C259" s="34" t="s">
        <v>1028</v>
      </c>
      <c r="D259">
        <v>92.840000000000018</v>
      </c>
      <c r="E259">
        <v>1</v>
      </c>
    </row>
    <row r="260" spans="3:5" x14ac:dyDescent="0.3">
      <c r="C260" s="11" t="s">
        <v>493</v>
      </c>
    </row>
    <row r="261" spans="3:5" x14ac:dyDescent="0.3">
      <c r="C261" s="34" t="s">
        <v>1020</v>
      </c>
      <c r="D261">
        <v>82.5</v>
      </c>
      <c r="E261">
        <v>1</v>
      </c>
    </row>
    <row r="262" spans="3:5" x14ac:dyDescent="0.3">
      <c r="C262" s="34" t="s">
        <v>1021</v>
      </c>
      <c r="D262">
        <v>149.38</v>
      </c>
      <c r="E262">
        <v>2</v>
      </c>
    </row>
    <row r="263" spans="3:5" x14ac:dyDescent="0.3">
      <c r="C263" s="34" t="s">
        <v>1026</v>
      </c>
      <c r="D263">
        <v>66.88000000000001</v>
      </c>
      <c r="E263">
        <v>1</v>
      </c>
    </row>
    <row r="264" spans="3:5" x14ac:dyDescent="0.3">
      <c r="C264" s="11" t="s">
        <v>171</v>
      </c>
    </row>
    <row r="265" spans="3:5" x14ac:dyDescent="0.3">
      <c r="C265" s="34" t="s">
        <v>1020</v>
      </c>
      <c r="D265">
        <v>416.90000000000003</v>
      </c>
      <c r="E265">
        <v>1</v>
      </c>
    </row>
    <row r="266" spans="3:5" x14ac:dyDescent="0.3">
      <c r="C266" s="34" t="s">
        <v>1027</v>
      </c>
      <c r="D266">
        <v>818.34500000000003</v>
      </c>
      <c r="E266">
        <v>2</v>
      </c>
    </row>
    <row r="267" spans="3:5" x14ac:dyDescent="0.3">
      <c r="C267" s="34" t="s">
        <v>1029</v>
      </c>
      <c r="D267">
        <v>818.34500000000003</v>
      </c>
      <c r="E267">
        <v>2</v>
      </c>
    </row>
    <row r="268" spans="3:5" x14ac:dyDescent="0.3">
      <c r="C268" s="34" t="s">
        <v>1024</v>
      </c>
      <c r="D268">
        <v>416.90000000000003</v>
      </c>
      <c r="E268">
        <v>1</v>
      </c>
    </row>
    <row r="269" spans="3:5" x14ac:dyDescent="0.3">
      <c r="C269" s="11" t="s">
        <v>528</v>
      </c>
    </row>
    <row r="270" spans="3:5" x14ac:dyDescent="0.3">
      <c r="C270" s="34" t="s">
        <v>1030</v>
      </c>
      <c r="D270">
        <v>825.00000000000011</v>
      </c>
      <c r="E270">
        <v>1</v>
      </c>
    </row>
    <row r="271" spans="3:5" x14ac:dyDescent="0.3">
      <c r="C271" s="34" t="s">
        <v>1031</v>
      </c>
      <c r="D271">
        <v>825.00000000000011</v>
      </c>
      <c r="E271">
        <v>1</v>
      </c>
    </row>
    <row r="272" spans="3:5" x14ac:dyDescent="0.3">
      <c r="C272" s="11" t="s">
        <v>136</v>
      </c>
    </row>
    <row r="273" spans="3:5" x14ac:dyDescent="0.3">
      <c r="C273" s="34" t="s">
        <v>1026</v>
      </c>
      <c r="D273">
        <v>130.625</v>
      </c>
      <c r="E273">
        <v>1</v>
      </c>
    </row>
    <row r="274" spans="3:5" x14ac:dyDescent="0.3">
      <c r="C274" s="34" t="s">
        <v>1027</v>
      </c>
      <c r="D274">
        <v>130.625</v>
      </c>
      <c r="E274">
        <v>1</v>
      </c>
    </row>
    <row r="275" spans="3:5" x14ac:dyDescent="0.3">
      <c r="C275" s="34" t="s">
        <v>1029</v>
      </c>
      <c r="D275">
        <v>110.00000000000001</v>
      </c>
      <c r="E275">
        <v>1</v>
      </c>
    </row>
    <row r="276" spans="3:5" x14ac:dyDescent="0.3">
      <c r="C276" s="34" t="s">
        <v>1030</v>
      </c>
      <c r="D276">
        <v>110.00000000000001</v>
      </c>
      <c r="E276">
        <v>1</v>
      </c>
    </row>
    <row r="277" spans="3:5" x14ac:dyDescent="0.3">
      <c r="C277" s="34" t="s">
        <v>1024</v>
      </c>
      <c r="D277">
        <v>220.00000000000003</v>
      </c>
      <c r="E277">
        <v>2</v>
      </c>
    </row>
    <row r="278" spans="3:5" x14ac:dyDescent="0.3">
      <c r="C278" s="11" t="s">
        <v>138</v>
      </c>
    </row>
    <row r="279" spans="3:5" x14ac:dyDescent="0.3">
      <c r="C279" s="34" t="s">
        <v>1029</v>
      </c>
      <c r="D279">
        <v>88</v>
      </c>
      <c r="E279">
        <v>1</v>
      </c>
    </row>
    <row r="280" spans="3:5" x14ac:dyDescent="0.3">
      <c r="C280" s="34" t="s">
        <v>1030</v>
      </c>
      <c r="D280">
        <v>88</v>
      </c>
      <c r="E280">
        <v>1</v>
      </c>
    </row>
    <row r="281" spans="3:5" x14ac:dyDescent="0.3">
      <c r="C281" s="34" t="s">
        <v>1031</v>
      </c>
      <c r="D281">
        <v>88</v>
      </c>
      <c r="E281">
        <v>1</v>
      </c>
    </row>
    <row r="282" spans="3:5" x14ac:dyDescent="0.3">
      <c r="C282" s="34" t="s">
        <v>1022</v>
      </c>
      <c r="D282">
        <v>88</v>
      </c>
      <c r="E282">
        <v>1</v>
      </c>
    </row>
    <row r="283" spans="3:5" x14ac:dyDescent="0.3">
      <c r="C283" s="34" t="s">
        <v>1023</v>
      </c>
      <c r="D283">
        <v>176</v>
      </c>
      <c r="E283">
        <v>2</v>
      </c>
    </row>
    <row r="284" spans="3:5" x14ac:dyDescent="0.3">
      <c r="C284" s="34" t="s">
        <v>1024</v>
      </c>
      <c r="D284">
        <v>176</v>
      </c>
      <c r="E284">
        <v>2</v>
      </c>
    </row>
    <row r="285" spans="3:5" x14ac:dyDescent="0.3">
      <c r="C285" s="11" t="s">
        <v>824</v>
      </c>
    </row>
    <row r="286" spans="3:5" x14ac:dyDescent="0.3">
      <c r="C286" s="34" t="s">
        <v>1027</v>
      </c>
      <c r="D286">
        <v>116.16000000000003</v>
      </c>
      <c r="E286">
        <v>1</v>
      </c>
    </row>
    <row r="287" spans="3:5" x14ac:dyDescent="0.3">
      <c r="C287" s="34" t="s">
        <v>1029</v>
      </c>
      <c r="D287">
        <v>116.16000000000003</v>
      </c>
      <c r="E287">
        <v>1</v>
      </c>
    </row>
    <row r="288" spans="3:5" x14ac:dyDescent="0.3">
      <c r="C288" s="11" t="s">
        <v>195</v>
      </c>
    </row>
    <row r="289" spans="3:5" x14ac:dyDescent="0.3">
      <c r="C289" s="34" t="s">
        <v>1020</v>
      </c>
      <c r="D289">
        <v>434.50000000000006</v>
      </c>
      <c r="E289">
        <v>4</v>
      </c>
    </row>
    <row r="290" spans="3:5" x14ac:dyDescent="0.3">
      <c r="C290" s="34" t="s">
        <v>1021</v>
      </c>
      <c r="D290">
        <v>220.00000000000003</v>
      </c>
      <c r="E290">
        <v>2</v>
      </c>
    </row>
    <row r="291" spans="3:5" x14ac:dyDescent="0.3">
      <c r="C291" s="34" t="s">
        <v>1026</v>
      </c>
      <c r="D291">
        <v>214.50000000000003</v>
      </c>
      <c r="E291">
        <v>2</v>
      </c>
    </row>
    <row r="292" spans="3:5" x14ac:dyDescent="0.3">
      <c r="C292" s="34" t="s">
        <v>1027</v>
      </c>
      <c r="D292">
        <v>110.00000000000001</v>
      </c>
      <c r="E292">
        <v>1</v>
      </c>
    </row>
    <row r="293" spans="3:5" x14ac:dyDescent="0.3">
      <c r="C293" s="34" t="s">
        <v>1029</v>
      </c>
      <c r="D293">
        <v>110.00000000000001</v>
      </c>
      <c r="E293">
        <v>1</v>
      </c>
    </row>
    <row r="294" spans="3:5" x14ac:dyDescent="0.3">
      <c r="C294" s="34" t="s">
        <v>1030</v>
      </c>
      <c r="D294">
        <v>88</v>
      </c>
      <c r="E294">
        <v>1</v>
      </c>
    </row>
    <row r="295" spans="3:5" x14ac:dyDescent="0.3">
      <c r="C295" s="34" t="s">
        <v>1031</v>
      </c>
      <c r="D295">
        <v>180.84000000000003</v>
      </c>
      <c r="E295">
        <v>2</v>
      </c>
    </row>
    <row r="296" spans="3:5" x14ac:dyDescent="0.3">
      <c r="C296" s="34" t="s">
        <v>1022</v>
      </c>
      <c r="D296">
        <v>92.840000000000018</v>
      </c>
      <c r="E296">
        <v>1</v>
      </c>
    </row>
    <row r="297" spans="3:5" x14ac:dyDescent="0.3">
      <c r="C297" s="11" t="s">
        <v>483</v>
      </c>
    </row>
    <row r="298" spans="3:5" x14ac:dyDescent="0.3">
      <c r="C298" s="34" t="s">
        <v>1020</v>
      </c>
      <c r="D298">
        <v>110.00000000000001</v>
      </c>
      <c r="E298">
        <v>1</v>
      </c>
    </row>
    <row r="299" spans="3:5" x14ac:dyDescent="0.3">
      <c r="C299" s="34" t="s">
        <v>1021</v>
      </c>
      <c r="D299">
        <v>110.00000000000001</v>
      </c>
      <c r="E299">
        <v>1</v>
      </c>
    </row>
    <row r="300" spans="3:5" x14ac:dyDescent="0.3">
      <c r="C300" s="11" t="s">
        <v>81</v>
      </c>
    </row>
    <row r="301" spans="3:5" x14ac:dyDescent="0.3">
      <c r="C301" s="34" t="s">
        <v>1020</v>
      </c>
      <c r="D301">
        <v>138.05000000000001</v>
      </c>
      <c r="E301">
        <v>1</v>
      </c>
    </row>
    <row r="302" spans="3:5" x14ac:dyDescent="0.3">
      <c r="C302" s="34" t="s">
        <v>1021</v>
      </c>
      <c r="D302">
        <v>243.65000000000003</v>
      </c>
      <c r="E302">
        <v>2</v>
      </c>
    </row>
    <row r="303" spans="3:5" x14ac:dyDescent="0.3">
      <c r="C303" s="34" t="s">
        <v>1026</v>
      </c>
      <c r="D303">
        <v>105.60000000000001</v>
      </c>
      <c r="E303">
        <v>1</v>
      </c>
    </row>
    <row r="304" spans="3:5" x14ac:dyDescent="0.3">
      <c r="C304" s="34" t="s">
        <v>1023</v>
      </c>
      <c r="D304">
        <v>211.20000000000002</v>
      </c>
      <c r="E304">
        <v>2</v>
      </c>
    </row>
    <row r="305" spans="3:5" x14ac:dyDescent="0.3">
      <c r="C305" s="11" t="s">
        <v>72</v>
      </c>
    </row>
    <row r="306" spans="3:5" x14ac:dyDescent="0.3">
      <c r="C306" s="34" t="s">
        <v>1020</v>
      </c>
      <c r="D306">
        <v>1871.1000000000001</v>
      </c>
      <c r="E306">
        <v>7</v>
      </c>
    </row>
    <row r="307" spans="3:5" x14ac:dyDescent="0.3">
      <c r="C307" s="34" t="s">
        <v>1021</v>
      </c>
      <c r="D307">
        <v>2966.1774999999998</v>
      </c>
      <c r="E307">
        <v>11</v>
      </c>
    </row>
    <row r="308" spans="3:5" x14ac:dyDescent="0.3">
      <c r="C308" s="34" t="s">
        <v>1026</v>
      </c>
      <c r="D308">
        <v>2975.4174999999996</v>
      </c>
      <c r="E308">
        <v>11</v>
      </c>
    </row>
    <row r="309" spans="3:5" x14ac:dyDescent="0.3">
      <c r="C309" s="34" t="s">
        <v>1027</v>
      </c>
      <c r="D309">
        <v>2649.24</v>
      </c>
      <c r="E309">
        <v>10</v>
      </c>
    </row>
    <row r="310" spans="3:5" x14ac:dyDescent="0.3">
      <c r="C310" s="34" t="s">
        <v>1029</v>
      </c>
      <c r="D310">
        <v>5115</v>
      </c>
      <c r="E310">
        <v>19</v>
      </c>
    </row>
    <row r="311" spans="3:5" x14ac:dyDescent="0.3">
      <c r="C311" s="34" t="s">
        <v>1030</v>
      </c>
      <c r="D311">
        <v>2631.31</v>
      </c>
      <c r="E311">
        <v>10</v>
      </c>
    </row>
    <row r="312" spans="3:5" x14ac:dyDescent="0.3">
      <c r="C312" s="34" t="s">
        <v>1031</v>
      </c>
      <c r="D312">
        <v>1311.31</v>
      </c>
      <c r="E312">
        <v>5</v>
      </c>
    </row>
    <row r="313" spans="3:5" x14ac:dyDescent="0.3">
      <c r="C313" s="34" t="s">
        <v>1024</v>
      </c>
      <c r="D313">
        <v>1816.1000000000001</v>
      </c>
      <c r="E313">
        <v>8</v>
      </c>
    </row>
    <row r="314" spans="3:5" x14ac:dyDescent="0.3">
      <c r="C314" s="34" t="s">
        <v>1025</v>
      </c>
      <c r="D314">
        <v>660.00000000000011</v>
      </c>
      <c r="E314">
        <v>3</v>
      </c>
    </row>
    <row r="315" spans="3:5" x14ac:dyDescent="0.3">
      <c r="C315" s="11" t="s">
        <v>180</v>
      </c>
    </row>
    <row r="316" spans="3:5" x14ac:dyDescent="0.3">
      <c r="C316" s="34" t="s">
        <v>1020</v>
      </c>
      <c r="D316">
        <v>1227.71</v>
      </c>
      <c r="E316">
        <v>3</v>
      </c>
    </row>
    <row r="317" spans="3:5" x14ac:dyDescent="0.3">
      <c r="C317" s="34" t="s">
        <v>1021</v>
      </c>
      <c r="D317">
        <v>810.92000000000007</v>
      </c>
      <c r="E317">
        <v>2</v>
      </c>
    </row>
    <row r="318" spans="3:5" x14ac:dyDescent="0.3">
      <c r="C318" s="34" t="s">
        <v>1026</v>
      </c>
      <c r="D318">
        <v>413.6</v>
      </c>
      <c r="E318">
        <v>1</v>
      </c>
    </row>
    <row r="319" spans="3:5" x14ac:dyDescent="0.3">
      <c r="C319" s="34" t="s">
        <v>1027</v>
      </c>
      <c r="D319">
        <v>1219.02</v>
      </c>
      <c r="E319">
        <v>3</v>
      </c>
    </row>
    <row r="320" spans="3:5" x14ac:dyDescent="0.3">
      <c r="C320" s="34" t="s">
        <v>1029</v>
      </c>
      <c r="D320">
        <v>805.42000000000007</v>
      </c>
      <c r="E320">
        <v>2</v>
      </c>
    </row>
    <row r="321" spans="3:5" x14ac:dyDescent="0.3">
      <c r="C321" s="34" t="s">
        <v>1030</v>
      </c>
      <c r="D321">
        <v>418.82500000000005</v>
      </c>
      <c r="E321">
        <v>1</v>
      </c>
    </row>
    <row r="322" spans="3:5" x14ac:dyDescent="0.3">
      <c r="C322" s="34" t="s">
        <v>1031</v>
      </c>
      <c r="D322">
        <v>418.82500000000005</v>
      </c>
      <c r="E322">
        <v>1</v>
      </c>
    </row>
    <row r="323" spans="3:5" x14ac:dyDescent="0.3">
      <c r="C323" s="34" t="s">
        <v>1024</v>
      </c>
      <c r="D323">
        <v>416.79</v>
      </c>
      <c r="E323">
        <v>1</v>
      </c>
    </row>
    <row r="324" spans="3:5" x14ac:dyDescent="0.3">
      <c r="C324" s="11" t="s">
        <v>127</v>
      </c>
    </row>
    <row r="325" spans="3:5" x14ac:dyDescent="0.3">
      <c r="C325" s="34" t="s">
        <v>1021</v>
      </c>
      <c r="D325">
        <v>206.58000000000004</v>
      </c>
      <c r="E325">
        <v>2</v>
      </c>
    </row>
    <row r="326" spans="3:5" x14ac:dyDescent="0.3">
      <c r="C326" s="34" t="s">
        <v>1026</v>
      </c>
      <c r="D326">
        <v>206.58000000000004</v>
      </c>
      <c r="E326">
        <v>2</v>
      </c>
    </row>
    <row r="327" spans="3:5" x14ac:dyDescent="0.3">
      <c r="C327" s="34" t="s">
        <v>1027</v>
      </c>
      <c r="D327">
        <v>88</v>
      </c>
      <c r="E327">
        <v>1</v>
      </c>
    </row>
    <row r="328" spans="3:5" x14ac:dyDescent="0.3">
      <c r="C328" s="34" t="s">
        <v>1029</v>
      </c>
      <c r="D328">
        <v>198</v>
      </c>
      <c r="E328">
        <v>2</v>
      </c>
    </row>
    <row r="329" spans="3:5" x14ac:dyDescent="0.3">
      <c r="C329" s="34" t="s">
        <v>1030</v>
      </c>
      <c r="D329">
        <v>223.3</v>
      </c>
      <c r="E329">
        <v>2</v>
      </c>
    </row>
    <row r="330" spans="3:5" x14ac:dyDescent="0.3">
      <c r="C330" s="34" t="s">
        <v>1031</v>
      </c>
      <c r="D330">
        <v>294.14</v>
      </c>
      <c r="E330">
        <v>3</v>
      </c>
    </row>
    <row r="331" spans="3:5" x14ac:dyDescent="0.3">
      <c r="C331" s="34" t="s">
        <v>1022</v>
      </c>
      <c r="D331">
        <v>268.84000000000003</v>
      </c>
      <c r="E331">
        <v>3</v>
      </c>
    </row>
    <row r="332" spans="3:5" x14ac:dyDescent="0.3">
      <c r="C332" s="34" t="s">
        <v>1023</v>
      </c>
      <c r="D332">
        <v>88</v>
      </c>
      <c r="E332">
        <v>1</v>
      </c>
    </row>
    <row r="333" spans="3:5" x14ac:dyDescent="0.3">
      <c r="C333" s="11" t="s">
        <v>765</v>
      </c>
    </row>
    <row r="334" spans="3:5" x14ac:dyDescent="0.3">
      <c r="C334" s="34" t="s">
        <v>1020</v>
      </c>
      <c r="D334">
        <v>302.5</v>
      </c>
      <c r="E334">
        <v>1</v>
      </c>
    </row>
    <row r="335" spans="3:5" x14ac:dyDescent="0.3">
      <c r="C335" s="34" t="s">
        <v>1021</v>
      </c>
      <c r="D335">
        <v>302.5</v>
      </c>
      <c r="E335">
        <v>1</v>
      </c>
    </row>
    <row r="336" spans="3:5" x14ac:dyDescent="0.3">
      <c r="C336" s="34" t="s">
        <v>1026</v>
      </c>
      <c r="D336">
        <v>313.5</v>
      </c>
      <c r="E336">
        <v>1</v>
      </c>
    </row>
    <row r="337" spans="3:5" x14ac:dyDescent="0.3">
      <c r="C337" s="34" t="s">
        <v>1027</v>
      </c>
      <c r="D337">
        <v>313.5</v>
      </c>
      <c r="E337">
        <v>1</v>
      </c>
    </row>
    <row r="338" spans="3:5" x14ac:dyDescent="0.3">
      <c r="C338" s="11" t="s">
        <v>153</v>
      </c>
    </row>
    <row r="339" spans="3:5" x14ac:dyDescent="0.3">
      <c r="C339" s="34" t="s">
        <v>1029</v>
      </c>
      <c r="D339">
        <v>226.05</v>
      </c>
      <c r="E339">
        <v>1</v>
      </c>
    </row>
    <row r="340" spans="3:5" x14ac:dyDescent="0.3">
      <c r="C340" s="34" t="s">
        <v>1030</v>
      </c>
      <c r="D340">
        <v>226.05</v>
      </c>
      <c r="E340">
        <v>1</v>
      </c>
    </row>
    <row r="341" spans="3:5" x14ac:dyDescent="0.3">
      <c r="C341" s="34" t="s">
        <v>1024</v>
      </c>
      <c r="D341">
        <v>184.8</v>
      </c>
      <c r="E341">
        <v>1</v>
      </c>
    </row>
    <row r="342" spans="3:5" x14ac:dyDescent="0.3">
      <c r="C342" s="34" t="s">
        <v>1025</v>
      </c>
      <c r="D342">
        <v>184.8</v>
      </c>
      <c r="E342">
        <v>1</v>
      </c>
    </row>
    <row r="343" spans="3:5" x14ac:dyDescent="0.3">
      <c r="C343" s="11" t="s">
        <v>152</v>
      </c>
    </row>
    <row r="344" spans="3:5" x14ac:dyDescent="0.3">
      <c r="C344" s="34" t="s">
        <v>1020</v>
      </c>
      <c r="D344">
        <v>275</v>
      </c>
      <c r="E344">
        <v>1</v>
      </c>
    </row>
    <row r="345" spans="3:5" x14ac:dyDescent="0.3">
      <c r="C345" s="34" t="s">
        <v>1021</v>
      </c>
      <c r="D345">
        <v>275</v>
      </c>
      <c r="E345">
        <v>1</v>
      </c>
    </row>
    <row r="346" spans="3:5" x14ac:dyDescent="0.3">
      <c r="C346" s="34" t="s">
        <v>1026</v>
      </c>
      <c r="D346">
        <v>275</v>
      </c>
      <c r="E346">
        <v>1</v>
      </c>
    </row>
    <row r="347" spans="3:5" x14ac:dyDescent="0.3">
      <c r="C347" s="34" t="s">
        <v>1027</v>
      </c>
      <c r="D347">
        <v>275</v>
      </c>
      <c r="E347">
        <v>1</v>
      </c>
    </row>
    <row r="348" spans="3:5" x14ac:dyDescent="0.3">
      <c r="C348" s="34" t="s">
        <v>1031</v>
      </c>
      <c r="D348">
        <v>220.00000000000003</v>
      </c>
      <c r="E348">
        <v>1</v>
      </c>
    </row>
    <row r="349" spans="3:5" x14ac:dyDescent="0.3">
      <c r="C349" s="34" t="s">
        <v>1022</v>
      </c>
      <c r="D349">
        <v>220.00000000000003</v>
      </c>
      <c r="E349">
        <v>1</v>
      </c>
    </row>
    <row r="350" spans="3:5" x14ac:dyDescent="0.3">
      <c r="C350" s="34" t="s">
        <v>1024</v>
      </c>
      <c r="D350">
        <v>220.00000000000003</v>
      </c>
      <c r="E350">
        <v>1</v>
      </c>
    </row>
    <row r="351" spans="3:5" x14ac:dyDescent="0.3">
      <c r="C351" s="34" t="s">
        <v>1025</v>
      </c>
      <c r="D351">
        <v>220.00000000000003</v>
      </c>
      <c r="E351">
        <v>1</v>
      </c>
    </row>
    <row r="352" spans="3:5" x14ac:dyDescent="0.3">
      <c r="C352" s="11" t="s">
        <v>562</v>
      </c>
    </row>
    <row r="353" spans="3:5" x14ac:dyDescent="0.3">
      <c r="C353" s="34" t="s">
        <v>1020</v>
      </c>
      <c r="D353">
        <v>211.47500000000002</v>
      </c>
      <c r="E353">
        <v>1</v>
      </c>
    </row>
    <row r="354" spans="3:5" x14ac:dyDescent="0.3">
      <c r="C354" s="34" t="s">
        <v>1021</v>
      </c>
      <c r="D354">
        <v>211.47500000000002</v>
      </c>
      <c r="E354">
        <v>1</v>
      </c>
    </row>
    <row r="355" spans="3:5" x14ac:dyDescent="0.3">
      <c r="C355" s="34" t="s">
        <v>1026</v>
      </c>
      <c r="D355">
        <v>192.50000000000003</v>
      </c>
      <c r="E355">
        <v>1</v>
      </c>
    </row>
    <row r="356" spans="3:5" x14ac:dyDescent="0.3">
      <c r="C356" s="34" t="s">
        <v>1027</v>
      </c>
      <c r="D356">
        <v>192.50000000000003</v>
      </c>
      <c r="E356">
        <v>1</v>
      </c>
    </row>
    <row r="357" spans="3:5" x14ac:dyDescent="0.3">
      <c r="C357" s="11" t="s">
        <v>767</v>
      </c>
    </row>
    <row r="358" spans="3:5" x14ac:dyDescent="0.3">
      <c r="C358" s="34" t="s">
        <v>1020</v>
      </c>
      <c r="D358">
        <v>416.90000000000003</v>
      </c>
      <c r="E358">
        <v>1</v>
      </c>
    </row>
    <row r="359" spans="3:5" x14ac:dyDescent="0.3">
      <c r="C359" s="34" t="s">
        <v>1021</v>
      </c>
      <c r="D359">
        <v>416.90000000000003</v>
      </c>
      <c r="E359">
        <v>1</v>
      </c>
    </row>
    <row r="360" spans="3:5" x14ac:dyDescent="0.3">
      <c r="C360" s="11" t="s">
        <v>560</v>
      </c>
    </row>
    <row r="361" spans="3:5" x14ac:dyDescent="0.3">
      <c r="C361" s="34" t="s">
        <v>1020</v>
      </c>
      <c r="D361">
        <v>412.50000000000006</v>
      </c>
      <c r="E361">
        <v>1</v>
      </c>
    </row>
    <row r="362" spans="3:5" x14ac:dyDescent="0.3">
      <c r="C362" s="34" t="s">
        <v>1021</v>
      </c>
      <c r="D362">
        <v>412.50000000000006</v>
      </c>
      <c r="E362">
        <v>1</v>
      </c>
    </row>
    <row r="363" spans="3:5" x14ac:dyDescent="0.3">
      <c r="C363" s="34" t="s">
        <v>1026</v>
      </c>
      <c r="D363">
        <v>412.50000000000006</v>
      </c>
      <c r="E363">
        <v>1</v>
      </c>
    </row>
    <row r="364" spans="3:5" x14ac:dyDescent="0.3">
      <c r="C364" s="34" t="s">
        <v>1027</v>
      </c>
      <c r="D364">
        <v>412.50000000000006</v>
      </c>
      <c r="E364">
        <v>1</v>
      </c>
    </row>
    <row r="365" spans="3:5" x14ac:dyDescent="0.3">
      <c r="C365" s="34" t="s">
        <v>1031</v>
      </c>
      <c r="D365">
        <v>330</v>
      </c>
      <c r="E365">
        <v>1</v>
      </c>
    </row>
    <row r="366" spans="3:5" x14ac:dyDescent="0.3">
      <c r="C366" s="34" t="s">
        <v>1022</v>
      </c>
      <c r="D366">
        <v>330</v>
      </c>
      <c r="E366">
        <v>1</v>
      </c>
    </row>
    <row r="367" spans="3:5" x14ac:dyDescent="0.3">
      <c r="C367" s="11" t="s">
        <v>530</v>
      </c>
    </row>
    <row r="368" spans="3:5" x14ac:dyDescent="0.3">
      <c r="C368" s="34" t="s">
        <v>1030</v>
      </c>
      <c r="D368">
        <v>1100</v>
      </c>
      <c r="E368">
        <v>1</v>
      </c>
    </row>
    <row r="369" spans="3:5" x14ac:dyDescent="0.3">
      <c r="C369" s="34" t="s">
        <v>1031</v>
      </c>
      <c r="D369">
        <v>1100</v>
      </c>
      <c r="E369">
        <v>1</v>
      </c>
    </row>
    <row r="370" spans="3:5" x14ac:dyDescent="0.3">
      <c r="C370" s="11" t="s">
        <v>118</v>
      </c>
    </row>
    <row r="371" spans="3:5" x14ac:dyDescent="0.3">
      <c r="C371" s="34" t="s">
        <v>1024</v>
      </c>
      <c r="D371">
        <v>469.92000000000007</v>
      </c>
      <c r="E371">
        <v>3</v>
      </c>
    </row>
    <row r="372" spans="3:5" x14ac:dyDescent="0.3">
      <c r="C372" s="34" t="s">
        <v>1028</v>
      </c>
      <c r="D372">
        <v>157.52000000000004</v>
      </c>
      <c r="E372">
        <v>1</v>
      </c>
    </row>
    <row r="373" spans="3:5" x14ac:dyDescent="0.3">
      <c r="C373" s="11" t="s">
        <v>399</v>
      </c>
    </row>
    <row r="374" spans="3:5" x14ac:dyDescent="0.3">
      <c r="C374" s="34" t="s">
        <v>1020</v>
      </c>
      <c r="D374">
        <v>550.00000000000011</v>
      </c>
      <c r="E374">
        <v>5</v>
      </c>
    </row>
    <row r="375" spans="3:5" x14ac:dyDescent="0.3">
      <c r="C375" s="34" t="s">
        <v>1021</v>
      </c>
      <c r="D375">
        <v>660.00000000000011</v>
      </c>
      <c r="E375">
        <v>6</v>
      </c>
    </row>
    <row r="376" spans="3:5" x14ac:dyDescent="0.3">
      <c r="C376" s="34" t="s">
        <v>1026</v>
      </c>
      <c r="D376">
        <v>330.00000000000006</v>
      </c>
      <c r="E376">
        <v>3</v>
      </c>
    </row>
    <row r="377" spans="3:5" x14ac:dyDescent="0.3">
      <c r="C377" s="34" t="s">
        <v>1027</v>
      </c>
      <c r="D377">
        <v>110.00000000000001</v>
      </c>
      <c r="E377">
        <v>1</v>
      </c>
    </row>
    <row r="378" spans="3:5" x14ac:dyDescent="0.3">
      <c r="C378" s="34" t="s">
        <v>1029</v>
      </c>
      <c r="D378">
        <v>110.00000000000001</v>
      </c>
      <c r="E378">
        <v>1</v>
      </c>
    </row>
    <row r="379" spans="3:5" x14ac:dyDescent="0.3">
      <c r="C379" s="11" t="s">
        <v>387</v>
      </c>
    </row>
    <row r="380" spans="3:5" x14ac:dyDescent="0.3">
      <c r="C380" s="34" t="s">
        <v>1020</v>
      </c>
      <c r="D380">
        <v>186.45000000000002</v>
      </c>
      <c r="E380">
        <v>1</v>
      </c>
    </row>
    <row r="381" spans="3:5" x14ac:dyDescent="0.3">
      <c r="C381" s="34" t="s">
        <v>1021</v>
      </c>
      <c r="D381">
        <v>186.45000000000002</v>
      </c>
      <c r="E381">
        <v>1</v>
      </c>
    </row>
    <row r="382" spans="3:5" x14ac:dyDescent="0.3">
      <c r="C382" s="34" t="s">
        <v>1027</v>
      </c>
      <c r="D382">
        <v>187.55</v>
      </c>
      <c r="E382">
        <v>1</v>
      </c>
    </row>
    <row r="383" spans="3:5" x14ac:dyDescent="0.3">
      <c r="C383" s="34" t="s">
        <v>1029</v>
      </c>
      <c r="D383">
        <v>187.55</v>
      </c>
      <c r="E383">
        <v>1</v>
      </c>
    </row>
    <row r="384" spans="3:5" x14ac:dyDescent="0.3">
      <c r="C384" s="11" t="s">
        <v>100</v>
      </c>
    </row>
    <row r="385" spans="3:5" x14ac:dyDescent="0.3">
      <c r="C385" s="34" t="s">
        <v>1020</v>
      </c>
      <c r="D385">
        <v>264</v>
      </c>
      <c r="E385">
        <v>1</v>
      </c>
    </row>
    <row r="386" spans="3:5" x14ac:dyDescent="0.3">
      <c r="C386" s="34" t="s">
        <v>1021</v>
      </c>
      <c r="D386">
        <v>471.46000000000004</v>
      </c>
      <c r="E386">
        <v>2</v>
      </c>
    </row>
    <row r="387" spans="3:5" x14ac:dyDescent="0.3">
      <c r="C387" s="34" t="s">
        <v>1026</v>
      </c>
      <c r="D387">
        <v>207.46000000000004</v>
      </c>
      <c r="E387">
        <v>1</v>
      </c>
    </row>
    <row r="388" spans="3:5" x14ac:dyDescent="0.3">
      <c r="C388" s="11" t="s">
        <v>176</v>
      </c>
    </row>
    <row r="389" spans="3:5" x14ac:dyDescent="0.3">
      <c r="C389" s="34" t="s">
        <v>1020</v>
      </c>
      <c r="D389">
        <v>1350.8000000000002</v>
      </c>
      <c r="E389">
        <v>1</v>
      </c>
    </row>
    <row r="390" spans="3:5" x14ac:dyDescent="0.3">
      <c r="C390" s="34" t="s">
        <v>1021</v>
      </c>
      <c r="D390">
        <v>1350.8000000000002</v>
      </c>
      <c r="E390">
        <v>1</v>
      </c>
    </row>
    <row r="391" spans="3:5" x14ac:dyDescent="0.3">
      <c r="C391" s="34" t="s">
        <v>1026</v>
      </c>
      <c r="D391">
        <v>1351.9</v>
      </c>
      <c r="E391">
        <v>1</v>
      </c>
    </row>
    <row r="392" spans="3:5" x14ac:dyDescent="0.3">
      <c r="C392" s="34" t="s">
        <v>1027</v>
      </c>
      <c r="D392">
        <v>2636.2049999999999</v>
      </c>
      <c r="E392">
        <v>2</v>
      </c>
    </row>
    <row r="393" spans="3:5" x14ac:dyDescent="0.3">
      <c r="C393" s="34" t="s">
        <v>1029</v>
      </c>
      <c r="D393">
        <v>2636.2049999999999</v>
      </c>
      <c r="E393">
        <v>2</v>
      </c>
    </row>
    <row r="394" spans="3:5" x14ac:dyDescent="0.3">
      <c r="C394" s="34" t="s">
        <v>1030</v>
      </c>
      <c r="D394">
        <v>2702.7000000000003</v>
      </c>
      <c r="E394">
        <v>2</v>
      </c>
    </row>
    <row r="395" spans="3:5" x14ac:dyDescent="0.3">
      <c r="C395" s="34" t="s">
        <v>1031</v>
      </c>
      <c r="D395">
        <v>1350.8000000000002</v>
      </c>
      <c r="E395">
        <v>1</v>
      </c>
    </row>
    <row r="396" spans="3:5" x14ac:dyDescent="0.3">
      <c r="C396" s="11" t="s">
        <v>440</v>
      </c>
    </row>
    <row r="397" spans="3:5" x14ac:dyDescent="0.3">
      <c r="C397" s="34" t="s">
        <v>1020</v>
      </c>
      <c r="D397">
        <v>385.00000000000006</v>
      </c>
      <c r="E397">
        <v>7</v>
      </c>
    </row>
    <row r="398" spans="3:5" x14ac:dyDescent="0.3">
      <c r="C398" s="34" t="s">
        <v>1021</v>
      </c>
      <c r="D398">
        <v>440.00000000000006</v>
      </c>
      <c r="E398">
        <v>8</v>
      </c>
    </row>
    <row r="399" spans="3:5" x14ac:dyDescent="0.3">
      <c r="C399" s="34" t="s">
        <v>1026</v>
      </c>
      <c r="D399">
        <v>220.00000000000003</v>
      </c>
      <c r="E399">
        <v>4</v>
      </c>
    </row>
    <row r="400" spans="3:5" x14ac:dyDescent="0.3">
      <c r="C400" s="34" t="s">
        <v>1027</v>
      </c>
      <c r="D400">
        <v>55.000000000000007</v>
      </c>
      <c r="E400">
        <v>1</v>
      </c>
    </row>
    <row r="401" spans="3:5" x14ac:dyDescent="0.3">
      <c r="C401" s="34" t="s">
        <v>1029</v>
      </c>
      <c r="D401">
        <v>110.00000000000001</v>
      </c>
      <c r="E401">
        <v>2</v>
      </c>
    </row>
    <row r="402" spans="3:5" x14ac:dyDescent="0.3">
      <c r="C402" s="11" t="s">
        <v>93</v>
      </c>
    </row>
    <row r="403" spans="3:5" x14ac:dyDescent="0.3">
      <c r="C403" s="34" t="s">
        <v>1020</v>
      </c>
      <c r="D403">
        <v>110.00000000000001</v>
      </c>
      <c r="E403">
        <v>1</v>
      </c>
    </row>
    <row r="404" spans="3:5" x14ac:dyDescent="0.3">
      <c r="C404" s="34" t="s">
        <v>1021</v>
      </c>
      <c r="D404">
        <v>88</v>
      </c>
      <c r="E404">
        <v>1</v>
      </c>
    </row>
    <row r="405" spans="3:5" x14ac:dyDescent="0.3">
      <c r="C405" s="34" t="s">
        <v>1026</v>
      </c>
      <c r="D405">
        <v>88</v>
      </c>
      <c r="E405">
        <v>1</v>
      </c>
    </row>
    <row r="406" spans="3:5" x14ac:dyDescent="0.3">
      <c r="C406" s="34" t="s">
        <v>1030</v>
      </c>
      <c r="D406">
        <v>88</v>
      </c>
      <c r="E406">
        <v>1</v>
      </c>
    </row>
    <row r="407" spans="3:5" x14ac:dyDescent="0.3">
      <c r="C407" s="34" t="s">
        <v>1031</v>
      </c>
      <c r="D407">
        <v>88</v>
      </c>
      <c r="E407">
        <v>1</v>
      </c>
    </row>
    <row r="408" spans="3:5" x14ac:dyDescent="0.3">
      <c r="C408" s="34" t="s">
        <v>1023</v>
      </c>
      <c r="D408">
        <v>176</v>
      </c>
      <c r="E408">
        <v>2</v>
      </c>
    </row>
    <row r="409" spans="3:5" x14ac:dyDescent="0.3">
      <c r="C409" s="34" t="s">
        <v>1024</v>
      </c>
      <c r="D409">
        <v>286</v>
      </c>
      <c r="E409">
        <v>3</v>
      </c>
    </row>
    <row r="410" spans="3:5" x14ac:dyDescent="0.3">
      <c r="C410" s="11" t="s">
        <v>89</v>
      </c>
    </row>
    <row r="411" spans="3:5" x14ac:dyDescent="0.3">
      <c r="C411" s="34" t="s">
        <v>1021</v>
      </c>
      <c r="D411">
        <v>125.18000000000002</v>
      </c>
      <c r="E411">
        <v>1</v>
      </c>
    </row>
    <row r="412" spans="3:5" x14ac:dyDescent="0.3">
      <c r="C412" s="34" t="s">
        <v>1026</v>
      </c>
      <c r="D412">
        <v>125.18000000000002</v>
      </c>
      <c r="E412">
        <v>1</v>
      </c>
    </row>
    <row r="413" spans="3:5" x14ac:dyDescent="0.3">
      <c r="C413" s="34" t="s">
        <v>1031</v>
      </c>
      <c r="D413">
        <v>110.00000000000001</v>
      </c>
      <c r="E413">
        <v>1</v>
      </c>
    </row>
    <row r="414" spans="3:5" x14ac:dyDescent="0.3">
      <c r="C414" s="34" t="s">
        <v>1022</v>
      </c>
      <c r="D414">
        <v>110.00000000000001</v>
      </c>
      <c r="E414">
        <v>1</v>
      </c>
    </row>
    <row r="415" spans="3:5" x14ac:dyDescent="0.3">
      <c r="C415" s="11" t="s">
        <v>982</v>
      </c>
      <c r="D415">
        <v>82678.14499999999</v>
      </c>
      <c r="E415">
        <v>410</v>
      </c>
    </row>
    <row r="424" spans="1:3" x14ac:dyDescent="0.3">
      <c r="A424" s="10" t="s">
        <v>980</v>
      </c>
      <c r="B424" t="s">
        <v>1018</v>
      </c>
      <c r="C424" t="s">
        <v>1019</v>
      </c>
    </row>
    <row r="425" spans="1:3" x14ac:dyDescent="0.3">
      <c r="A425" s="11">
        <v>0</v>
      </c>
    </row>
    <row r="426" spans="1:3" x14ac:dyDescent="0.3">
      <c r="A426" s="34"/>
      <c r="B426">
        <v>0</v>
      </c>
      <c r="C426">
        <v>95</v>
      </c>
    </row>
    <row r="427" spans="1:3" x14ac:dyDescent="0.3">
      <c r="A427" s="34" t="s">
        <v>124</v>
      </c>
      <c r="B427">
        <v>3969.6800000000007</v>
      </c>
      <c r="C427">
        <v>2</v>
      </c>
    </row>
    <row r="428" spans="1:3" x14ac:dyDescent="0.3">
      <c r="A428" s="34" t="s">
        <v>97</v>
      </c>
      <c r="B428">
        <v>92.840000000000018</v>
      </c>
      <c r="C428">
        <v>1</v>
      </c>
    </row>
    <row r="429" spans="1:3" x14ac:dyDescent="0.3">
      <c r="A429" s="34" t="s">
        <v>136</v>
      </c>
      <c r="B429">
        <v>110.00000000000001</v>
      </c>
      <c r="C429">
        <v>1</v>
      </c>
    </row>
    <row r="430" spans="1:3" x14ac:dyDescent="0.3">
      <c r="A430" s="34" t="s">
        <v>138</v>
      </c>
      <c r="B430">
        <v>88</v>
      </c>
      <c r="C430">
        <v>1</v>
      </c>
    </row>
    <row r="431" spans="1:3" x14ac:dyDescent="0.3">
      <c r="A431" s="34" t="s">
        <v>195</v>
      </c>
      <c r="B431">
        <v>214.50000000000003</v>
      </c>
      <c r="C431">
        <v>2</v>
      </c>
    </row>
    <row r="432" spans="1:3" x14ac:dyDescent="0.3">
      <c r="A432" s="34" t="s">
        <v>72</v>
      </c>
      <c r="B432">
        <v>4583.4799999999996</v>
      </c>
      <c r="C432">
        <v>17</v>
      </c>
    </row>
    <row r="433" spans="1:3" x14ac:dyDescent="0.3">
      <c r="A433" s="34" t="s">
        <v>180</v>
      </c>
      <c r="B433">
        <v>827.2</v>
      </c>
      <c r="C433">
        <v>2</v>
      </c>
    </row>
    <row r="434" spans="1:3" x14ac:dyDescent="0.3">
      <c r="A434" s="34" t="s">
        <v>127</v>
      </c>
      <c r="B434">
        <v>93.280000000000015</v>
      </c>
      <c r="C434">
        <v>1</v>
      </c>
    </row>
    <row r="435" spans="1:3" x14ac:dyDescent="0.3">
      <c r="A435" s="34" t="s">
        <v>765</v>
      </c>
      <c r="B435">
        <v>627</v>
      </c>
      <c r="C435">
        <v>2</v>
      </c>
    </row>
    <row r="436" spans="1:3" x14ac:dyDescent="0.3">
      <c r="A436" s="34" t="s">
        <v>153</v>
      </c>
      <c r="B436">
        <v>184.8</v>
      </c>
      <c r="C436">
        <v>1</v>
      </c>
    </row>
    <row r="437" spans="1:3" x14ac:dyDescent="0.3">
      <c r="A437" s="34" t="s">
        <v>152</v>
      </c>
      <c r="B437">
        <v>770</v>
      </c>
      <c r="C437">
        <v>3</v>
      </c>
    </row>
    <row r="438" spans="1:3" x14ac:dyDescent="0.3">
      <c r="A438" s="34" t="s">
        <v>562</v>
      </c>
      <c r="B438">
        <v>385.00000000000006</v>
      </c>
      <c r="C438">
        <v>2</v>
      </c>
    </row>
    <row r="439" spans="1:3" x14ac:dyDescent="0.3">
      <c r="A439" s="34" t="s">
        <v>560</v>
      </c>
      <c r="B439">
        <v>825.00000000000011</v>
      </c>
      <c r="C439">
        <v>2</v>
      </c>
    </row>
    <row r="440" spans="1:3" x14ac:dyDescent="0.3">
      <c r="A440" s="34" t="s">
        <v>118</v>
      </c>
      <c r="B440">
        <v>313.72000000000003</v>
      </c>
      <c r="C440">
        <v>2</v>
      </c>
    </row>
    <row r="441" spans="1:3" x14ac:dyDescent="0.3">
      <c r="A441" s="34" t="s">
        <v>399</v>
      </c>
      <c r="B441">
        <v>110.00000000000001</v>
      </c>
      <c r="C441">
        <v>1</v>
      </c>
    </row>
    <row r="442" spans="1:3" x14ac:dyDescent="0.3">
      <c r="A442" s="34" t="s">
        <v>176</v>
      </c>
      <c r="B442">
        <v>2703.8</v>
      </c>
      <c r="C442">
        <v>2</v>
      </c>
    </row>
    <row r="443" spans="1:3" x14ac:dyDescent="0.3">
      <c r="A443" s="34" t="s">
        <v>440</v>
      </c>
      <c r="B443">
        <v>220.00000000000003</v>
      </c>
      <c r="C443">
        <v>4</v>
      </c>
    </row>
    <row r="444" spans="1:3" x14ac:dyDescent="0.3">
      <c r="A444" s="11">
        <v>1</v>
      </c>
    </row>
    <row r="445" spans="1:3" x14ac:dyDescent="0.3">
      <c r="A445" s="34"/>
      <c r="B445">
        <v>0</v>
      </c>
      <c r="C445">
        <v>2</v>
      </c>
    </row>
    <row r="446" spans="1:3" x14ac:dyDescent="0.3">
      <c r="A446" s="34" t="s">
        <v>124</v>
      </c>
      <c r="B446">
        <v>1984.8400000000004</v>
      </c>
      <c r="C446">
        <v>1</v>
      </c>
    </row>
    <row r="447" spans="1:3" x14ac:dyDescent="0.3">
      <c r="A447" s="34" t="s">
        <v>97</v>
      </c>
      <c r="B447">
        <v>110.00000000000001</v>
      </c>
      <c r="C447">
        <v>1</v>
      </c>
    </row>
    <row r="448" spans="1:3" x14ac:dyDescent="0.3">
      <c r="A448" s="34" t="s">
        <v>493</v>
      </c>
      <c r="B448">
        <v>165</v>
      </c>
      <c r="C448">
        <v>2</v>
      </c>
    </row>
    <row r="449" spans="1:3" x14ac:dyDescent="0.3">
      <c r="A449" s="34" t="s">
        <v>171</v>
      </c>
      <c r="B449">
        <v>416.90000000000003</v>
      </c>
      <c r="C449">
        <v>1</v>
      </c>
    </row>
    <row r="450" spans="1:3" x14ac:dyDescent="0.3">
      <c r="A450" s="34" t="s">
        <v>528</v>
      </c>
      <c r="B450">
        <v>825.00000000000011</v>
      </c>
      <c r="C450">
        <v>1</v>
      </c>
    </row>
    <row r="451" spans="1:3" x14ac:dyDescent="0.3">
      <c r="A451" s="34" t="s">
        <v>136</v>
      </c>
      <c r="B451">
        <v>330.00000000000006</v>
      </c>
      <c r="C451">
        <v>3</v>
      </c>
    </row>
    <row r="452" spans="1:3" x14ac:dyDescent="0.3">
      <c r="A452" s="34" t="s">
        <v>138</v>
      </c>
      <c r="B452">
        <v>264</v>
      </c>
      <c r="C452">
        <v>3</v>
      </c>
    </row>
    <row r="453" spans="1:3" x14ac:dyDescent="0.3">
      <c r="A453" s="34" t="s">
        <v>195</v>
      </c>
      <c r="B453">
        <v>440.00000000000006</v>
      </c>
      <c r="C453">
        <v>4</v>
      </c>
    </row>
    <row r="454" spans="1:3" x14ac:dyDescent="0.3">
      <c r="A454" s="34" t="s">
        <v>483</v>
      </c>
      <c r="B454">
        <v>220.00000000000003</v>
      </c>
      <c r="C454">
        <v>2</v>
      </c>
    </row>
    <row r="455" spans="1:3" x14ac:dyDescent="0.3">
      <c r="A455" s="34" t="s">
        <v>81</v>
      </c>
      <c r="B455">
        <v>276.10000000000002</v>
      </c>
      <c r="C455">
        <v>2</v>
      </c>
    </row>
    <row r="456" spans="1:3" x14ac:dyDescent="0.3">
      <c r="A456" s="34" t="s">
        <v>72</v>
      </c>
      <c r="B456">
        <v>4888.4550000000008</v>
      </c>
      <c r="C456">
        <v>19</v>
      </c>
    </row>
    <row r="457" spans="1:3" x14ac:dyDescent="0.3">
      <c r="A457" s="34" t="s">
        <v>180</v>
      </c>
      <c r="B457">
        <v>1671.6150000000002</v>
      </c>
      <c r="C457">
        <v>4</v>
      </c>
    </row>
    <row r="458" spans="1:3" x14ac:dyDescent="0.3">
      <c r="A458" s="34" t="s">
        <v>127</v>
      </c>
      <c r="B458">
        <v>387.86000000000007</v>
      </c>
      <c r="C458">
        <v>4</v>
      </c>
    </row>
    <row r="459" spans="1:3" x14ac:dyDescent="0.3">
      <c r="A459" s="34" t="s">
        <v>765</v>
      </c>
      <c r="B459">
        <v>605</v>
      </c>
      <c r="C459">
        <v>2</v>
      </c>
    </row>
    <row r="460" spans="1:3" x14ac:dyDescent="0.3">
      <c r="A460" s="34" t="s">
        <v>153</v>
      </c>
      <c r="B460">
        <v>410.85</v>
      </c>
      <c r="C460">
        <v>2</v>
      </c>
    </row>
    <row r="461" spans="1:3" x14ac:dyDescent="0.3">
      <c r="A461" s="34" t="s">
        <v>152</v>
      </c>
      <c r="B461">
        <v>770</v>
      </c>
      <c r="C461">
        <v>3</v>
      </c>
    </row>
    <row r="462" spans="1:3" x14ac:dyDescent="0.3">
      <c r="A462" s="34" t="s">
        <v>562</v>
      </c>
      <c r="B462">
        <v>422.95000000000005</v>
      </c>
      <c r="C462">
        <v>2</v>
      </c>
    </row>
    <row r="463" spans="1:3" x14ac:dyDescent="0.3">
      <c r="A463" s="34" t="s">
        <v>767</v>
      </c>
      <c r="B463">
        <v>833.80000000000007</v>
      </c>
      <c r="C463">
        <v>2</v>
      </c>
    </row>
    <row r="464" spans="1:3" x14ac:dyDescent="0.3">
      <c r="A464" s="34" t="s">
        <v>560</v>
      </c>
      <c r="B464">
        <v>825.00000000000011</v>
      </c>
      <c r="C464">
        <v>2</v>
      </c>
    </row>
    <row r="465" spans="1:3" x14ac:dyDescent="0.3">
      <c r="A465" s="34" t="s">
        <v>530</v>
      </c>
      <c r="B465">
        <v>1100</v>
      </c>
      <c r="C465">
        <v>1</v>
      </c>
    </row>
    <row r="466" spans="1:3" x14ac:dyDescent="0.3">
      <c r="A466" s="34" t="s">
        <v>118</v>
      </c>
      <c r="B466">
        <v>156.20000000000002</v>
      </c>
      <c r="C466">
        <v>1</v>
      </c>
    </row>
    <row r="467" spans="1:3" x14ac:dyDescent="0.3">
      <c r="A467" s="34" t="s">
        <v>399</v>
      </c>
      <c r="B467">
        <v>880.00000000000011</v>
      </c>
      <c r="C467">
        <v>8</v>
      </c>
    </row>
    <row r="468" spans="1:3" x14ac:dyDescent="0.3">
      <c r="A468" s="34" t="s">
        <v>100</v>
      </c>
      <c r="B468">
        <v>528</v>
      </c>
      <c r="C468">
        <v>2</v>
      </c>
    </row>
    <row r="469" spans="1:3" x14ac:dyDescent="0.3">
      <c r="A469" s="34" t="s">
        <v>176</v>
      </c>
      <c r="B469">
        <v>5403.2000000000007</v>
      </c>
      <c r="C469">
        <v>4</v>
      </c>
    </row>
    <row r="470" spans="1:3" x14ac:dyDescent="0.3">
      <c r="A470" s="34" t="s">
        <v>440</v>
      </c>
      <c r="B470">
        <v>660.00000000000011</v>
      </c>
      <c r="C470">
        <v>12</v>
      </c>
    </row>
    <row r="471" spans="1:3" x14ac:dyDescent="0.3">
      <c r="A471" s="34" t="s">
        <v>93</v>
      </c>
      <c r="B471">
        <v>198</v>
      </c>
      <c r="C471">
        <v>2</v>
      </c>
    </row>
    <row r="472" spans="1:3" x14ac:dyDescent="0.3">
      <c r="A472" s="11">
        <v>2</v>
      </c>
    </row>
    <row r="473" spans="1:3" x14ac:dyDescent="0.3">
      <c r="A473" s="34"/>
      <c r="B473">
        <v>0</v>
      </c>
      <c r="C473">
        <v>9</v>
      </c>
    </row>
    <row r="474" spans="1:3" x14ac:dyDescent="0.3">
      <c r="A474" s="34" t="s">
        <v>393</v>
      </c>
      <c r="B474">
        <v>570.90000000000009</v>
      </c>
      <c r="C474">
        <v>2</v>
      </c>
    </row>
    <row r="475" spans="1:3" x14ac:dyDescent="0.3">
      <c r="A475" s="34" t="s">
        <v>124</v>
      </c>
      <c r="B475">
        <v>1984.8400000000004</v>
      </c>
      <c r="C475">
        <v>1</v>
      </c>
    </row>
    <row r="476" spans="1:3" x14ac:dyDescent="0.3">
      <c r="A476" s="34" t="s">
        <v>97</v>
      </c>
      <c r="B476">
        <v>712.36</v>
      </c>
      <c r="C476">
        <v>7</v>
      </c>
    </row>
    <row r="477" spans="1:3" x14ac:dyDescent="0.3">
      <c r="A477" s="34" t="s">
        <v>171</v>
      </c>
      <c r="B477">
        <v>2053.59</v>
      </c>
      <c r="C477">
        <v>5</v>
      </c>
    </row>
    <row r="478" spans="1:3" x14ac:dyDescent="0.3">
      <c r="A478" s="34" t="s">
        <v>528</v>
      </c>
      <c r="B478">
        <v>825.00000000000011</v>
      </c>
      <c r="C478">
        <v>1</v>
      </c>
    </row>
    <row r="479" spans="1:3" x14ac:dyDescent="0.3">
      <c r="A479" s="34" t="s">
        <v>195</v>
      </c>
      <c r="B479">
        <v>581.68000000000006</v>
      </c>
      <c r="C479">
        <v>6</v>
      </c>
    </row>
    <row r="480" spans="1:3" x14ac:dyDescent="0.3">
      <c r="A480" s="34" t="s">
        <v>81</v>
      </c>
      <c r="B480">
        <v>316.8</v>
      </c>
      <c r="C480">
        <v>3</v>
      </c>
    </row>
    <row r="481" spans="1:3" x14ac:dyDescent="0.3">
      <c r="A481" s="34" t="s">
        <v>72</v>
      </c>
      <c r="B481">
        <v>6418.7200000000012</v>
      </c>
      <c r="C481">
        <v>24</v>
      </c>
    </row>
    <row r="482" spans="1:3" x14ac:dyDescent="0.3">
      <c r="A482" s="34" t="s">
        <v>180</v>
      </c>
      <c r="B482">
        <v>2446.4549999999999</v>
      </c>
      <c r="C482">
        <v>6</v>
      </c>
    </row>
    <row r="483" spans="1:3" x14ac:dyDescent="0.3">
      <c r="A483" s="34" t="s">
        <v>127</v>
      </c>
      <c r="B483">
        <v>740.30000000000018</v>
      </c>
      <c r="C483">
        <v>7</v>
      </c>
    </row>
    <row r="484" spans="1:3" x14ac:dyDescent="0.3">
      <c r="A484" s="34" t="s">
        <v>153</v>
      </c>
      <c r="B484">
        <v>226.05</v>
      </c>
      <c r="C484">
        <v>1</v>
      </c>
    </row>
    <row r="485" spans="1:3" x14ac:dyDescent="0.3">
      <c r="A485" s="34" t="s">
        <v>152</v>
      </c>
      <c r="B485">
        <v>440.00000000000006</v>
      </c>
      <c r="C485">
        <v>2</v>
      </c>
    </row>
    <row r="486" spans="1:3" x14ac:dyDescent="0.3">
      <c r="A486" s="34" t="s">
        <v>560</v>
      </c>
      <c r="B486">
        <v>660</v>
      </c>
      <c r="C486">
        <v>2</v>
      </c>
    </row>
    <row r="487" spans="1:3" x14ac:dyDescent="0.3">
      <c r="A487" s="34" t="s">
        <v>530</v>
      </c>
      <c r="B487">
        <v>1100</v>
      </c>
      <c r="C487">
        <v>1</v>
      </c>
    </row>
    <row r="488" spans="1:3" x14ac:dyDescent="0.3">
      <c r="A488" s="34" t="s">
        <v>118</v>
      </c>
      <c r="B488">
        <v>157.52000000000004</v>
      </c>
      <c r="C488">
        <v>1</v>
      </c>
    </row>
    <row r="489" spans="1:3" x14ac:dyDescent="0.3">
      <c r="A489" s="34" t="s">
        <v>399</v>
      </c>
      <c r="B489">
        <v>440.00000000000006</v>
      </c>
      <c r="C489">
        <v>4</v>
      </c>
    </row>
    <row r="490" spans="1:3" x14ac:dyDescent="0.3">
      <c r="A490" s="34" t="s">
        <v>387</v>
      </c>
      <c r="B490">
        <v>375.1</v>
      </c>
      <c r="C490">
        <v>2</v>
      </c>
    </row>
    <row r="491" spans="1:3" x14ac:dyDescent="0.3">
      <c r="A491" s="34" t="s">
        <v>100</v>
      </c>
      <c r="B491">
        <v>414.92000000000007</v>
      </c>
      <c r="C491">
        <v>2</v>
      </c>
    </row>
    <row r="492" spans="1:3" x14ac:dyDescent="0.3">
      <c r="A492" s="34" t="s">
        <v>176</v>
      </c>
      <c r="B492">
        <v>2568.61</v>
      </c>
      <c r="C492">
        <v>2</v>
      </c>
    </row>
    <row r="493" spans="1:3" x14ac:dyDescent="0.3">
      <c r="A493" s="34" t="s">
        <v>440</v>
      </c>
      <c r="B493">
        <v>220.00000000000003</v>
      </c>
      <c r="C493">
        <v>4</v>
      </c>
    </row>
    <row r="494" spans="1:3" x14ac:dyDescent="0.3">
      <c r="A494" s="34" t="s">
        <v>93</v>
      </c>
      <c r="B494">
        <v>462</v>
      </c>
      <c r="C494">
        <v>5</v>
      </c>
    </row>
    <row r="495" spans="1:3" x14ac:dyDescent="0.3">
      <c r="A495" s="34" t="s">
        <v>89</v>
      </c>
      <c r="B495">
        <v>250.36000000000004</v>
      </c>
      <c r="C495">
        <v>2</v>
      </c>
    </row>
    <row r="496" spans="1:3" x14ac:dyDescent="0.3">
      <c r="A496" s="11">
        <v>3</v>
      </c>
    </row>
    <row r="497" spans="1:3" x14ac:dyDescent="0.3">
      <c r="A497" s="34"/>
      <c r="B497">
        <v>0</v>
      </c>
      <c r="C497">
        <v>8</v>
      </c>
    </row>
    <row r="498" spans="1:3" x14ac:dyDescent="0.3">
      <c r="A498" s="34" t="s">
        <v>124</v>
      </c>
      <c r="B498">
        <v>4962.1000000000004</v>
      </c>
      <c r="C498">
        <v>2</v>
      </c>
    </row>
    <row r="499" spans="1:3" x14ac:dyDescent="0.3">
      <c r="A499" s="34" t="s">
        <v>97</v>
      </c>
      <c r="B499">
        <v>220.00000000000003</v>
      </c>
      <c r="C499">
        <v>2</v>
      </c>
    </row>
    <row r="500" spans="1:3" x14ac:dyDescent="0.3">
      <c r="A500" s="34" t="s">
        <v>493</v>
      </c>
      <c r="B500">
        <v>133.76000000000002</v>
      </c>
      <c r="C500">
        <v>2</v>
      </c>
    </row>
    <row r="501" spans="1:3" x14ac:dyDescent="0.3">
      <c r="A501" s="34" t="s">
        <v>136</v>
      </c>
      <c r="B501">
        <v>130.625</v>
      </c>
      <c r="C501">
        <v>1</v>
      </c>
    </row>
    <row r="502" spans="1:3" x14ac:dyDescent="0.3">
      <c r="A502" s="34" t="s">
        <v>138</v>
      </c>
      <c r="B502">
        <v>88</v>
      </c>
      <c r="C502">
        <v>1</v>
      </c>
    </row>
    <row r="503" spans="1:3" x14ac:dyDescent="0.3">
      <c r="A503" s="34" t="s">
        <v>72</v>
      </c>
      <c r="B503">
        <v>2310</v>
      </c>
      <c r="C503">
        <v>9</v>
      </c>
    </row>
    <row r="504" spans="1:3" x14ac:dyDescent="0.3">
      <c r="A504" s="34" t="s">
        <v>180</v>
      </c>
      <c r="B504">
        <v>785.84</v>
      </c>
      <c r="C504">
        <v>2</v>
      </c>
    </row>
    <row r="505" spans="1:3" x14ac:dyDescent="0.3">
      <c r="A505" s="34" t="s">
        <v>387</v>
      </c>
      <c r="B505">
        <v>372.90000000000003</v>
      </c>
      <c r="C505">
        <v>2</v>
      </c>
    </row>
    <row r="506" spans="1:3" x14ac:dyDescent="0.3">
      <c r="A506" s="34" t="s">
        <v>176</v>
      </c>
      <c r="B506">
        <v>1351.9</v>
      </c>
      <c r="C506">
        <v>1</v>
      </c>
    </row>
    <row r="507" spans="1:3" x14ac:dyDescent="0.3">
      <c r="A507" s="34" t="s">
        <v>89</v>
      </c>
      <c r="B507">
        <v>110.00000000000001</v>
      </c>
      <c r="C507">
        <v>1</v>
      </c>
    </row>
    <row r="508" spans="1:3" x14ac:dyDescent="0.3">
      <c r="A508" s="11">
        <v>4</v>
      </c>
    </row>
    <row r="509" spans="1:3" x14ac:dyDescent="0.3">
      <c r="A509" s="34"/>
      <c r="B509">
        <v>0</v>
      </c>
      <c r="C509">
        <v>8</v>
      </c>
    </row>
    <row r="510" spans="1:3" x14ac:dyDescent="0.3">
      <c r="A510" s="34" t="s">
        <v>97</v>
      </c>
      <c r="B510">
        <v>96.800000000000011</v>
      </c>
      <c r="C510">
        <v>1</v>
      </c>
    </row>
    <row r="511" spans="1:3" x14ac:dyDescent="0.3">
      <c r="A511" s="34" t="s">
        <v>136</v>
      </c>
      <c r="B511">
        <v>130.625</v>
      </c>
      <c r="C511">
        <v>1</v>
      </c>
    </row>
    <row r="512" spans="1:3" x14ac:dyDescent="0.3">
      <c r="A512" s="34" t="s">
        <v>138</v>
      </c>
      <c r="B512">
        <v>264</v>
      </c>
      <c r="C512">
        <v>3</v>
      </c>
    </row>
    <row r="513" spans="1:3" x14ac:dyDescent="0.3">
      <c r="A513" s="34" t="s">
        <v>824</v>
      </c>
      <c r="B513">
        <v>232.32000000000005</v>
      </c>
      <c r="C513">
        <v>2</v>
      </c>
    </row>
    <row r="514" spans="1:3" x14ac:dyDescent="0.3">
      <c r="A514" s="34" t="s">
        <v>195</v>
      </c>
      <c r="B514">
        <v>214.50000000000003</v>
      </c>
      <c r="C514">
        <v>2</v>
      </c>
    </row>
    <row r="515" spans="1:3" x14ac:dyDescent="0.3">
      <c r="A515" s="34" t="s">
        <v>81</v>
      </c>
      <c r="B515">
        <v>105.60000000000001</v>
      </c>
      <c r="C515">
        <v>1</v>
      </c>
    </row>
    <row r="516" spans="1:3" x14ac:dyDescent="0.3">
      <c r="A516" s="34" t="s">
        <v>72</v>
      </c>
      <c r="B516">
        <v>3795</v>
      </c>
      <c r="C516">
        <v>15</v>
      </c>
    </row>
    <row r="517" spans="1:3" x14ac:dyDescent="0.3">
      <c r="A517" s="34" t="s">
        <v>127</v>
      </c>
      <c r="B517">
        <v>352</v>
      </c>
      <c r="C517">
        <v>4</v>
      </c>
    </row>
    <row r="518" spans="1:3" x14ac:dyDescent="0.3">
      <c r="A518" s="34" t="s">
        <v>399</v>
      </c>
      <c r="B518">
        <v>330.00000000000006</v>
      </c>
      <c r="C518">
        <v>3</v>
      </c>
    </row>
    <row r="519" spans="1:3" x14ac:dyDescent="0.3">
      <c r="A519" s="34" t="s">
        <v>176</v>
      </c>
      <c r="B519">
        <v>1351.9</v>
      </c>
      <c r="C519">
        <v>1</v>
      </c>
    </row>
    <row r="520" spans="1:3" x14ac:dyDescent="0.3">
      <c r="A520" s="34" t="s">
        <v>440</v>
      </c>
      <c r="B520">
        <v>110.00000000000001</v>
      </c>
      <c r="C520">
        <v>2</v>
      </c>
    </row>
    <row r="521" spans="1:3" x14ac:dyDescent="0.3">
      <c r="A521" s="34" t="s">
        <v>93</v>
      </c>
      <c r="B521">
        <v>264</v>
      </c>
      <c r="C521">
        <v>3</v>
      </c>
    </row>
    <row r="522" spans="1:3" x14ac:dyDescent="0.3">
      <c r="A522" s="34" t="s">
        <v>89</v>
      </c>
      <c r="B522">
        <v>110.00000000000001</v>
      </c>
      <c r="C522">
        <v>1</v>
      </c>
    </row>
    <row r="523" spans="1:3" x14ac:dyDescent="0.3">
      <c r="A523" s="11" t="s">
        <v>982</v>
      </c>
      <c r="B523">
        <v>82678.14499999999</v>
      </c>
      <c r="C523">
        <v>410</v>
      </c>
    </row>
    <row r="530" spans="1:2" x14ac:dyDescent="0.3">
      <c r="A530" s="10" t="s">
        <v>980</v>
      </c>
      <c r="B530" t="s">
        <v>1064</v>
      </c>
    </row>
    <row r="531" spans="1:2" x14ac:dyDescent="0.3">
      <c r="A531" s="11" t="s">
        <v>179</v>
      </c>
      <c r="B531">
        <v>8</v>
      </c>
    </row>
    <row r="532" spans="1:2" x14ac:dyDescent="0.3">
      <c r="A532" s="11" t="s">
        <v>123</v>
      </c>
      <c r="B532">
        <v>16</v>
      </c>
    </row>
    <row r="533" spans="1:2" x14ac:dyDescent="0.3">
      <c r="A533" s="11" t="s">
        <v>283</v>
      </c>
      <c r="B533">
        <v>10</v>
      </c>
    </row>
    <row r="534" spans="1:2" x14ac:dyDescent="0.3">
      <c r="A534" s="11" t="s">
        <v>175</v>
      </c>
      <c r="B534">
        <v>12</v>
      </c>
    </row>
    <row r="535" spans="1:2" x14ac:dyDescent="0.3">
      <c r="A535" s="11" t="s">
        <v>149</v>
      </c>
      <c r="B535">
        <v>8</v>
      </c>
    </row>
    <row r="536" spans="1:2" x14ac:dyDescent="0.3">
      <c r="A536" s="11" t="s">
        <v>982</v>
      </c>
      <c r="B536">
        <v>54</v>
      </c>
    </row>
    <row r="541" spans="1:2" x14ac:dyDescent="0.3">
      <c r="A541" s="10" t="s">
        <v>980</v>
      </c>
      <c r="B541" t="s">
        <v>1065</v>
      </c>
    </row>
    <row r="542" spans="1:2" x14ac:dyDescent="0.3">
      <c r="A542" s="11" t="s">
        <v>195</v>
      </c>
      <c r="B542">
        <v>14</v>
      </c>
    </row>
    <row r="543" spans="1:2" x14ac:dyDescent="0.3">
      <c r="A543" s="11" t="s">
        <v>72</v>
      </c>
      <c r="B543">
        <v>84</v>
      </c>
    </row>
    <row r="544" spans="1:2" x14ac:dyDescent="0.3">
      <c r="A544" s="11" t="s">
        <v>180</v>
      </c>
      <c r="B544">
        <v>14</v>
      </c>
    </row>
    <row r="545" spans="1:2" x14ac:dyDescent="0.3">
      <c r="A545" s="11" t="s">
        <v>127</v>
      </c>
      <c r="B545">
        <v>16</v>
      </c>
    </row>
    <row r="546" spans="1:2" x14ac:dyDescent="0.3">
      <c r="A546" s="11" t="s">
        <v>399</v>
      </c>
      <c r="B546">
        <v>16</v>
      </c>
    </row>
    <row r="547" spans="1:2" x14ac:dyDescent="0.3">
      <c r="A547" s="11" t="s">
        <v>440</v>
      </c>
      <c r="B547">
        <v>22</v>
      </c>
    </row>
    <row r="548" spans="1:2" x14ac:dyDescent="0.3">
      <c r="A548" s="11" t="s">
        <v>982</v>
      </c>
      <c r="B548">
        <v>166</v>
      </c>
    </row>
    <row r="556" spans="1:2" x14ac:dyDescent="0.3">
      <c r="A556" s="10" t="s">
        <v>980</v>
      </c>
      <c r="B556" t="s">
        <v>1063</v>
      </c>
    </row>
    <row r="557" spans="1:2" x14ac:dyDescent="0.3">
      <c r="A557" s="11" t="s">
        <v>241</v>
      </c>
      <c r="B557">
        <v>60</v>
      </c>
    </row>
    <row r="558" spans="1:2" x14ac:dyDescent="0.3">
      <c r="A558" s="11" t="s">
        <v>190</v>
      </c>
      <c r="B558">
        <v>13</v>
      </c>
    </row>
    <row r="559" spans="1:2" x14ac:dyDescent="0.3">
      <c r="A559" s="11" t="s">
        <v>143</v>
      </c>
      <c r="B559">
        <v>35</v>
      </c>
    </row>
    <row r="560" spans="1:2" x14ac:dyDescent="0.3">
      <c r="A560" s="11" t="s">
        <v>160</v>
      </c>
      <c r="B560">
        <v>20</v>
      </c>
    </row>
    <row r="561" spans="1:2" x14ac:dyDescent="0.3">
      <c r="A561" s="11" t="s">
        <v>697</v>
      </c>
      <c r="B561">
        <v>8</v>
      </c>
    </row>
    <row r="562" spans="1:2" x14ac:dyDescent="0.3">
      <c r="A562" s="11" t="s">
        <v>855</v>
      </c>
      <c r="B562">
        <v>6</v>
      </c>
    </row>
    <row r="563" spans="1:2" x14ac:dyDescent="0.3">
      <c r="A563" s="11" t="s">
        <v>377</v>
      </c>
      <c r="B563">
        <v>22</v>
      </c>
    </row>
    <row r="564" spans="1:2" x14ac:dyDescent="0.3">
      <c r="A564" s="11" t="s">
        <v>54</v>
      </c>
      <c r="B564">
        <v>7</v>
      </c>
    </row>
    <row r="565" spans="1:2" x14ac:dyDescent="0.3">
      <c r="A565" s="11" t="s">
        <v>105</v>
      </c>
      <c r="B565">
        <v>6</v>
      </c>
    </row>
    <row r="566" spans="1:2" x14ac:dyDescent="0.3">
      <c r="A566" s="11" t="s">
        <v>131</v>
      </c>
      <c r="B566">
        <v>3</v>
      </c>
    </row>
    <row r="567" spans="1:2" x14ac:dyDescent="0.3">
      <c r="A567" s="11" t="s">
        <v>816</v>
      </c>
      <c r="B567">
        <v>11</v>
      </c>
    </row>
    <row r="568" spans="1:2" x14ac:dyDescent="0.3">
      <c r="A568" s="11" t="s">
        <v>416</v>
      </c>
      <c r="B568">
        <v>11</v>
      </c>
    </row>
    <row r="569" spans="1:2" x14ac:dyDescent="0.3">
      <c r="A569" s="11" t="s">
        <v>982</v>
      </c>
      <c r="B569">
        <v>202</v>
      </c>
    </row>
    <row r="578" spans="1:2" x14ac:dyDescent="0.3">
      <c r="A578" s="10" t="s">
        <v>980</v>
      </c>
      <c r="B578" t="s">
        <v>1070</v>
      </c>
    </row>
    <row r="579" spans="1:2" x14ac:dyDescent="0.3">
      <c r="A579" s="11" t="s">
        <v>393</v>
      </c>
      <c r="B579" s="46">
        <v>500</v>
      </c>
    </row>
    <row r="580" spans="1:2" x14ac:dyDescent="0.3">
      <c r="A580" s="11" t="s">
        <v>124</v>
      </c>
      <c r="B580" s="46">
        <v>11700</v>
      </c>
    </row>
    <row r="581" spans="1:2" x14ac:dyDescent="0.3">
      <c r="A581" s="11" t="s">
        <v>97</v>
      </c>
      <c r="B581" s="46">
        <v>1080</v>
      </c>
    </row>
    <row r="582" spans="1:2" x14ac:dyDescent="0.3">
      <c r="A582" s="11" t="s">
        <v>493</v>
      </c>
      <c r="B582" s="46">
        <v>270</v>
      </c>
    </row>
    <row r="583" spans="1:2" x14ac:dyDescent="0.3">
      <c r="A583" s="11" t="s">
        <v>171</v>
      </c>
      <c r="B583" s="46">
        <v>2212.5</v>
      </c>
    </row>
    <row r="584" spans="1:2" x14ac:dyDescent="0.3">
      <c r="A584" s="11" t="s">
        <v>528</v>
      </c>
      <c r="B584" s="46">
        <v>1500</v>
      </c>
    </row>
    <row r="585" spans="1:2" x14ac:dyDescent="0.3">
      <c r="A585" s="11" t="s">
        <v>136</v>
      </c>
      <c r="B585" s="46">
        <v>637.5</v>
      </c>
    </row>
    <row r="586" spans="1:2" x14ac:dyDescent="0.3">
      <c r="A586" s="11" t="s">
        <v>138</v>
      </c>
      <c r="B586" s="46">
        <v>640</v>
      </c>
    </row>
    <row r="587" spans="1:2" x14ac:dyDescent="0.3">
      <c r="A587" s="11" t="s">
        <v>824</v>
      </c>
      <c r="B587" s="46">
        <v>200</v>
      </c>
    </row>
    <row r="588" spans="1:2" x14ac:dyDescent="0.3">
      <c r="A588" s="11" t="s">
        <v>195</v>
      </c>
      <c r="B588" s="46">
        <v>1310</v>
      </c>
    </row>
    <row r="589" spans="1:2" x14ac:dyDescent="0.3">
      <c r="A589" s="11" t="s">
        <v>483</v>
      </c>
      <c r="B589" s="46">
        <v>200</v>
      </c>
    </row>
    <row r="590" spans="1:2" x14ac:dyDescent="0.3">
      <c r="A590" s="11" t="s">
        <v>81</v>
      </c>
      <c r="B590" s="46">
        <v>624</v>
      </c>
    </row>
    <row r="591" spans="1:2" x14ac:dyDescent="0.3">
      <c r="A591" s="11" t="s">
        <v>72</v>
      </c>
      <c r="B591" s="46">
        <v>19950</v>
      </c>
    </row>
    <row r="592" spans="1:2" x14ac:dyDescent="0.3">
      <c r="A592" s="11" t="s">
        <v>180</v>
      </c>
      <c r="B592" s="46">
        <v>5175</v>
      </c>
    </row>
    <row r="593" spans="1:2" x14ac:dyDescent="0.3">
      <c r="A593" s="11" t="s">
        <v>127</v>
      </c>
      <c r="B593" s="46">
        <v>1400</v>
      </c>
    </row>
    <row r="594" spans="1:2" x14ac:dyDescent="0.3">
      <c r="A594" s="11" t="s">
        <v>765</v>
      </c>
      <c r="B594" s="46">
        <v>1100</v>
      </c>
    </row>
    <row r="595" spans="1:2" x14ac:dyDescent="0.3">
      <c r="A595" s="11" t="s">
        <v>153</v>
      </c>
      <c r="B595" s="46">
        <v>720</v>
      </c>
    </row>
    <row r="596" spans="1:2" x14ac:dyDescent="0.3">
      <c r="A596" s="11" t="s">
        <v>152</v>
      </c>
      <c r="B596" s="46">
        <v>1800</v>
      </c>
    </row>
    <row r="597" spans="1:2" x14ac:dyDescent="0.3">
      <c r="A597" s="11" t="s">
        <v>562</v>
      </c>
      <c r="B597" s="46">
        <v>700</v>
      </c>
    </row>
    <row r="598" spans="1:2" x14ac:dyDescent="0.3">
      <c r="A598" s="11" t="s">
        <v>767</v>
      </c>
      <c r="B598" s="46">
        <v>750</v>
      </c>
    </row>
    <row r="599" spans="1:2" x14ac:dyDescent="0.3">
      <c r="A599" s="11" t="s">
        <v>560</v>
      </c>
      <c r="B599" s="46">
        <v>2100</v>
      </c>
    </row>
    <row r="600" spans="1:2" x14ac:dyDescent="0.3">
      <c r="A600" s="11" t="s">
        <v>530</v>
      </c>
      <c r="B600" s="46">
        <v>2000</v>
      </c>
    </row>
    <row r="601" spans="1:2" x14ac:dyDescent="0.3">
      <c r="A601" s="11" t="s">
        <v>118</v>
      </c>
      <c r="B601" s="46">
        <v>560</v>
      </c>
    </row>
    <row r="602" spans="1:2" x14ac:dyDescent="0.3">
      <c r="A602" s="11" t="s">
        <v>399</v>
      </c>
      <c r="B602" s="46">
        <v>1600</v>
      </c>
    </row>
    <row r="603" spans="1:2" x14ac:dyDescent="0.3">
      <c r="A603" s="11" t="s">
        <v>387</v>
      </c>
      <c r="B603" s="46">
        <v>660</v>
      </c>
    </row>
    <row r="604" spans="1:2" x14ac:dyDescent="0.3">
      <c r="A604" s="11" t="s">
        <v>100</v>
      </c>
      <c r="B604" s="46">
        <v>828</v>
      </c>
    </row>
    <row r="605" spans="1:2" x14ac:dyDescent="0.3">
      <c r="A605" s="11" t="s">
        <v>176</v>
      </c>
      <c r="B605" s="46">
        <v>12127.5</v>
      </c>
    </row>
    <row r="606" spans="1:2" x14ac:dyDescent="0.3">
      <c r="A606" s="11" t="s">
        <v>440</v>
      </c>
      <c r="B606" s="46">
        <v>1100</v>
      </c>
    </row>
    <row r="607" spans="1:2" x14ac:dyDescent="0.3">
      <c r="A607" s="11" t="s">
        <v>93</v>
      </c>
      <c r="B607" s="46">
        <v>840</v>
      </c>
    </row>
    <row r="608" spans="1:2" x14ac:dyDescent="0.3">
      <c r="A608" s="11" t="s">
        <v>89</v>
      </c>
      <c r="B608" s="46">
        <v>400</v>
      </c>
    </row>
    <row r="609" spans="1:2" x14ac:dyDescent="0.3">
      <c r="A609" s="11" t="s">
        <v>982</v>
      </c>
      <c r="B609" s="46">
        <v>74684.5</v>
      </c>
    </row>
    <row r="617" spans="1:2" x14ac:dyDescent="0.3">
      <c r="A617" s="10" t="s">
        <v>980</v>
      </c>
      <c r="B617" t="s">
        <v>1071</v>
      </c>
    </row>
    <row r="618" spans="1:2" x14ac:dyDescent="0.3">
      <c r="A618" s="11" t="s">
        <v>285</v>
      </c>
      <c r="B618" s="46">
        <v>10</v>
      </c>
    </row>
    <row r="619" spans="1:2" x14ac:dyDescent="0.3">
      <c r="A619" s="11" t="s">
        <v>198</v>
      </c>
      <c r="B619" s="46">
        <v>18.05</v>
      </c>
    </row>
    <row r="620" spans="1:2" x14ac:dyDescent="0.3">
      <c r="A620" s="11" t="s">
        <v>179</v>
      </c>
      <c r="B620" s="46">
        <v>7.8</v>
      </c>
    </row>
    <row r="621" spans="1:2" x14ac:dyDescent="0.3">
      <c r="A621" s="11" t="s">
        <v>71</v>
      </c>
      <c r="B621" s="46">
        <v>0</v>
      </c>
    </row>
    <row r="622" spans="1:2" x14ac:dyDescent="0.3">
      <c r="A622" s="11" t="s">
        <v>96</v>
      </c>
      <c r="B622" s="46">
        <v>36.4</v>
      </c>
    </row>
    <row r="623" spans="1:2" x14ac:dyDescent="0.3">
      <c r="A623" s="11" t="s">
        <v>123</v>
      </c>
      <c r="B623" s="46">
        <v>79.2</v>
      </c>
    </row>
    <row r="624" spans="1:2" x14ac:dyDescent="0.3">
      <c r="A624" s="11" t="s">
        <v>283</v>
      </c>
      <c r="B624" s="46">
        <v>28.8</v>
      </c>
    </row>
    <row r="625" spans="1:2" x14ac:dyDescent="0.3">
      <c r="A625" s="11" t="s">
        <v>819</v>
      </c>
      <c r="B625" s="46">
        <v>9.6</v>
      </c>
    </row>
    <row r="626" spans="1:2" x14ac:dyDescent="0.3">
      <c r="A626" s="11" t="s">
        <v>395</v>
      </c>
      <c r="B626" s="46">
        <v>4</v>
      </c>
    </row>
    <row r="627" spans="1:2" x14ac:dyDescent="0.3">
      <c r="A627" s="11" t="s">
        <v>175</v>
      </c>
      <c r="B627" s="46">
        <v>46</v>
      </c>
    </row>
    <row r="628" spans="1:2" x14ac:dyDescent="0.3">
      <c r="A628" s="11" t="s">
        <v>117</v>
      </c>
      <c r="B628" s="46">
        <v>4</v>
      </c>
    </row>
    <row r="629" spans="1:2" x14ac:dyDescent="0.3">
      <c r="A629" s="11" t="s">
        <v>386</v>
      </c>
      <c r="B629" s="46">
        <v>18</v>
      </c>
    </row>
    <row r="630" spans="1:2" x14ac:dyDescent="0.3">
      <c r="A630" s="11" t="s">
        <v>822</v>
      </c>
      <c r="B630" s="46">
        <v>1.6</v>
      </c>
    </row>
    <row r="631" spans="1:2" x14ac:dyDescent="0.3">
      <c r="A631" s="11" t="s">
        <v>170</v>
      </c>
      <c r="B631" s="46">
        <v>11.4</v>
      </c>
    </row>
    <row r="632" spans="1:2" x14ac:dyDescent="0.3">
      <c r="A632" s="11" t="s">
        <v>99</v>
      </c>
      <c r="B632" s="46">
        <v>29.9</v>
      </c>
    </row>
    <row r="633" spans="1:2" x14ac:dyDescent="0.3">
      <c r="A633" s="11" t="s">
        <v>149</v>
      </c>
      <c r="B633" s="46">
        <v>72</v>
      </c>
    </row>
    <row r="634" spans="1:2" x14ac:dyDescent="0.3">
      <c r="A634" s="11" t="s">
        <v>466</v>
      </c>
      <c r="B634" s="46">
        <v>15.6</v>
      </c>
    </row>
    <row r="635" spans="1:2" x14ac:dyDescent="0.3">
      <c r="A635" s="11" t="s">
        <v>799</v>
      </c>
      <c r="B635" s="46">
        <v>4</v>
      </c>
    </row>
    <row r="636" spans="1:2" x14ac:dyDescent="0.3">
      <c r="A636" s="11" t="s">
        <v>392</v>
      </c>
      <c r="B636" s="46">
        <v>19</v>
      </c>
    </row>
    <row r="637" spans="1:2" x14ac:dyDescent="0.3">
      <c r="A637" s="11" t="s">
        <v>88</v>
      </c>
      <c r="B637" s="46">
        <v>62.1</v>
      </c>
    </row>
    <row r="638" spans="1:2" x14ac:dyDescent="0.3">
      <c r="A638" s="11" t="s">
        <v>982</v>
      </c>
      <c r="B638" s="46">
        <v>477.45000000000005</v>
      </c>
    </row>
    <row r="642" spans="1:2" x14ac:dyDescent="0.3">
      <c r="A642" s="10" t="s">
        <v>980</v>
      </c>
      <c r="B642" t="s">
        <v>1072</v>
      </c>
    </row>
    <row r="643" spans="1:2" x14ac:dyDescent="0.3">
      <c r="A643" s="11" t="s">
        <v>241</v>
      </c>
      <c r="B643" s="46">
        <v>248.9796</v>
      </c>
    </row>
    <row r="644" spans="1:2" x14ac:dyDescent="0.3">
      <c r="A644" s="11" t="s">
        <v>190</v>
      </c>
      <c r="B644" s="46">
        <v>415</v>
      </c>
    </row>
    <row r="645" spans="1:2" x14ac:dyDescent="0.3">
      <c r="A645" s="11" t="s">
        <v>143</v>
      </c>
      <c r="B645" s="46">
        <v>230.37039999999999</v>
      </c>
    </row>
    <row r="646" spans="1:2" x14ac:dyDescent="0.3">
      <c r="A646" s="11" t="s">
        <v>160</v>
      </c>
      <c r="B646" s="46">
        <v>349</v>
      </c>
    </row>
    <row r="647" spans="1:2" x14ac:dyDescent="0.3">
      <c r="A647" s="11" t="s">
        <v>697</v>
      </c>
      <c r="B647" s="46">
        <v>380</v>
      </c>
    </row>
    <row r="648" spans="1:2" x14ac:dyDescent="0.3">
      <c r="A648" s="11" t="s">
        <v>855</v>
      </c>
      <c r="B648" s="46">
        <v>250</v>
      </c>
    </row>
    <row r="649" spans="1:2" x14ac:dyDescent="0.3">
      <c r="A649" s="11" t="s">
        <v>377</v>
      </c>
      <c r="B649" s="46">
        <v>378.33330000000001</v>
      </c>
    </row>
    <row r="650" spans="1:2" x14ac:dyDescent="0.3">
      <c r="A650" s="11" t="s">
        <v>54</v>
      </c>
      <c r="B650" s="46">
        <v>159.375</v>
      </c>
    </row>
    <row r="651" spans="1:2" x14ac:dyDescent="0.3">
      <c r="A651" s="11" t="s">
        <v>105</v>
      </c>
      <c r="B651" s="46">
        <v>693.75</v>
      </c>
    </row>
    <row r="652" spans="1:2" x14ac:dyDescent="0.3">
      <c r="A652" s="11" t="s">
        <v>131</v>
      </c>
      <c r="B652" s="46">
        <v>158.33330000000001</v>
      </c>
    </row>
    <row r="653" spans="1:2" x14ac:dyDescent="0.3">
      <c r="A653" s="11" t="s">
        <v>816</v>
      </c>
      <c r="B653" s="46">
        <v>167.8571</v>
      </c>
    </row>
    <row r="654" spans="1:2" x14ac:dyDescent="0.3">
      <c r="A654" s="11" t="s">
        <v>416</v>
      </c>
      <c r="B654" s="46">
        <v>178.57140000000001</v>
      </c>
    </row>
    <row r="655" spans="1:2" x14ac:dyDescent="0.3">
      <c r="A655" s="11" t="s">
        <v>982</v>
      </c>
      <c r="B655" s="46">
        <v>3609.5700999999999</v>
      </c>
    </row>
    <row r="660" spans="1:2" x14ac:dyDescent="0.3">
      <c r="A660" s="10" t="s">
        <v>980</v>
      </c>
      <c r="B660" t="s">
        <v>1063</v>
      </c>
    </row>
    <row r="661" spans="1:2" x14ac:dyDescent="0.3">
      <c r="A661" s="11" t="s">
        <v>241</v>
      </c>
      <c r="B661">
        <v>60</v>
      </c>
    </row>
    <row r="662" spans="1:2" x14ac:dyDescent="0.3">
      <c r="A662" s="11" t="s">
        <v>190</v>
      </c>
      <c r="B662">
        <v>13</v>
      </c>
    </row>
    <row r="663" spans="1:2" x14ac:dyDescent="0.3">
      <c r="A663" s="11" t="s">
        <v>143</v>
      </c>
      <c r="B663">
        <v>35</v>
      </c>
    </row>
    <row r="664" spans="1:2" x14ac:dyDescent="0.3">
      <c r="A664" s="11" t="s">
        <v>160</v>
      </c>
      <c r="B664">
        <v>20</v>
      </c>
    </row>
    <row r="665" spans="1:2" x14ac:dyDescent="0.3">
      <c r="A665" s="11" t="s">
        <v>697</v>
      </c>
      <c r="B665">
        <v>8</v>
      </c>
    </row>
    <row r="666" spans="1:2" x14ac:dyDescent="0.3">
      <c r="A666" s="11" t="s">
        <v>855</v>
      </c>
      <c r="B666">
        <v>6</v>
      </c>
    </row>
    <row r="667" spans="1:2" x14ac:dyDescent="0.3">
      <c r="A667" s="11" t="s">
        <v>377</v>
      </c>
      <c r="B667">
        <v>22</v>
      </c>
    </row>
    <row r="668" spans="1:2" x14ac:dyDescent="0.3">
      <c r="A668" s="11" t="s">
        <v>54</v>
      </c>
      <c r="B668">
        <v>7</v>
      </c>
    </row>
    <row r="669" spans="1:2" x14ac:dyDescent="0.3">
      <c r="A669" s="11" t="s">
        <v>105</v>
      </c>
      <c r="B669">
        <v>6</v>
      </c>
    </row>
    <row r="670" spans="1:2" x14ac:dyDescent="0.3">
      <c r="A670" s="11" t="s">
        <v>131</v>
      </c>
      <c r="B670">
        <v>3</v>
      </c>
    </row>
    <row r="671" spans="1:2" x14ac:dyDescent="0.3">
      <c r="A671" s="11" t="s">
        <v>816</v>
      </c>
      <c r="B671">
        <v>11</v>
      </c>
    </row>
    <row r="672" spans="1:2" x14ac:dyDescent="0.3">
      <c r="A672" s="11" t="s">
        <v>416</v>
      </c>
      <c r="B672">
        <v>11</v>
      </c>
    </row>
    <row r="673" spans="1:7" x14ac:dyDescent="0.3">
      <c r="A673" s="11" t="s">
        <v>982</v>
      </c>
      <c r="B673">
        <v>202</v>
      </c>
    </row>
    <row r="679" spans="1:7" x14ac:dyDescent="0.3">
      <c r="A679" s="10" t="s">
        <v>1080</v>
      </c>
      <c r="B679" t="s">
        <v>1079</v>
      </c>
      <c r="C679" t="s">
        <v>1078</v>
      </c>
      <c r="F679" s="10" t="s">
        <v>980</v>
      </c>
      <c r="G679" t="s">
        <v>1084</v>
      </c>
    </row>
    <row r="680" spans="1:7" x14ac:dyDescent="0.3">
      <c r="A680" s="11" t="s">
        <v>555</v>
      </c>
      <c r="B680">
        <v>7</v>
      </c>
      <c r="C680">
        <v>3</v>
      </c>
      <c r="F680" s="55">
        <v>0.05</v>
      </c>
      <c r="G680">
        <v>2</v>
      </c>
    </row>
    <row r="681" spans="1:7" x14ac:dyDescent="0.3">
      <c r="A681" s="11" t="s">
        <v>59</v>
      </c>
      <c r="B681">
        <v>5</v>
      </c>
      <c r="C681">
        <v>22</v>
      </c>
      <c r="F681" s="55">
        <v>0.1</v>
      </c>
      <c r="G681">
        <v>1</v>
      </c>
    </row>
    <row r="682" spans="1:7" x14ac:dyDescent="0.3">
      <c r="A682" s="11" t="s">
        <v>972</v>
      </c>
      <c r="B682">
        <v>7</v>
      </c>
      <c r="C682">
        <v>3</v>
      </c>
      <c r="F682" s="55">
        <v>0.2</v>
      </c>
      <c r="G682">
        <v>2</v>
      </c>
    </row>
    <row r="683" spans="1:7" x14ac:dyDescent="0.3">
      <c r="A683" s="11" t="s">
        <v>931</v>
      </c>
      <c r="B683">
        <v>7</v>
      </c>
      <c r="C683">
        <v>4</v>
      </c>
      <c r="F683" s="55" t="s">
        <v>982</v>
      </c>
      <c r="G683">
        <v>5</v>
      </c>
    </row>
    <row r="684" spans="1:7" x14ac:dyDescent="0.3">
      <c r="A684" s="11" t="s">
        <v>207</v>
      </c>
      <c r="B684">
        <v>8</v>
      </c>
      <c r="C684">
        <v>2</v>
      </c>
    </row>
    <row r="685" spans="1:7" x14ac:dyDescent="0.3">
      <c r="A685" s="11" t="s">
        <v>775</v>
      </c>
      <c r="B685">
        <v>8</v>
      </c>
      <c r="C685">
        <v>10</v>
      </c>
    </row>
    <row r="686" spans="1:7" x14ac:dyDescent="0.3">
      <c r="A686" s="11" t="s">
        <v>380</v>
      </c>
      <c r="B686">
        <v>8</v>
      </c>
      <c r="C686">
        <v>24</v>
      </c>
    </row>
    <row r="687" spans="1:7" x14ac:dyDescent="0.3">
      <c r="A687" s="11" t="s">
        <v>162</v>
      </c>
      <c r="B687">
        <v>8</v>
      </c>
      <c r="C687">
        <v>16</v>
      </c>
    </row>
    <row r="688" spans="1:7" x14ac:dyDescent="0.3">
      <c r="A688" s="11" t="s">
        <v>291</v>
      </c>
      <c r="B688">
        <v>8</v>
      </c>
      <c r="C688">
        <v>4</v>
      </c>
    </row>
    <row r="689" spans="1:3" x14ac:dyDescent="0.3">
      <c r="A689" s="11" t="s">
        <v>843</v>
      </c>
      <c r="B689">
        <v>8</v>
      </c>
      <c r="C689">
        <v>4</v>
      </c>
    </row>
    <row r="690" spans="1:3" x14ac:dyDescent="0.3">
      <c r="A690" s="11" t="s">
        <v>593</v>
      </c>
      <c r="B690">
        <v>8</v>
      </c>
      <c r="C690">
        <v>6</v>
      </c>
    </row>
    <row r="691" spans="1:3" x14ac:dyDescent="0.3">
      <c r="A691" s="11" t="s">
        <v>545</v>
      </c>
      <c r="B691">
        <v>7</v>
      </c>
      <c r="C691">
        <v>3</v>
      </c>
    </row>
    <row r="692" spans="1:3" x14ac:dyDescent="0.3">
      <c r="A692" s="11" t="s">
        <v>460</v>
      </c>
      <c r="B692">
        <v>8</v>
      </c>
      <c r="C692">
        <v>43</v>
      </c>
    </row>
    <row r="693" spans="1:3" x14ac:dyDescent="0.3">
      <c r="A693" s="11" t="s">
        <v>749</v>
      </c>
      <c r="B693">
        <v>8</v>
      </c>
      <c r="C693">
        <v>8</v>
      </c>
    </row>
    <row r="694" spans="1:3" x14ac:dyDescent="0.3">
      <c r="A694" s="11" t="s">
        <v>434</v>
      </c>
      <c r="B694">
        <v>7</v>
      </c>
      <c r="C694">
        <v>3</v>
      </c>
    </row>
    <row r="695" spans="1:3" x14ac:dyDescent="0.3">
      <c r="A695" s="11" t="s">
        <v>795</v>
      </c>
      <c r="B695">
        <v>10</v>
      </c>
      <c r="C695">
        <v>22</v>
      </c>
    </row>
    <row r="696" spans="1:3" x14ac:dyDescent="0.3">
      <c r="A696" s="11" t="s">
        <v>951</v>
      </c>
      <c r="B696">
        <v>8</v>
      </c>
      <c r="C696">
        <v>9</v>
      </c>
    </row>
    <row r="697" spans="1:3" x14ac:dyDescent="0.3">
      <c r="A697" s="11" t="s">
        <v>913</v>
      </c>
      <c r="B697">
        <v>8</v>
      </c>
      <c r="C697">
        <v>9</v>
      </c>
    </row>
    <row r="698" spans="1:3" x14ac:dyDescent="0.3">
      <c r="A698" s="11" t="s">
        <v>276</v>
      </c>
      <c r="B698">
        <v>5</v>
      </c>
      <c r="C698">
        <v>2</v>
      </c>
    </row>
    <row r="699" spans="1:3" x14ac:dyDescent="0.3">
      <c r="A699" s="11" t="s">
        <v>737</v>
      </c>
      <c r="B699">
        <v>7</v>
      </c>
      <c r="C699">
        <v>5</v>
      </c>
    </row>
    <row r="700" spans="1:3" x14ac:dyDescent="0.3">
      <c r="A700" s="11" t="s">
        <v>982</v>
      </c>
      <c r="B700">
        <v>150</v>
      </c>
      <c r="C700">
        <v>202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E7A50-B042-44A6-A1AC-A4EF71820816}">
  <dimension ref="A15:U235"/>
  <sheetViews>
    <sheetView showGridLines="0" tabSelected="1" zoomScale="44" zoomScaleNormal="107" workbookViewId="0">
      <selection activeCell="X94" sqref="X94"/>
    </sheetView>
  </sheetViews>
  <sheetFormatPr baseColWidth="10" defaultRowHeight="14.4" x14ac:dyDescent="0.3"/>
  <cols>
    <col min="1" max="16384" width="11.5546875" style="40"/>
  </cols>
  <sheetData>
    <row r="15" spans="1:21" s="41" customFormat="1" ht="23.4" x14ac:dyDescent="0.45">
      <c r="A15" s="61" t="s">
        <v>1040</v>
      </c>
      <c r="B15" s="62"/>
      <c r="C15" s="62"/>
      <c r="D15" s="62"/>
      <c r="E15" s="62"/>
      <c r="F15" s="62"/>
      <c r="G15" s="62"/>
      <c r="H15" s="62"/>
      <c r="I15" s="62"/>
      <c r="J15" s="62"/>
      <c r="K15" s="62"/>
      <c r="L15" s="62"/>
      <c r="M15" s="62"/>
      <c r="N15" s="62"/>
      <c r="O15" s="62"/>
      <c r="P15" s="62"/>
      <c r="Q15" s="62"/>
      <c r="R15" s="62"/>
      <c r="S15" s="62"/>
      <c r="T15" s="62"/>
      <c r="U15" s="41" t="s">
        <v>1040</v>
      </c>
    </row>
    <row r="16" spans="1:21" s="41" customFormat="1" ht="23.4" x14ac:dyDescent="0.45">
      <c r="A16" s="62"/>
      <c r="B16" s="62"/>
      <c r="C16" s="62"/>
      <c r="D16" s="62"/>
      <c r="E16" s="62"/>
      <c r="F16" s="62"/>
      <c r="G16" s="62"/>
      <c r="H16" s="62"/>
      <c r="I16" s="62"/>
      <c r="J16" s="62"/>
      <c r="K16" s="62"/>
      <c r="L16" s="62"/>
      <c r="M16" s="62"/>
      <c r="N16" s="62"/>
      <c r="O16" s="62"/>
      <c r="P16" s="62"/>
      <c r="Q16" s="62"/>
      <c r="R16" s="62"/>
      <c r="S16" s="62"/>
      <c r="T16" s="62"/>
    </row>
    <row r="60" spans="1:1" ht="23.4" x14ac:dyDescent="0.45">
      <c r="A60" s="41" t="s">
        <v>1041</v>
      </c>
    </row>
    <row r="90" spans="1:1" ht="25.8" x14ac:dyDescent="0.5">
      <c r="A90" s="47" t="s">
        <v>1042</v>
      </c>
    </row>
    <row r="126" spans="1:1" ht="25.8" x14ac:dyDescent="0.5">
      <c r="A126" s="47" t="s">
        <v>1043</v>
      </c>
    </row>
    <row r="172" spans="1:1" ht="25.8" x14ac:dyDescent="0.5">
      <c r="A172" s="47" t="s">
        <v>1066</v>
      </c>
    </row>
    <row r="195" spans="1:1" ht="25.8" x14ac:dyDescent="0.5">
      <c r="A195" s="47" t="s">
        <v>1073</v>
      </c>
    </row>
    <row r="235" spans="1:1" x14ac:dyDescent="0.3">
      <c r="A235" s="40" t="s">
        <v>1081</v>
      </c>
    </row>
  </sheetData>
  <mergeCells count="1">
    <mergeCell ref="A15:T1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78F94-FBBD-460D-A68A-6915DAB2C74C}">
  <dimension ref="A1:E52"/>
  <sheetViews>
    <sheetView workbookViewId="0">
      <selection activeCell="B2" sqref="B2"/>
    </sheetView>
  </sheetViews>
  <sheetFormatPr baseColWidth="10" defaultRowHeight="14.4" x14ac:dyDescent="0.3"/>
  <cols>
    <col min="1" max="1" width="11.5546875" customWidth="1"/>
    <col min="3" max="3" width="19.88671875" customWidth="1"/>
    <col min="4" max="4" width="24.6640625" customWidth="1"/>
    <col min="5" max="5" width="19.5546875" customWidth="1"/>
    <col min="7" max="7" width="15.33203125" customWidth="1"/>
    <col min="9" max="9" width="14.21875" customWidth="1"/>
  </cols>
  <sheetData>
    <row r="1" spans="1:5" ht="40.200000000000003" customHeight="1" x14ac:dyDescent="0.3">
      <c r="A1" t="str" cm="1">
        <f t="array" ref="A1:A52">_xlfn.UNIQUE(DATA!N:N)</f>
        <v>CliNum</v>
      </c>
      <c r="B1" s="26" t="s">
        <v>1034</v>
      </c>
      <c r="C1" s="26" t="s">
        <v>1035</v>
      </c>
      <c r="D1" s="26" t="s">
        <v>987</v>
      </c>
      <c r="E1" s="26" t="s">
        <v>988</v>
      </c>
    </row>
    <row r="2" spans="1:5" x14ac:dyDescent="0.3">
      <c r="A2" t="str">
        <v>JO003</v>
      </c>
      <c r="B2" s="28">
        <f>_xlfn.MAXIFS(DATA!AA:AA,DATA!N:N,dénombrement!A2)</f>
        <v>0</v>
      </c>
      <c r="C2" s="25">
        <f t="shared" ref="C2:C33" ca="1" si="0">TODAY()-B2</f>
        <v>45669</v>
      </c>
      <c r="D2" s="25">
        <f ca="1">COUNTIFS(C2:C52,"&gt;=365",B2:B52,"&lt;&gt;"&amp;B34)</f>
        <v>0</v>
      </c>
      <c r="E2" s="25">
        <f>COUNTIF(B2:B52,B34)</f>
        <v>31</v>
      </c>
    </row>
    <row r="3" spans="1:5" x14ac:dyDescent="0.3">
      <c r="A3" t="str">
        <v>AC001</v>
      </c>
      <c r="B3" s="28">
        <f>_xlfn.MAXIFS(DATA!AA:AA,DATA!N:N,dénombrement!A3)</f>
        <v>45599</v>
      </c>
      <c r="C3" s="25">
        <f t="shared" ca="1" si="0"/>
        <v>70</v>
      </c>
    </row>
    <row r="4" spans="1:5" x14ac:dyDescent="0.3">
      <c r="A4" t="str">
        <v>AD001</v>
      </c>
      <c r="B4" s="28">
        <f>_xlfn.MAXIFS(DATA!AA:AA,DATA!N:N,dénombrement!A4)</f>
        <v>45578</v>
      </c>
      <c r="C4" s="25">
        <f t="shared" ca="1" si="0"/>
        <v>91</v>
      </c>
    </row>
    <row r="5" spans="1:5" x14ac:dyDescent="0.3">
      <c r="A5" t="str">
        <v>AD002</v>
      </c>
      <c r="B5" s="28">
        <f>_xlfn.MAXIFS(DATA!AA:AA,DATA!N:N,dénombrement!A5)</f>
        <v>45344</v>
      </c>
      <c r="C5" s="25">
        <f t="shared" ca="1" si="0"/>
        <v>325</v>
      </c>
    </row>
    <row r="6" spans="1:5" x14ac:dyDescent="0.3">
      <c r="A6" t="str">
        <v>AE001</v>
      </c>
      <c r="B6" s="28">
        <f>_xlfn.MAXIFS(DATA!AA:AA,DATA!N:N,dénombrement!A6)</f>
        <v>0</v>
      </c>
      <c r="C6" s="25">
        <f t="shared" ca="1" si="0"/>
        <v>45669</v>
      </c>
    </row>
    <row r="7" spans="1:5" x14ac:dyDescent="0.3">
      <c r="A7" t="str">
        <v>AF001</v>
      </c>
      <c r="B7" s="28">
        <f>_xlfn.MAXIFS(DATA!AA:AA,DATA!N:N,dénombrement!A7)</f>
        <v>0</v>
      </c>
      <c r="C7" s="25">
        <f t="shared" ca="1" si="0"/>
        <v>45669</v>
      </c>
    </row>
    <row r="8" spans="1:5" x14ac:dyDescent="0.3">
      <c r="A8" t="str">
        <v>BA001</v>
      </c>
      <c r="B8" s="28">
        <f>_xlfn.MAXIFS(DATA!AA:AA,DATA!N:N,dénombrement!A8)</f>
        <v>0</v>
      </c>
      <c r="C8" s="25">
        <f t="shared" ca="1" si="0"/>
        <v>45669</v>
      </c>
    </row>
    <row r="9" spans="1:5" x14ac:dyDescent="0.3">
      <c r="A9" t="str">
        <v>BR001</v>
      </c>
      <c r="B9" s="28">
        <f>_xlfn.MAXIFS(DATA!AA:AA,DATA!N:N,dénombrement!A9)</f>
        <v>45333</v>
      </c>
      <c r="C9" s="25">
        <f t="shared" ca="1" si="0"/>
        <v>336</v>
      </c>
    </row>
    <row r="10" spans="1:5" x14ac:dyDescent="0.3">
      <c r="A10" t="str">
        <v>BR002</v>
      </c>
      <c r="B10" s="28">
        <f>_xlfn.MAXIFS(DATA!AA:AA,DATA!N:N,dénombrement!A10)</f>
        <v>45351</v>
      </c>
      <c r="C10" s="25">
        <f t="shared" ca="1" si="0"/>
        <v>318</v>
      </c>
    </row>
    <row r="11" spans="1:5" x14ac:dyDescent="0.3">
      <c r="A11" t="str">
        <v>BW001</v>
      </c>
      <c r="B11" s="28">
        <f>_xlfn.MAXIFS(DATA!AA:AA,DATA!N:N,dénombrement!A11)</f>
        <v>0</v>
      </c>
      <c r="C11" s="25">
        <f t="shared" ca="1" si="0"/>
        <v>45669</v>
      </c>
    </row>
    <row r="12" spans="1:5" x14ac:dyDescent="0.3">
      <c r="A12" t="str">
        <v>CH001</v>
      </c>
      <c r="B12" s="28">
        <f>_xlfn.MAXIFS(DATA!AA:AA,DATA!N:N,dénombrement!A12)</f>
        <v>0</v>
      </c>
      <c r="C12" s="25">
        <f t="shared" ca="1" si="0"/>
        <v>45669</v>
      </c>
    </row>
    <row r="13" spans="1:5" x14ac:dyDescent="0.3">
      <c r="A13" t="str">
        <v>CM001</v>
      </c>
      <c r="B13" s="28">
        <f>_xlfn.MAXIFS(DATA!AA:AA,DATA!N:N,dénombrement!A13)</f>
        <v>0</v>
      </c>
      <c r="C13" s="25">
        <f t="shared" ca="1" si="0"/>
        <v>45669</v>
      </c>
    </row>
    <row r="14" spans="1:5" x14ac:dyDescent="0.3">
      <c r="A14" t="str">
        <v>CP001</v>
      </c>
      <c r="B14" s="28">
        <f>_xlfn.MAXIFS(DATA!AA:AA,DATA!N:N,dénombrement!A14)</f>
        <v>0</v>
      </c>
      <c r="C14" s="25">
        <f t="shared" ca="1" si="0"/>
        <v>45669</v>
      </c>
    </row>
    <row r="15" spans="1:5" x14ac:dyDescent="0.3">
      <c r="A15" t="str">
        <v>GB001</v>
      </c>
      <c r="B15" s="28">
        <f>_xlfn.MAXIFS(DATA!AA:AA,DATA!N:N,dénombrement!A15)</f>
        <v>0</v>
      </c>
      <c r="C15" s="25">
        <f t="shared" ca="1" si="0"/>
        <v>45669</v>
      </c>
    </row>
    <row r="16" spans="1:5" x14ac:dyDescent="0.3">
      <c r="A16" t="str">
        <v>GP001</v>
      </c>
      <c r="B16" s="28">
        <f>_xlfn.MAXIFS(DATA!AA:AA,DATA!N:N,dénombrement!A16)</f>
        <v>0</v>
      </c>
      <c r="C16" s="25">
        <f t="shared" ca="1" si="0"/>
        <v>45669</v>
      </c>
    </row>
    <row r="17" spans="1:3" x14ac:dyDescent="0.3">
      <c r="A17" t="str">
        <v>GR001</v>
      </c>
      <c r="B17" s="28">
        <f>_xlfn.MAXIFS(DATA!AA:AA,DATA!N:N,dénombrement!A17)</f>
        <v>45605</v>
      </c>
      <c r="C17" s="25">
        <f t="shared" ca="1" si="0"/>
        <v>64</v>
      </c>
    </row>
    <row r="18" spans="1:3" x14ac:dyDescent="0.3">
      <c r="A18" t="str">
        <v>GR002</v>
      </c>
      <c r="B18" s="28">
        <f>_xlfn.MAXIFS(DATA!AA:AA,DATA!N:N,dénombrement!A18)</f>
        <v>45521</v>
      </c>
      <c r="C18" s="25">
        <f t="shared" ca="1" si="0"/>
        <v>148</v>
      </c>
    </row>
    <row r="19" spans="1:3" x14ac:dyDescent="0.3">
      <c r="A19" t="str">
        <v>HP003</v>
      </c>
      <c r="B19" s="28">
        <f>_xlfn.MAXIFS(DATA!AA:AA,DATA!N:N,dénombrement!A19)</f>
        <v>0</v>
      </c>
      <c r="C19" s="25">
        <f t="shared" ca="1" si="0"/>
        <v>45669</v>
      </c>
    </row>
    <row r="20" spans="1:3" x14ac:dyDescent="0.3">
      <c r="A20" t="str">
        <v>IR001</v>
      </c>
      <c r="B20" s="28">
        <f>_xlfn.MAXIFS(DATA!AA:AA,DATA!N:N,dénombrement!A20)</f>
        <v>45593</v>
      </c>
      <c r="C20" s="25">
        <f t="shared" ca="1" si="0"/>
        <v>76</v>
      </c>
    </row>
    <row r="21" spans="1:3" x14ac:dyDescent="0.3">
      <c r="A21" t="str">
        <v>IS001</v>
      </c>
      <c r="B21" s="28">
        <f>_xlfn.MAXIFS(DATA!AA:AA,DATA!N:N,dénombrement!A21)</f>
        <v>0</v>
      </c>
      <c r="C21" s="25">
        <f t="shared" ca="1" si="0"/>
        <v>45669</v>
      </c>
    </row>
    <row r="22" spans="1:3" x14ac:dyDescent="0.3">
      <c r="A22" t="str">
        <v>JO001</v>
      </c>
      <c r="B22" s="28">
        <f>_xlfn.MAXIFS(DATA!AA:AA,DATA!N:N,dénombrement!A22)</f>
        <v>45581</v>
      </c>
      <c r="C22" s="25">
        <f t="shared" ca="1" si="0"/>
        <v>88</v>
      </c>
    </row>
    <row r="23" spans="1:3" x14ac:dyDescent="0.3">
      <c r="A23" t="str">
        <v>JO002</v>
      </c>
      <c r="B23" s="28">
        <f>_xlfn.MAXIFS(DATA!AA:AA,DATA!N:N,dénombrement!A23)</f>
        <v>45534</v>
      </c>
      <c r="C23" s="25">
        <f t="shared" ca="1" si="0"/>
        <v>135</v>
      </c>
    </row>
    <row r="24" spans="1:3" x14ac:dyDescent="0.3">
      <c r="A24" t="str">
        <v>KP001</v>
      </c>
      <c r="B24" s="28">
        <f>_xlfn.MAXIFS(DATA!AA:AA,DATA!N:N,dénombrement!A24)</f>
        <v>0</v>
      </c>
      <c r="C24" s="25">
        <f t="shared" ca="1" si="0"/>
        <v>45669</v>
      </c>
    </row>
    <row r="25" spans="1:3" x14ac:dyDescent="0.3">
      <c r="A25" t="str">
        <v>MA001</v>
      </c>
      <c r="B25" s="28">
        <f>_xlfn.MAXIFS(DATA!AA:AA,DATA!N:N,dénombrement!A25)</f>
        <v>0</v>
      </c>
      <c r="C25" s="25">
        <f t="shared" ca="1" si="0"/>
        <v>45669</v>
      </c>
    </row>
    <row r="26" spans="1:3" x14ac:dyDescent="0.3">
      <c r="A26" t="str">
        <v>MC001</v>
      </c>
      <c r="B26" s="28">
        <f>_xlfn.MAXIFS(DATA!AA:AA,DATA!N:N,dénombrement!A26)</f>
        <v>45536</v>
      </c>
      <c r="C26" s="25">
        <f t="shared" ca="1" si="0"/>
        <v>133</v>
      </c>
    </row>
    <row r="27" spans="1:3" x14ac:dyDescent="0.3">
      <c r="A27" t="str">
        <v>MO001</v>
      </c>
      <c r="B27" s="28">
        <f>_xlfn.MAXIFS(DATA!AA:AA,DATA!N:N,dénombrement!A27)</f>
        <v>0</v>
      </c>
      <c r="C27" s="25">
        <f t="shared" ca="1" si="0"/>
        <v>45669</v>
      </c>
    </row>
    <row r="28" spans="1:3" x14ac:dyDescent="0.3">
      <c r="A28" t="str">
        <v>MP001</v>
      </c>
      <c r="B28" s="28">
        <f>_xlfn.MAXIFS(DATA!AA:AA,DATA!N:N,dénombrement!A28)</f>
        <v>0</v>
      </c>
      <c r="C28" s="25">
        <f t="shared" ca="1" si="0"/>
        <v>45669</v>
      </c>
    </row>
    <row r="29" spans="1:3" x14ac:dyDescent="0.3">
      <c r="A29" t="str">
        <v>MP002</v>
      </c>
      <c r="B29" s="28">
        <f>_xlfn.MAXIFS(DATA!AA:AA,DATA!N:N,dénombrement!A29)</f>
        <v>0</v>
      </c>
      <c r="C29" s="25">
        <f t="shared" ca="1" si="0"/>
        <v>45669</v>
      </c>
    </row>
    <row r="30" spans="1:3" x14ac:dyDescent="0.3">
      <c r="A30" t="str">
        <v>MP003</v>
      </c>
      <c r="B30" s="28">
        <f>_xlfn.MAXIFS(DATA!AA:AA,DATA!N:N,dénombrement!A30)</f>
        <v>0</v>
      </c>
      <c r="C30" s="25">
        <f t="shared" ca="1" si="0"/>
        <v>45669</v>
      </c>
    </row>
    <row r="31" spans="1:3" x14ac:dyDescent="0.3">
      <c r="A31" t="str">
        <v>MZ001</v>
      </c>
      <c r="B31" s="28">
        <f>_xlfn.MAXIFS(DATA!AA:AA,DATA!N:N,dénombrement!A31)</f>
        <v>0</v>
      </c>
      <c r="C31" s="25">
        <f t="shared" ca="1" si="0"/>
        <v>45669</v>
      </c>
    </row>
    <row r="32" spans="1:3" x14ac:dyDescent="0.3">
      <c r="A32" t="str">
        <v>OH001</v>
      </c>
      <c r="B32" s="28">
        <f>_xlfn.MAXIFS(DATA!AA:AA,DATA!N:N,dénombrement!A32)</f>
        <v>0</v>
      </c>
      <c r="C32" s="25">
        <f t="shared" ca="1" si="0"/>
        <v>45669</v>
      </c>
    </row>
    <row r="33" spans="1:3" x14ac:dyDescent="0.3">
      <c r="A33" t="str">
        <v>ON001</v>
      </c>
      <c r="B33" s="28">
        <f>_xlfn.MAXIFS(DATA!AA:AA,DATA!N:N,dénombrement!A33)</f>
        <v>0</v>
      </c>
      <c r="C33" s="25">
        <f t="shared" ca="1" si="0"/>
        <v>45669</v>
      </c>
    </row>
    <row r="34" spans="1:3" x14ac:dyDescent="0.3">
      <c r="A34" t="str">
        <v>PC001</v>
      </c>
      <c r="B34" s="28">
        <f>_xlfn.MAXIFS(DATA!AA:AA,DATA!N:N,dénombrement!A34)</f>
        <v>0</v>
      </c>
      <c r="C34" s="25">
        <f t="shared" ref="C34:C52" ca="1" si="1">TODAY()-B34</f>
        <v>45669</v>
      </c>
    </row>
    <row r="35" spans="1:3" x14ac:dyDescent="0.3">
      <c r="A35" t="str">
        <v>PE001</v>
      </c>
      <c r="B35" s="28">
        <f>_xlfn.MAXIFS(DATA!AA:AA,DATA!N:N,dénombrement!A35)</f>
        <v>0</v>
      </c>
      <c r="C35" s="25">
        <f t="shared" ca="1" si="1"/>
        <v>45669</v>
      </c>
    </row>
    <row r="36" spans="1:3" x14ac:dyDescent="0.3">
      <c r="A36" t="str">
        <v>PL001</v>
      </c>
      <c r="B36" s="28">
        <f>_xlfn.MAXIFS(DATA!AA:AA,DATA!N:N,dénombrement!A36)</f>
        <v>0</v>
      </c>
      <c r="C36" s="25">
        <f t="shared" ca="1" si="1"/>
        <v>45669</v>
      </c>
    </row>
    <row r="37" spans="1:3" x14ac:dyDescent="0.3">
      <c r="A37" t="str">
        <v>PO001</v>
      </c>
      <c r="B37" s="28">
        <f>_xlfn.MAXIFS(DATA!AA:AA,DATA!N:N,dénombrement!A37)</f>
        <v>45521</v>
      </c>
      <c r="C37" s="25">
        <f t="shared" ca="1" si="1"/>
        <v>148</v>
      </c>
    </row>
    <row r="38" spans="1:3" x14ac:dyDescent="0.3">
      <c r="A38" t="str">
        <v>PR001</v>
      </c>
      <c r="B38" s="28">
        <f>_xlfn.MAXIFS(DATA!AA:AA,DATA!N:N,dénombrement!A38)</f>
        <v>45457</v>
      </c>
      <c r="C38" s="25">
        <f t="shared" ca="1" si="1"/>
        <v>212</v>
      </c>
    </row>
    <row r="39" spans="1:3" x14ac:dyDescent="0.3">
      <c r="A39" t="str">
        <v>PR002</v>
      </c>
      <c r="B39" s="28">
        <f>_xlfn.MAXIFS(DATA!AA:AA,DATA!N:N,dénombrement!A39)</f>
        <v>45581</v>
      </c>
      <c r="C39" s="25">
        <f t="shared" ca="1" si="1"/>
        <v>88</v>
      </c>
    </row>
    <row r="40" spans="1:3" x14ac:dyDescent="0.3">
      <c r="A40" t="str">
        <v>RA001</v>
      </c>
      <c r="B40" s="28">
        <f>_xlfn.MAXIFS(DATA!AA:AA,DATA!N:N,dénombrement!A40)</f>
        <v>45591</v>
      </c>
      <c r="C40" s="25">
        <f t="shared" ca="1" si="1"/>
        <v>78</v>
      </c>
    </row>
    <row r="41" spans="1:3" x14ac:dyDescent="0.3">
      <c r="A41" t="str">
        <v>RH001</v>
      </c>
      <c r="B41" s="28">
        <f>_xlfn.MAXIFS(DATA!AA:AA,DATA!N:N,dénombrement!A41)</f>
        <v>45484</v>
      </c>
      <c r="C41" s="25">
        <f t="shared" ca="1" si="1"/>
        <v>185</v>
      </c>
    </row>
    <row r="42" spans="1:3" x14ac:dyDescent="0.3">
      <c r="A42" t="str">
        <v>RN001</v>
      </c>
      <c r="B42" s="28">
        <f>_xlfn.MAXIFS(DATA!AA:AA,DATA!N:N,dénombrement!A42)</f>
        <v>0</v>
      </c>
      <c r="C42" s="25">
        <f t="shared" ca="1" si="1"/>
        <v>45669</v>
      </c>
    </row>
    <row r="43" spans="1:3" x14ac:dyDescent="0.3">
      <c r="A43" t="str">
        <v>RZ001</v>
      </c>
      <c r="B43" s="28">
        <f>_xlfn.MAXIFS(DATA!AA:AA,DATA!N:N,dénombrement!A43)</f>
        <v>0</v>
      </c>
      <c r="C43" s="25">
        <f t="shared" ca="1" si="1"/>
        <v>45669</v>
      </c>
    </row>
    <row r="44" spans="1:3" x14ac:dyDescent="0.3">
      <c r="A44" t="str">
        <v>TC001</v>
      </c>
      <c r="B44" s="28">
        <f>_xlfn.MAXIFS(DATA!AA:AA,DATA!N:N,dénombrement!A44)</f>
        <v>0</v>
      </c>
      <c r="C44" s="25">
        <f t="shared" ca="1" si="1"/>
        <v>45669</v>
      </c>
    </row>
    <row r="45" spans="1:3" x14ac:dyDescent="0.3">
      <c r="A45" t="str">
        <v>UF001</v>
      </c>
      <c r="B45" s="28">
        <f>_xlfn.MAXIFS(DATA!AA:AA,DATA!N:N,dénombrement!A45)</f>
        <v>0</v>
      </c>
      <c r="C45" s="25">
        <f t="shared" ca="1" si="1"/>
        <v>45669</v>
      </c>
    </row>
    <row r="46" spans="1:3" x14ac:dyDescent="0.3">
      <c r="A46" t="str">
        <v>WF001</v>
      </c>
      <c r="B46" s="28">
        <f>_xlfn.MAXIFS(DATA!AA:AA,DATA!N:N,dénombrement!A46)</f>
        <v>0</v>
      </c>
      <c r="C46" s="25">
        <f t="shared" ca="1" si="1"/>
        <v>45669</v>
      </c>
    </row>
    <row r="47" spans="1:3" x14ac:dyDescent="0.3">
      <c r="A47" t="str">
        <v>WI001</v>
      </c>
      <c r="B47" s="28">
        <f>_xlfn.MAXIFS(DATA!AA:AA,DATA!N:N,dénombrement!A47)</f>
        <v>45534</v>
      </c>
      <c r="C47" s="25">
        <f t="shared" ca="1" si="1"/>
        <v>135</v>
      </c>
    </row>
    <row r="48" spans="1:3" x14ac:dyDescent="0.3">
      <c r="A48" t="str">
        <v>WI002</v>
      </c>
      <c r="B48" s="28">
        <f>_xlfn.MAXIFS(DATA!AA:AA,DATA!N:N,dénombrement!A48)</f>
        <v>45470</v>
      </c>
      <c r="C48" s="25">
        <f t="shared" ca="1" si="1"/>
        <v>199</v>
      </c>
    </row>
    <row r="49" spans="1:3" x14ac:dyDescent="0.3">
      <c r="A49" t="str">
        <v>WI003</v>
      </c>
      <c r="B49" s="28">
        <f>_xlfn.MAXIFS(DATA!AA:AA,DATA!N:N,dénombrement!A49)</f>
        <v>0</v>
      </c>
      <c r="C49" s="25">
        <f t="shared" ca="1" si="1"/>
        <v>45669</v>
      </c>
    </row>
    <row r="50" spans="1:3" x14ac:dyDescent="0.3">
      <c r="A50" t="str">
        <v>YO001</v>
      </c>
      <c r="B50" s="28">
        <f>_xlfn.MAXIFS(DATA!AA:AA,DATA!N:N,dénombrement!A50)</f>
        <v>45534</v>
      </c>
      <c r="C50" s="25">
        <f t="shared" ca="1" si="1"/>
        <v>135</v>
      </c>
    </row>
    <row r="51" spans="1:3" x14ac:dyDescent="0.3">
      <c r="A51" t="str">
        <v>ZI001</v>
      </c>
      <c r="B51" s="28">
        <f>_xlfn.MAXIFS(DATA!AA:AA,DATA!N:N,dénombrement!A51)</f>
        <v>45593</v>
      </c>
      <c r="C51" s="25">
        <f t="shared" ca="1" si="1"/>
        <v>76</v>
      </c>
    </row>
    <row r="52" spans="1:3" x14ac:dyDescent="0.3">
      <c r="A52">
        <v>0</v>
      </c>
      <c r="B52" s="28">
        <f>_xlfn.MAXIFS(DATA!AA:AA,DATA!N:N,dénombrement!A52)</f>
        <v>0</v>
      </c>
      <c r="C52" s="25">
        <f t="shared" ca="1" si="1"/>
        <v>45669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CFF88-2A4A-474A-9FF3-61E3A89981DD}">
  <dimension ref="A1:H413"/>
  <sheetViews>
    <sheetView workbookViewId="0">
      <selection activeCell="G5" sqref="G5"/>
    </sheetView>
  </sheetViews>
  <sheetFormatPr baseColWidth="10" defaultRowHeight="14.4" x14ac:dyDescent="0.3"/>
  <sheetData>
    <row r="1" spans="1:8" x14ac:dyDescent="0.3">
      <c r="A1" s="63" t="s">
        <v>989</v>
      </c>
      <c r="B1" s="63"/>
      <c r="C1" s="63"/>
      <c r="D1" s="63"/>
      <c r="E1" s="63"/>
      <c r="F1" s="63"/>
      <c r="G1" s="63"/>
    </row>
    <row r="2" spans="1:8" x14ac:dyDescent="0.3">
      <c r="A2" s="63"/>
      <c r="B2" s="63"/>
      <c r="C2" s="63"/>
      <c r="D2" s="63"/>
      <c r="E2" s="63"/>
      <c r="F2" s="63"/>
      <c r="G2" s="63"/>
    </row>
    <row r="3" spans="1:8" ht="43.2" x14ac:dyDescent="0.3">
      <c r="B3" s="15"/>
      <c r="C3" s="15"/>
      <c r="F3" s="14" t="s">
        <v>990</v>
      </c>
      <c r="G3" s="14" t="s">
        <v>991</v>
      </c>
    </row>
    <row r="4" spans="1:8" x14ac:dyDescent="0.3">
      <c r="A4" s="16" t="s">
        <v>43</v>
      </c>
      <c r="B4" s="1" t="s">
        <v>68</v>
      </c>
      <c r="C4" s="4">
        <v>45014</v>
      </c>
      <c r="D4">
        <f t="shared" ref="D4:D67" si="0">IF(B4=$B$8,C4,0)</f>
        <v>0</v>
      </c>
      <c r="E4" s="17" t="s">
        <v>52</v>
      </c>
      <c r="F4" s="13">
        <f>MAX(D4:D50)</f>
        <v>45574</v>
      </c>
      <c r="G4" s="13">
        <f>AVERAGE(D8,D9,D13,D16,D19,D20,D29,D31,D33,D34,D36,D37,D43,D44)</f>
        <v>45273.428571428572</v>
      </c>
      <c r="H4" s="13">
        <f>F4+G4</f>
        <v>90847.42857142858</v>
      </c>
    </row>
    <row r="5" spans="1:8" x14ac:dyDescent="0.3">
      <c r="A5" s="17" t="s">
        <v>52</v>
      </c>
      <c r="B5" s="1" t="s">
        <v>68</v>
      </c>
      <c r="C5" s="4">
        <v>45574</v>
      </c>
      <c r="D5">
        <f t="shared" si="0"/>
        <v>0</v>
      </c>
      <c r="E5" s="17" t="s">
        <v>158</v>
      </c>
      <c r="F5" s="13">
        <f>MAX(D51:D70)</f>
        <v>45409</v>
      </c>
      <c r="G5" s="13">
        <f>AVERAGE(D51,D59)</f>
        <v>45211.5</v>
      </c>
    </row>
    <row r="6" spans="1:8" x14ac:dyDescent="0.3">
      <c r="A6" s="16" t="s">
        <v>52</v>
      </c>
      <c r="B6" s="1" t="s">
        <v>68</v>
      </c>
      <c r="C6" s="4">
        <v>45409</v>
      </c>
      <c r="D6">
        <f t="shared" si="0"/>
        <v>0</v>
      </c>
      <c r="E6" s="17" t="s">
        <v>456</v>
      </c>
      <c r="F6" s="13">
        <f>MAX(D144:D213)</f>
        <v>45584</v>
      </c>
      <c r="G6" s="13">
        <f>AVERAGE(D145,D158)</f>
        <v>45443.5</v>
      </c>
    </row>
    <row r="7" spans="1:8" x14ac:dyDescent="0.3">
      <c r="A7" s="17" t="s">
        <v>52</v>
      </c>
      <c r="B7" s="1" t="s">
        <v>79</v>
      </c>
      <c r="C7" s="4">
        <v>44974</v>
      </c>
      <c r="D7">
        <f t="shared" si="0"/>
        <v>0</v>
      </c>
      <c r="E7" s="16" t="s">
        <v>792</v>
      </c>
      <c r="F7" s="13">
        <f>MAX(D314:D363)</f>
        <v>45572</v>
      </c>
      <c r="G7" s="13">
        <f>AVERAGE(D317,D318,D327,D328,D335,D338,D339,D342,D345,D346)</f>
        <v>45366.7</v>
      </c>
    </row>
    <row r="8" spans="1:8" x14ac:dyDescent="0.3">
      <c r="A8" s="16" t="s">
        <v>52</v>
      </c>
      <c r="B8" s="1" t="s">
        <v>85</v>
      </c>
      <c r="C8" s="4">
        <v>45369</v>
      </c>
      <c r="D8">
        <f t="shared" si="0"/>
        <v>45369</v>
      </c>
      <c r="E8" s="17"/>
    </row>
    <row r="9" spans="1:8" x14ac:dyDescent="0.3">
      <c r="A9" s="17" t="s">
        <v>52</v>
      </c>
      <c r="B9" s="1" t="s">
        <v>85</v>
      </c>
      <c r="C9" s="4">
        <v>45228</v>
      </c>
      <c r="D9">
        <f t="shared" si="0"/>
        <v>45228</v>
      </c>
    </row>
    <row r="10" spans="1:8" x14ac:dyDescent="0.3">
      <c r="A10" s="16" t="s">
        <v>52</v>
      </c>
      <c r="B10" s="1" t="s">
        <v>68</v>
      </c>
      <c r="C10" s="4">
        <v>45228</v>
      </c>
      <c r="D10">
        <f t="shared" si="0"/>
        <v>0</v>
      </c>
    </row>
    <row r="11" spans="1:8" x14ac:dyDescent="0.3">
      <c r="A11" s="17" t="s">
        <v>52</v>
      </c>
      <c r="B11" s="1" t="s">
        <v>79</v>
      </c>
      <c r="C11" s="4">
        <v>44974</v>
      </c>
      <c r="D11">
        <f t="shared" si="0"/>
        <v>0</v>
      </c>
      <c r="G11">
        <v>0</v>
      </c>
    </row>
    <row r="12" spans="1:8" x14ac:dyDescent="0.3">
      <c r="A12" s="16" t="s">
        <v>52</v>
      </c>
      <c r="B12" s="1" t="s">
        <v>79</v>
      </c>
      <c r="C12" s="4">
        <v>44974</v>
      </c>
      <c r="D12">
        <f t="shared" si="0"/>
        <v>0</v>
      </c>
    </row>
    <row r="13" spans="1:8" x14ac:dyDescent="0.3">
      <c r="A13" s="17" t="s">
        <v>52</v>
      </c>
      <c r="B13" s="1" t="s">
        <v>85</v>
      </c>
      <c r="C13" s="4">
        <v>45369</v>
      </c>
      <c r="D13">
        <f t="shared" si="0"/>
        <v>45369</v>
      </c>
    </row>
    <row r="14" spans="1:8" x14ac:dyDescent="0.3">
      <c r="A14" s="16" t="s">
        <v>52</v>
      </c>
      <c r="B14" s="1" t="s">
        <v>79</v>
      </c>
      <c r="C14" s="4">
        <v>45369</v>
      </c>
      <c r="D14">
        <f t="shared" si="0"/>
        <v>0</v>
      </c>
    </row>
    <row r="15" spans="1:8" x14ac:dyDescent="0.3">
      <c r="A15" s="17" t="s">
        <v>52</v>
      </c>
      <c r="B15" s="1" t="s">
        <v>79</v>
      </c>
      <c r="C15" s="4">
        <v>45369</v>
      </c>
      <c r="D15">
        <f t="shared" si="0"/>
        <v>0</v>
      </c>
    </row>
    <row r="16" spans="1:8" x14ac:dyDescent="0.3">
      <c r="A16" s="16" t="s">
        <v>52</v>
      </c>
      <c r="B16" s="1" t="s">
        <v>85</v>
      </c>
      <c r="C16" s="4">
        <v>45574</v>
      </c>
      <c r="D16">
        <f t="shared" si="0"/>
        <v>45574</v>
      </c>
    </row>
    <row r="17" spans="1:4" x14ac:dyDescent="0.3">
      <c r="A17" s="17" t="s">
        <v>52</v>
      </c>
      <c r="B17" s="1" t="s">
        <v>79</v>
      </c>
      <c r="C17" s="4">
        <v>45369</v>
      </c>
      <c r="D17">
        <f t="shared" si="0"/>
        <v>0</v>
      </c>
    </row>
    <row r="18" spans="1:4" x14ac:dyDescent="0.3">
      <c r="A18" s="16" t="s">
        <v>52</v>
      </c>
      <c r="B18" s="1" t="s">
        <v>43</v>
      </c>
      <c r="C18" s="4">
        <v>45559</v>
      </c>
      <c r="D18">
        <f t="shared" si="0"/>
        <v>0</v>
      </c>
    </row>
    <row r="19" spans="1:4" x14ac:dyDescent="0.3">
      <c r="A19" s="17" t="s">
        <v>52</v>
      </c>
      <c r="B19" s="1" t="s">
        <v>85</v>
      </c>
      <c r="C19" s="4">
        <v>44974</v>
      </c>
      <c r="D19">
        <f t="shared" si="0"/>
        <v>44974</v>
      </c>
    </row>
    <row r="20" spans="1:4" x14ac:dyDescent="0.3">
      <c r="A20" s="16" t="s">
        <v>52</v>
      </c>
      <c r="B20" s="1" t="s">
        <v>85</v>
      </c>
      <c r="C20" s="4">
        <v>44974</v>
      </c>
      <c r="D20">
        <f t="shared" si="0"/>
        <v>44974</v>
      </c>
    </row>
    <row r="21" spans="1:4" x14ac:dyDescent="0.3">
      <c r="A21" s="17" t="s">
        <v>52</v>
      </c>
      <c r="B21" s="1" t="s">
        <v>68</v>
      </c>
      <c r="C21" s="4">
        <v>45253</v>
      </c>
      <c r="D21">
        <f t="shared" si="0"/>
        <v>0</v>
      </c>
    </row>
    <row r="22" spans="1:4" x14ac:dyDescent="0.3">
      <c r="A22" s="16" t="s">
        <v>52</v>
      </c>
      <c r="B22" s="1" t="s">
        <v>79</v>
      </c>
      <c r="C22" s="4">
        <v>45207</v>
      </c>
      <c r="D22">
        <f t="shared" si="0"/>
        <v>0</v>
      </c>
    </row>
    <row r="23" spans="1:4" x14ac:dyDescent="0.3">
      <c r="A23" s="17" t="s">
        <v>52</v>
      </c>
      <c r="B23" s="1" t="s">
        <v>79</v>
      </c>
      <c r="C23" s="4">
        <v>45570</v>
      </c>
      <c r="D23">
        <f t="shared" si="0"/>
        <v>0</v>
      </c>
    </row>
    <row r="24" spans="1:4" x14ac:dyDescent="0.3">
      <c r="A24" s="16" t="s">
        <v>52</v>
      </c>
      <c r="B24" s="1" t="s">
        <v>68</v>
      </c>
      <c r="C24" s="4">
        <v>45578</v>
      </c>
      <c r="D24">
        <f t="shared" si="0"/>
        <v>0</v>
      </c>
    </row>
    <row r="25" spans="1:4" x14ac:dyDescent="0.3">
      <c r="A25" s="17" t="s">
        <v>52</v>
      </c>
      <c r="B25" s="1" t="s">
        <v>79</v>
      </c>
      <c r="C25" s="4">
        <v>45207</v>
      </c>
      <c r="D25">
        <f t="shared" si="0"/>
        <v>0</v>
      </c>
    </row>
    <row r="26" spans="1:4" x14ac:dyDescent="0.3">
      <c r="A26" s="16" t="s">
        <v>52</v>
      </c>
      <c r="B26" s="1" t="s">
        <v>68</v>
      </c>
      <c r="C26" s="4">
        <v>45564</v>
      </c>
      <c r="D26">
        <f t="shared" si="0"/>
        <v>0</v>
      </c>
    </row>
    <row r="27" spans="1:4" x14ac:dyDescent="0.3">
      <c r="A27" s="17" t="s">
        <v>52</v>
      </c>
      <c r="B27" s="1" t="s">
        <v>68</v>
      </c>
      <c r="C27" s="4">
        <v>45169</v>
      </c>
      <c r="D27">
        <f t="shared" si="0"/>
        <v>0</v>
      </c>
    </row>
    <row r="28" spans="1:4" x14ac:dyDescent="0.3">
      <c r="A28" s="16" t="s">
        <v>52</v>
      </c>
      <c r="B28" s="1" t="s">
        <v>79</v>
      </c>
      <c r="C28" s="4">
        <v>45570</v>
      </c>
      <c r="D28">
        <f t="shared" si="0"/>
        <v>0</v>
      </c>
    </row>
    <row r="29" spans="1:4" x14ac:dyDescent="0.3">
      <c r="A29" s="17" t="s">
        <v>52</v>
      </c>
      <c r="B29" s="1" t="s">
        <v>85</v>
      </c>
      <c r="C29" s="4">
        <v>45054</v>
      </c>
      <c r="D29">
        <f t="shared" si="0"/>
        <v>45054</v>
      </c>
    </row>
    <row r="30" spans="1:4" x14ac:dyDescent="0.3">
      <c r="A30" s="16" t="s">
        <v>52</v>
      </c>
      <c r="B30" s="1" t="s">
        <v>68</v>
      </c>
      <c r="C30" s="4">
        <v>45054</v>
      </c>
      <c r="D30">
        <f t="shared" si="0"/>
        <v>0</v>
      </c>
    </row>
    <row r="31" spans="1:4" x14ac:dyDescent="0.3">
      <c r="A31" s="17" t="s">
        <v>52</v>
      </c>
      <c r="B31" s="1" t="s">
        <v>85</v>
      </c>
      <c r="C31" s="4">
        <v>45054</v>
      </c>
      <c r="D31">
        <f t="shared" si="0"/>
        <v>45054</v>
      </c>
    </row>
    <row r="32" spans="1:4" x14ac:dyDescent="0.3">
      <c r="A32" s="16" t="s">
        <v>52</v>
      </c>
      <c r="B32" s="1" t="s">
        <v>43</v>
      </c>
      <c r="C32" s="4">
        <v>45599</v>
      </c>
      <c r="D32">
        <f t="shared" si="0"/>
        <v>0</v>
      </c>
    </row>
    <row r="33" spans="1:4" x14ac:dyDescent="0.3">
      <c r="A33" s="17" t="s">
        <v>52</v>
      </c>
      <c r="B33" s="1" t="s">
        <v>85</v>
      </c>
      <c r="C33" s="4">
        <v>45449</v>
      </c>
      <c r="D33">
        <f t="shared" si="0"/>
        <v>45449</v>
      </c>
    </row>
    <row r="34" spans="1:4" x14ac:dyDescent="0.3">
      <c r="A34" s="16" t="s">
        <v>52</v>
      </c>
      <c r="B34" s="1" t="s">
        <v>85</v>
      </c>
      <c r="C34" s="4">
        <v>45449</v>
      </c>
      <c r="D34">
        <f t="shared" si="0"/>
        <v>45449</v>
      </c>
    </row>
    <row r="35" spans="1:4" x14ac:dyDescent="0.3">
      <c r="A35" s="17" t="s">
        <v>52</v>
      </c>
      <c r="B35" s="1" t="s">
        <v>68</v>
      </c>
      <c r="C35" s="4">
        <v>45449</v>
      </c>
      <c r="D35">
        <f t="shared" si="0"/>
        <v>0</v>
      </c>
    </row>
    <row r="36" spans="1:4" x14ac:dyDescent="0.3">
      <c r="A36" s="16" t="s">
        <v>52</v>
      </c>
      <c r="B36" s="1" t="s">
        <v>85</v>
      </c>
      <c r="C36" s="4">
        <v>45136</v>
      </c>
      <c r="D36">
        <f t="shared" si="0"/>
        <v>45136</v>
      </c>
    </row>
    <row r="37" spans="1:4" x14ac:dyDescent="0.3">
      <c r="A37" s="17" t="s">
        <v>52</v>
      </c>
      <c r="B37" s="1" t="s">
        <v>85</v>
      </c>
      <c r="C37" s="4">
        <v>45136</v>
      </c>
      <c r="D37">
        <f t="shared" si="0"/>
        <v>45136</v>
      </c>
    </row>
    <row r="38" spans="1:4" x14ac:dyDescent="0.3">
      <c r="A38" s="16" t="s">
        <v>52</v>
      </c>
      <c r="B38" s="1" t="s">
        <v>79</v>
      </c>
      <c r="C38" s="4">
        <v>45188</v>
      </c>
      <c r="D38">
        <f t="shared" si="0"/>
        <v>0</v>
      </c>
    </row>
    <row r="39" spans="1:4" x14ac:dyDescent="0.3">
      <c r="A39" s="17" t="s">
        <v>52</v>
      </c>
      <c r="B39" s="1" t="s">
        <v>79</v>
      </c>
      <c r="C39" s="4">
        <v>45188</v>
      </c>
      <c r="D39">
        <f t="shared" si="0"/>
        <v>0</v>
      </c>
    </row>
    <row r="40" spans="1:4" x14ac:dyDescent="0.3">
      <c r="A40" s="16" t="s">
        <v>52</v>
      </c>
      <c r="B40" s="1" t="s">
        <v>68</v>
      </c>
      <c r="C40" s="4">
        <v>45232</v>
      </c>
      <c r="D40">
        <f t="shared" si="0"/>
        <v>0</v>
      </c>
    </row>
    <row r="41" spans="1:4" x14ac:dyDescent="0.3">
      <c r="A41" s="17" t="s">
        <v>52</v>
      </c>
      <c r="B41" s="1" t="s">
        <v>68</v>
      </c>
      <c r="C41" s="4">
        <v>45232</v>
      </c>
      <c r="D41">
        <f t="shared" si="0"/>
        <v>0</v>
      </c>
    </row>
    <row r="42" spans="1:4" x14ac:dyDescent="0.3">
      <c r="A42" s="16" t="s">
        <v>52</v>
      </c>
      <c r="B42" s="1" t="s">
        <v>68</v>
      </c>
      <c r="C42" s="4">
        <v>45232</v>
      </c>
      <c r="D42">
        <f t="shared" si="0"/>
        <v>0</v>
      </c>
    </row>
    <row r="43" spans="1:4" x14ac:dyDescent="0.3">
      <c r="A43" s="17" t="s">
        <v>52</v>
      </c>
      <c r="B43" s="1" t="s">
        <v>85</v>
      </c>
      <c r="C43" s="4">
        <v>45531</v>
      </c>
      <c r="D43">
        <f t="shared" si="0"/>
        <v>45531</v>
      </c>
    </row>
    <row r="44" spans="1:4" x14ac:dyDescent="0.3">
      <c r="A44" s="16" t="s">
        <v>52</v>
      </c>
      <c r="B44" s="1" t="s">
        <v>85</v>
      </c>
      <c r="C44" s="4">
        <v>45531</v>
      </c>
      <c r="D44">
        <f t="shared" si="0"/>
        <v>45531</v>
      </c>
    </row>
    <row r="45" spans="1:4" x14ac:dyDescent="0.3">
      <c r="A45" s="17" t="s">
        <v>52</v>
      </c>
      <c r="B45" s="1" t="s">
        <v>79</v>
      </c>
      <c r="C45" s="4">
        <v>45565</v>
      </c>
      <c r="D45">
        <f t="shared" si="0"/>
        <v>0</v>
      </c>
    </row>
    <row r="46" spans="1:4" x14ac:dyDescent="0.3">
      <c r="A46" s="16" t="s">
        <v>52</v>
      </c>
      <c r="B46" s="1" t="s">
        <v>79</v>
      </c>
      <c r="C46" s="4">
        <v>45565</v>
      </c>
      <c r="D46">
        <f t="shared" si="0"/>
        <v>0</v>
      </c>
    </row>
    <row r="47" spans="1:4" x14ac:dyDescent="0.3">
      <c r="A47" s="17" t="s">
        <v>52</v>
      </c>
      <c r="B47" s="1" t="s">
        <v>68</v>
      </c>
      <c r="C47" s="4">
        <v>45576</v>
      </c>
      <c r="D47">
        <f t="shared" si="0"/>
        <v>0</v>
      </c>
    </row>
    <row r="48" spans="1:4" x14ac:dyDescent="0.3">
      <c r="A48" s="16" t="s">
        <v>52</v>
      </c>
      <c r="B48" s="1" t="s">
        <v>68</v>
      </c>
      <c r="C48" s="4">
        <v>45576</v>
      </c>
      <c r="D48">
        <f t="shared" si="0"/>
        <v>0</v>
      </c>
    </row>
    <row r="49" spans="1:4" x14ac:dyDescent="0.3">
      <c r="A49" s="17" t="s">
        <v>52</v>
      </c>
      <c r="B49" s="1" t="s">
        <v>68</v>
      </c>
      <c r="C49" s="4">
        <v>45576</v>
      </c>
      <c r="D49">
        <f t="shared" si="0"/>
        <v>0</v>
      </c>
    </row>
    <row r="50" spans="1:4" x14ac:dyDescent="0.3">
      <c r="A50" s="16" t="s">
        <v>52</v>
      </c>
      <c r="B50" s="1" t="s">
        <v>43</v>
      </c>
      <c r="C50" s="4">
        <v>44932</v>
      </c>
      <c r="D50">
        <f t="shared" si="0"/>
        <v>0</v>
      </c>
    </row>
    <row r="51" spans="1:4" x14ac:dyDescent="0.3">
      <c r="A51" s="17" t="s">
        <v>158</v>
      </c>
      <c r="B51" s="1" t="s">
        <v>85</v>
      </c>
      <c r="C51" s="4">
        <v>45014</v>
      </c>
      <c r="D51">
        <f t="shared" si="0"/>
        <v>45014</v>
      </c>
    </row>
    <row r="52" spans="1:4" x14ac:dyDescent="0.3">
      <c r="A52" s="16" t="s">
        <v>158</v>
      </c>
      <c r="B52" s="1" t="s">
        <v>68</v>
      </c>
      <c r="C52" s="4">
        <v>45033</v>
      </c>
      <c r="D52">
        <f t="shared" si="0"/>
        <v>0</v>
      </c>
    </row>
    <row r="53" spans="1:4" x14ac:dyDescent="0.3">
      <c r="A53" s="17" t="s">
        <v>158</v>
      </c>
      <c r="B53" s="1" t="s">
        <v>172</v>
      </c>
      <c r="C53" s="4">
        <v>45033</v>
      </c>
      <c r="D53">
        <f t="shared" si="0"/>
        <v>0</v>
      </c>
    </row>
    <row r="54" spans="1:4" x14ac:dyDescent="0.3">
      <c r="A54" s="16" t="s">
        <v>158</v>
      </c>
      <c r="B54" s="1" t="s">
        <v>172</v>
      </c>
      <c r="C54" s="4">
        <v>45033</v>
      </c>
      <c r="D54">
        <f t="shared" si="0"/>
        <v>0</v>
      </c>
    </row>
    <row r="55" spans="1:4" x14ac:dyDescent="0.3">
      <c r="A55" s="17" t="s">
        <v>158</v>
      </c>
      <c r="B55" s="1" t="s">
        <v>68</v>
      </c>
      <c r="C55" s="4">
        <v>45092</v>
      </c>
      <c r="D55">
        <f t="shared" si="0"/>
        <v>0</v>
      </c>
    </row>
    <row r="56" spans="1:4" x14ac:dyDescent="0.3">
      <c r="A56" s="16" t="s">
        <v>158</v>
      </c>
      <c r="B56" s="1" t="s">
        <v>43</v>
      </c>
      <c r="C56" s="4">
        <v>45559</v>
      </c>
      <c r="D56">
        <f t="shared" si="0"/>
        <v>0</v>
      </c>
    </row>
    <row r="57" spans="1:4" x14ac:dyDescent="0.3">
      <c r="A57" s="17" t="s">
        <v>158</v>
      </c>
      <c r="B57" s="1" t="s">
        <v>43</v>
      </c>
      <c r="C57" s="4">
        <v>45578</v>
      </c>
      <c r="D57">
        <f t="shared" si="0"/>
        <v>0</v>
      </c>
    </row>
    <row r="58" spans="1:4" x14ac:dyDescent="0.3">
      <c r="A58" s="16" t="s">
        <v>158</v>
      </c>
      <c r="B58" s="1" t="s">
        <v>43</v>
      </c>
      <c r="C58" s="4">
        <v>45327</v>
      </c>
      <c r="D58">
        <f t="shared" si="0"/>
        <v>0</v>
      </c>
    </row>
    <row r="59" spans="1:4" x14ac:dyDescent="0.3">
      <c r="A59" s="17" t="s">
        <v>158</v>
      </c>
      <c r="B59" s="1" t="s">
        <v>85</v>
      </c>
      <c r="C59" s="4">
        <v>45409</v>
      </c>
      <c r="D59">
        <f t="shared" si="0"/>
        <v>45409</v>
      </c>
    </row>
    <row r="60" spans="1:4" x14ac:dyDescent="0.3">
      <c r="A60" s="16" t="s">
        <v>158</v>
      </c>
      <c r="B60" s="1" t="s">
        <v>68</v>
      </c>
      <c r="C60" s="4">
        <v>45428</v>
      </c>
      <c r="D60">
        <f t="shared" si="0"/>
        <v>0</v>
      </c>
    </row>
    <row r="61" spans="1:4" x14ac:dyDescent="0.3">
      <c r="A61" s="17" t="s">
        <v>158</v>
      </c>
      <c r="B61" s="1" t="s">
        <v>172</v>
      </c>
      <c r="C61" s="4">
        <v>45428</v>
      </c>
      <c r="D61">
        <f t="shared" si="0"/>
        <v>0</v>
      </c>
    </row>
    <row r="62" spans="1:4" x14ac:dyDescent="0.3">
      <c r="A62" s="16" t="s">
        <v>158</v>
      </c>
      <c r="B62" s="1" t="s">
        <v>172</v>
      </c>
      <c r="C62" s="4">
        <v>45428</v>
      </c>
      <c r="D62">
        <f t="shared" si="0"/>
        <v>0</v>
      </c>
    </row>
    <row r="63" spans="1:4" x14ac:dyDescent="0.3">
      <c r="A63" s="17" t="s">
        <v>158</v>
      </c>
      <c r="B63" s="1" t="s">
        <v>68</v>
      </c>
      <c r="C63" s="4">
        <v>45487</v>
      </c>
      <c r="D63">
        <f t="shared" si="0"/>
        <v>0</v>
      </c>
    </row>
    <row r="64" spans="1:4" x14ac:dyDescent="0.3">
      <c r="A64" s="16" t="s">
        <v>158</v>
      </c>
      <c r="B64" s="1" t="s">
        <v>43</v>
      </c>
      <c r="C64" s="4">
        <v>44932</v>
      </c>
      <c r="D64">
        <f t="shared" si="0"/>
        <v>0</v>
      </c>
    </row>
    <row r="65" spans="1:4" x14ac:dyDescent="0.3">
      <c r="A65" s="17" t="s">
        <v>158</v>
      </c>
      <c r="B65" s="1" t="s">
        <v>68</v>
      </c>
      <c r="C65" s="4">
        <v>44957</v>
      </c>
      <c r="D65">
        <f t="shared" si="0"/>
        <v>0</v>
      </c>
    </row>
    <row r="66" spans="1:4" x14ac:dyDescent="0.3">
      <c r="A66" s="16" t="s">
        <v>158</v>
      </c>
      <c r="B66" s="1" t="s">
        <v>68</v>
      </c>
      <c r="C66" s="4">
        <v>44964</v>
      </c>
      <c r="D66">
        <f t="shared" si="0"/>
        <v>0</v>
      </c>
    </row>
    <row r="67" spans="1:4" x14ac:dyDescent="0.3">
      <c r="A67" s="17" t="s">
        <v>158</v>
      </c>
      <c r="B67" s="1" t="s">
        <v>43</v>
      </c>
      <c r="C67" s="4">
        <v>45327</v>
      </c>
      <c r="D67">
        <f t="shared" si="0"/>
        <v>0</v>
      </c>
    </row>
    <row r="68" spans="1:4" x14ac:dyDescent="0.3">
      <c r="A68" s="16" t="s">
        <v>158</v>
      </c>
      <c r="B68" s="1" t="s">
        <v>68</v>
      </c>
      <c r="C68" s="4">
        <v>45352</v>
      </c>
      <c r="D68">
        <f t="shared" ref="D68:D131" si="1">IF(B68=$B$8,C68,0)</f>
        <v>0</v>
      </c>
    </row>
    <row r="69" spans="1:4" x14ac:dyDescent="0.3">
      <c r="A69" s="17" t="s">
        <v>158</v>
      </c>
      <c r="B69" s="1" t="s">
        <v>68</v>
      </c>
      <c r="C69" s="4">
        <v>45359</v>
      </c>
      <c r="D69">
        <f t="shared" si="1"/>
        <v>0</v>
      </c>
    </row>
    <row r="70" spans="1:4" x14ac:dyDescent="0.3">
      <c r="A70" s="16" t="s">
        <v>158</v>
      </c>
      <c r="B70" s="1" t="s">
        <v>68</v>
      </c>
      <c r="C70" s="4">
        <v>44949</v>
      </c>
      <c r="D70">
        <f t="shared" si="1"/>
        <v>0</v>
      </c>
    </row>
    <row r="71" spans="1:4" x14ac:dyDescent="0.3">
      <c r="A71" s="17" t="s">
        <v>203</v>
      </c>
      <c r="B71" s="1" t="s">
        <v>68</v>
      </c>
      <c r="C71" s="4">
        <v>45344</v>
      </c>
      <c r="D71">
        <f t="shared" si="1"/>
        <v>0</v>
      </c>
    </row>
    <row r="72" spans="1:4" x14ac:dyDescent="0.3">
      <c r="A72" s="16" t="s">
        <v>203</v>
      </c>
      <c r="B72" s="1" t="s">
        <v>43</v>
      </c>
      <c r="C72" s="2"/>
      <c r="D72">
        <f t="shared" si="1"/>
        <v>0</v>
      </c>
    </row>
    <row r="73" spans="1:4" x14ac:dyDescent="0.3">
      <c r="A73" s="17" t="s">
        <v>216</v>
      </c>
      <c r="B73" s="1" t="s">
        <v>43</v>
      </c>
      <c r="C73" s="2"/>
      <c r="D73">
        <f t="shared" si="1"/>
        <v>0</v>
      </c>
    </row>
    <row r="74" spans="1:4" x14ac:dyDescent="0.3">
      <c r="A74" s="16" t="s">
        <v>216</v>
      </c>
      <c r="B74" s="1" t="s">
        <v>43</v>
      </c>
      <c r="C74" s="2"/>
      <c r="D74">
        <f t="shared" si="1"/>
        <v>0</v>
      </c>
    </row>
    <row r="75" spans="1:4" x14ac:dyDescent="0.3">
      <c r="A75" s="17" t="s">
        <v>231</v>
      </c>
      <c r="B75" s="1" t="s">
        <v>43</v>
      </c>
      <c r="C75" s="2"/>
      <c r="D75">
        <f t="shared" si="1"/>
        <v>0</v>
      </c>
    </row>
    <row r="76" spans="1:4" x14ac:dyDescent="0.3">
      <c r="A76" s="16" t="s">
        <v>231</v>
      </c>
      <c r="B76" s="1" t="s">
        <v>43</v>
      </c>
      <c r="C76" s="2"/>
      <c r="D76">
        <f t="shared" si="1"/>
        <v>0</v>
      </c>
    </row>
    <row r="77" spans="1:4" x14ac:dyDescent="0.3">
      <c r="A77" s="17" t="s">
        <v>231</v>
      </c>
      <c r="B77" s="1" t="s">
        <v>43</v>
      </c>
      <c r="C77" s="2"/>
      <c r="D77">
        <f t="shared" si="1"/>
        <v>0</v>
      </c>
    </row>
    <row r="78" spans="1:4" x14ac:dyDescent="0.3">
      <c r="A78" s="16" t="s">
        <v>248</v>
      </c>
      <c r="B78" s="1" t="s">
        <v>43</v>
      </c>
      <c r="C78" s="2"/>
      <c r="D78">
        <f t="shared" si="1"/>
        <v>0</v>
      </c>
    </row>
    <row r="79" spans="1:4" x14ac:dyDescent="0.3">
      <c r="A79" s="17" t="s">
        <v>248</v>
      </c>
      <c r="B79" s="1" t="s">
        <v>43</v>
      </c>
      <c r="C79" s="2"/>
      <c r="D79">
        <f t="shared" si="1"/>
        <v>0</v>
      </c>
    </row>
    <row r="80" spans="1:4" x14ac:dyDescent="0.3">
      <c r="A80" s="16" t="s">
        <v>248</v>
      </c>
      <c r="B80" s="1" t="s">
        <v>43</v>
      </c>
      <c r="C80" s="2"/>
      <c r="D80">
        <f t="shared" si="1"/>
        <v>0</v>
      </c>
    </row>
    <row r="81" spans="1:4" x14ac:dyDescent="0.3">
      <c r="A81" s="17" t="s">
        <v>248</v>
      </c>
      <c r="B81" s="1" t="s">
        <v>43</v>
      </c>
      <c r="C81" s="2"/>
      <c r="D81">
        <f t="shared" si="1"/>
        <v>0</v>
      </c>
    </row>
    <row r="82" spans="1:4" x14ac:dyDescent="0.3">
      <c r="A82" s="16" t="s">
        <v>248</v>
      </c>
      <c r="B82" s="1" t="s">
        <v>172</v>
      </c>
      <c r="C82" s="4">
        <v>44938</v>
      </c>
      <c r="D82">
        <f t="shared" si="1"/>
        <v>0</v>
      </c>
    </row>
    <row r="83" spans="1:4" x14ac:dyDescent="0.3">
      <c r="A83" s="17" t="s">
        <v>274</v>
      </c>
      <c r="B83" s="1" t="s">
        <v>68</v>
      </c>
      <c r="C83" s="4">
        <v>44938</v>
      </c>
      <c r="D83">
        <f t="shared" si="1"/>
        <v>0</v>
      </c>
    </row>
    <row r="84" spans="1:4" x14ac:dyDescent="0.3">
      <c r="A84" s="16" t="s">
        <v>274</v>
      </c>
      <c r="B84" s="1" t="s">
        <v>172</v>
      </c>
      <c r="C84" s="4">
        <v>45333</v>
      </c>
      <c r="D84">
        <f t="shared" si="1"/>
        <v>0</v>
      </c>
    </row>
    <row r="85" spans="1:4" x14ac:dyDescent="0.3">
      <c r="A85" s="17" t="s">
        <v>274</v>
      </c>
      <c r="B85" s="1" t="s">
        <v>68</v>
      </c>
      <c r="C85" s="4">
        <v>45333</v>
      </c>
      <c r="D85">
        <f t="shared" si="1"/>
        <v>0</v>
      </c>
    </row>
    <row r="86" spans="1:4" x14ac:dyDescent="0.3">
      <c r="A86" s="16" t="s">
        <v>274</v>
      </c>
      <c r="B86" s="1" t="s">
        <v>68</v>
      </c>
      <c r="C86" s="4">
        <v>44950</v>
      </c>
      <c r="D86">
        <f t="shared" si="1"/>
        <v>0</v>
      </c>
    </row>
    <row r="87" spans="1:4" x14ac:dyDescent="0.3">
      <c r="A87" s="17" t="s">
        <v>288</v>
      </c>
      <c r="B87" s="1" t="s">
        <v>68</v>
      </c>
      <c r="C87" s="4">
        <v>44956</v>
      </c>
      <c r="D87">
        <f t="shared" si="1"/>
        <v>0</v>
      </c>
    </row>
    <row r="88" spans="1:4" x14ac:dyDescent="0.3">
      <c r="A88" s="16" t="s">
        <v>288</v>
      </c>
      <c r="B88" s="1" t="s">
        <v>68</v>
      </c>
      <c r="C88" s="4">
        <v>45345</v>
      </c>
      <c r="D88">
        <f t="shared" si="1"/>
        <v>0</v>
      </c>
    </row>
    <row r="89" spans="1:4" x14ac:dyDescent="0.3">
      <c r="A89" s="17" t="s">
        <v>288</v>
      </c>
      <c r="B89" s="1" t="s">
        <v>68</v>
      </c>
      <c r="C89" s="4">
        <v>45351</v>
      </c>
      <c r="D89">
        <f t="shared" si="1"/>
        <v>0</v>
      </c>
    </row>
    <row r="90" spans="1:4" x14ac:dyDescent="0.3">
      <c r="A90" s="16" t="s">
        <v>288</v>
      </c>
      <c r="B90" s="1" t="s">
        <v>43</v>
      </c>
      <c r="C90" s="2"/>
      <c r="D90">
        <f t="shared" si="1"/>
        <v>0</v>
      </c>
    </row>
    <row r="91" spans="1:4" x14ac:dyDescent="0.3">
      <c r="A91" s="17" t="s">
        <v>299</v>
      </c>
      <c r="B91" s="1" t="s">
        <v>43</v>
      </c>
      <c r="C91" s="2"/>
      <c r="D91">
        <f t="shared" si="1"/>
        <v>0</v>
      </c>
    </row>
    <row r="92" spans="1:4" x14ac:dyDescent="0.3">
      <c r="A92" s="16" t="s">
        <v>299</v>
      </c>
      <c r="B92" s="1" t="s">
        <v>43</v>
      </c>
      <c r="C92" s="2"/>
      <c r="D92">
        <f t="shared" si="1"/>
        <v>0</v>
      </c>
    </row>
    <row r="93" spans="1:4" x14ac:dyDescent="0.3">
      <c r="A93" s="17" t="s">
        <v>299</v>
      </c>
      <c r="B93" s="1" t="s">
        <v>43</v>
      </c>
      <c r="C93" s="2"/>
      <c r="D93">
        <f t="shared" si="1"/>
        <v>0</v>
      </c>
    </row>
    <row r="94" spans="1:4" x14ac:dyDescent="0.3">
      <c r="A94" s="16" t="s">
        <v>315</v>
      </c>
      <c r="B94" s="1" t="s">
        <v>43</v>
      </c>
      <c r="C94" s="2"/>
      <c r="D94">
        <f t="shared" si="1"/>
        <v>0</v>
      </c>
    </row>
    <row r="95" spans="1:4" x14ac:dyDescent="0.3">
      <c r="A95" s="17" t="s">
        <v>315</v>
      </c>
      <c r="B95" s="1" t="s">
        <v>43</v>
      </c>
      <c r="C95" s="2"/>
      <c r="D95">
        <f t="shared" si="1"/>
        <v>0</v>
      </c>
    </row>
    <row r="96" spans="1:4" x14ac:dyDescent="0.3">
      <c r="A96" s="16" t="s">
        <v>327</v>
      </c>
      <c r="B96" s="1" t="s">
        <v>43</v>
      </c>
      <c r="C96" s="2"/>
      <c r="D96">
        <f t="shared" si="1"/>
        <v>0</v>
      </c>
    </row>
    <row r="97" spans="1:4" x14ac:dyDescent="0.3">
      <c r="A97" s="17" t="s">
        <v>327</v>
      </c>
      <c r="B97" s="1" t="s">
        <v>43</v>
      </c>
      <c r="C97" s="2"/>
      <c r="D97">
        <f t="shared" si="1"/>
        <v>0</v>
      </c>
    </row>
    <row r="98" spans="1:4" x14ac:dyDescent="0.3">
      <c r="A98" s="16" t="s">
        <v>327</v>
      </c>
      <c r="B98" s="1" t="s">
        <v>43</v>
      </c>
      <c r="C98" s="2"/>
      <c r="D98">
        <f t="shared" si="1"/>
        <v>0</v>
      </c>
    </row>
    <row r="99" spans="1:4" x14ac:dyDescent="0.3">
      <c r="A99" s="17" t="s">
        <v>341</v>
      </c>
      <c r="B99" s="1" t="s">
        <v>43</v>
      </c>
      <c r="C99" s="2"/>
      <c r="D99">
        <f t="shared" si="1"/>
        <v>0</v>
      </c>
    </row>
    <row r="100" spans="1:4" x14ac:dyDescent="0.3">
      <c r="A100" s="16" t="s">
        <v>341</v>
      </c>
      <c r="B100" s="1" t="s">
        <v>43</v>
      </c>
      <c r="C100" s="2"/>
      <c r="D100">
        <f t="shared" si="1"/>
        <v>0</v>
      </c>
    </row>
    <row r="101" spans="1:4" x14ac:dyDescent="0.3">
      <c r="A101" s="17" t="s">
        <v>341</v>
      </c>
      <c r="B101" s="1" t="s">
        <v>43</v>
      </c>
      <c r="C101" s="2"/>
      <c r="D101">
        <f t="shared" si="1"/>
        <v>0</v>
      </c>
    </row>
    <row r="102" spans="1:4" x14ac:dyDescent="0.3">
      <c r="A102" s="16" t="s">
        <v>352</v>
      </c>
      <c r="B102" s="1" t="s">
        <v>43</v>
      </c>
      <c r="C102" s="2"/>
      <c r="D102">
        <f t="shared" si="1"/>
        <v>0</v>
      </c>
    </row>
    <row r="103" spans="1:4" x14ac:dyDescent="0.3">
      <c r="A103" s="17" t="s">
        <v>363</v>
      </c>
      <c r="B103" s="1" t="s">
        <v>43</v>
      </c>
      <c r="C103" s="2"/>
      <c r="D103">
        <f t="shared" si="1"/>
        <v>0</v>
      </c>
    </row>
    <row r="104" spans="1:4" x14ac:dyDescent="0.3">
      <c r="A104" s="16" t="s">
        <v>363</v>
      </c>
      <c r="B104" s="1" t="s">
        <v>43</v>
      </c>
      <c r="C104" s="2"/>
      <c r="D104">
        <f t="shared" si="1"/>
        <v>0</v>
      </c>
    </row>
    <row r="105" spans="1:4" x14ac:dyDescent="0.3">
      <c r="A105" s="17" t="s">
        <v>363</v>
      </c>
      <c r="B105" s="1" t="s">
        <v>79</v>
      </c>
      <c r="C105" s="4">
        <v>44948</v>
      </c>
      <c r="D105">
        <f t="shared" si="1"/>
        <v>0</v>
      </c>
    </row>
    <row r="106" spans="1:4" x14ac:dyDescent="0.3">
      <c r="A106" s="16" t="s">
        <v>375</v>
      </c>
      <c r="B106" s="1" t="s">
        <v>79</v>
      </c>
      <c r="C106" s="4">
        <v>44948</v>
      </c>
      <c r="D106">
        <f t="shared" si="1"/>
        <v>0</v>
      </c>
    </row>
    <row r="107" spans="1:4" x14ac:dyDescent="0.3">
      <c r="A107" s="17" t="s">
        <v>375</v>
      </c>
      <c r="B107" s="1" t="s">
        <v>79</v>
      </c>
      <c r="C107" s="4">
        <v>44948</v>
      </c>
      <c r="D107">
        <f t="shared" si="1"/>
        <v>0</v>
      </c>
    </row>
    <row r="108" spans="1:4" x14ac:dyDescent="0.3">
      <c r="A108" s="16" t="s">
        <v>375</v>
      </c>
      <c r="B108" s="1" t="s">
        <v>68</v>
      </c>
      <c r="C108" s="4">
        <v>44972</v>
      </c>
      <c r="D108">
        <f t="shared" si="1"/>
        <v>0</v>
      </c>
    </row>
    <row r="109" spans="1:4" x14ac:dyDescent="0.3">
      <c r="A109" s="17" t="s">
        <v>375</v>
      </c>
      <c r="B109" s="1" t="s">
        <v>390</v>
      </c>
      <c r="C109" s="4">
        <v>45004</v>
      </c>
      <c r="D109">
        <f t="shared" si="1"/>
        <v>0</v>
      </c>
    </row>
    <row r="110" spans="1:4" x14ac:dyDescent="0.3">
      <c r="A110" s="16" t="s">
        <v>375</v>
      </c>
      <c r="B110" s="1" t="s">
        <v>390</v>
      </c>
      <c r="C110" s="4">
        <v>45004</v>
      </c>
      <c r="D110">
        <f t="shared" si="1"/>
        <v>0</v>
      </c>
    </row>
    <row r="111" spans="1:4" x14ac:dyDescent="0.3">
      <c r="A111" s="17" t="s">
        <v>375</v>
      </c>
      <c r="B111" s="1" t="s">
        <v>68</v>
      </c>
      <c r="C111" s="4">
        <v>45034</v>
      </c>
      <c r="D111">
        <f t="shared" si="1"/>
        <v>0</v>
      </c>
    </row>
    <row r="112" spans="1:4" x14ac:dyDescent="0.3">
      <c r="A112" s="16" t="s">
        <v>375</v>
      </c>
      <c r="B112" s="1" t="s">
        <v>68</v>
      </c>
      <c r="C112" s="4">
        <v>45046</v>
      </c>
      <c r="D112">
        <f t="shared" si="1"/>
        <v>0</v>
      </c>
    </row>
    <row r="113" spans="1:4" x14ac:dyDescent="0.3">
      <c r="A113" s="17" t="s">
        <v>375</v>
      </c>
      <c r="B113" s="1" t="s">
        <v>401</v>
      </c>
      <c r="C113" s="4">
        <v>45060</v>
      </c>
      <c r="D113">
        <f t="shared" si="1"/>
        <v>0</v>
      </c>
    </row>
    <row r="114" spans="1:4" x14ac:dyDescent="0.3">
      <c r="A114" s="16" t="s">
        <v>375</v>
      </c>
      <c r="B114" s="1" t="s">
        <v>401</v>
      </c>
      <c r="C114" s="4">
        <v>45091</v>
      </c>
      <c r="D114">
        <f t="shared" si="1"/>
        <v>0</v>
      </c>
    </row>
    <row r="115" spans="1:4" x14ac:dyDescent="0.3">
      <c r="A115" s="17" t="s">
        <v>375</v>
      </c>
      <c r="B115" s="1" t="s">
        <v>43</v>
      </c>
      <c r="C115" s="4">
        <v>45549</v>
      </c>
      <c r="D115">
        <f t="shared" si="1"/>
        <v>0</v>
      </c>
    </row>
    <row r="116" spans="1:4" x14ac:dyDescent="0.3">
      <c r="A116" s="16" t="s">
        <v>375</v>
      </c>
      <c r="B116" s="1" t="s">
        <v>43</v>
      </c>
      <c r="C116" s="4">
        <v>45579</v>
      </c>
      <c r="D116">
        <f t="shared" si="1"/>
        <v>0</v>
      </c>
    </row>
    <row r="117" spans="1:4" x14ac:dyDescent="0.3">
      <c r="A117" s="17" t="s">
        <v>375</v>
      </c>
      <c r="B117" s="1" t="s">
        <v>43</v>
      </c>
      <c r="C117" s="4">
        <v>45591</v>
      </c>
      <c r="D117">
        <f t="shared" si="1"/>
        <v>0</v>
      </c>
    </row>
    <row r="118" spans="1:4" x14ac:dyDescent="0.3">
      <c r="A118" s="16" t="s">
        <v>375</v>
      </c>
      <c r="B118" s="1" t="s">
        <v>43</v>
      </c>
      <c r="C118" s="4">
        <v>45605</v>
      </c>
      <c r="D118">
        <f t="shared" si="1"/>
        <v>0</v>
      </c>
    </row>
    <row r="119" spans="1:4" x14ac:dyDescent="0.3">
      <c r="A119" s="17" t="s">
        <v>375</v>
      </c>
      <c r="B119" s="1" t="s">
        <v>79</v>
      </c>
      <c r="C119" s="4">
        <v>45343</v>
      </c>
      <c r="D119">
        <f t="shared" si="1"/>
        <v>0</v>
      </c>
    </row>
    <row r="120" spans="1:4" x14ac:dyDescent="0.3">
      <c r="A120" s="16" t="s">
        <v>375</v>
      </c>
      <c r="B120" s="1" t="s">
        <v>79</v>
      </c>
      <c r="C120" s="4">
        <v>45343</v>
      </c>
      <c r="D120">
        <f t="shared" si="1"/>
        <v>0</v>
      </c>
    </row>
    <row r="121" spans="1:4" x14ac:dyDescent="0.3">
      <c r="A121" s="17" t="s">
        <v>375</v>
      </c>
      <c r="B121" s="1" t="s">
        <v>79</v>
      </c>
      <c r="C121" s="4">
        <v>45343</v>
      </c>
      <c r="D121">
        <f t="shared" si="1"/>
        <v>0</v>
      </c>
    </row>
    <row r="122" spans="1:4" x14ac:dyDescent="0.3">
      <c r="A122" s="16" t="s">
        <v>375</v>
      </c>
      <c r="B122" s="1" t="s">
        <v>68</v>
      </c>
      <c r="C122" s="4">
        <v>45367</v>
      </c>
      <c r="D122">
        <f t="shared" si="1"/>
        <v>0</v>
      </c>
    </row>
    <row r="123" spans="1:4" x14ac:dyDescent="0.3">
      <c r="A123" s="17" t="s">
        <v>375</v>
      </c>
      <c r="B123" s="1" t="s">
        <v>390</v>
      </c>
      <c r="C123" s="4">
        <v>45399</v>
      </c>
      <c r="D123">
        <f t="shared" si="1"/>
        <v>0</v>
      </c>
    </row>
    <row r="124" spans="1:4" x14ac:dyDescent="0.3">
      <c r="A124" s="16" t="s">
        <v>375</v>
      </c>
      <c r="B124" s="1" t="s">
        <v>390</v>
      </c>
      <c r="C124" s="4">
        <v>45399</v>
      </c>
      <c r="D124">
        <f t="shared" si="1"/>
        <v>0</v>
      </c>
    </row>
    <row r="125" spans="1:4" x14ac:dyDescent="0.3">
      <c r="A125" s="17" t="s">
        <v>375</v>
      </c>
      <c r="B125" s="1" t="s">
        <v>68</v>
      </c>
      <c r="C125" s="4">
        <v>45429</v>
      </c>
      <c r="D125">
        <f t="shared" si="1"/>
        <v>0</v>
      </c>
    </row>
    <row r="126" spans="1:4" x14ac:dyDescent="0.3">
      <c r="A126" s="16" t="s">
        <v>375</v>
      </c>
      <c r="B126" s="1" t="s">
        <v>68</v>
      </c>
      <c r="C126" s="4">
        <v>45441</v>
      </c>
      <c r="D126">
        <f t="shared" si="1"/>
        <v>0</v>
      </c>
    </row>
    <row r="127" spans="1:4" x14ac:dyDescent="0.3">
      <c r="A127" s="17" t="s">
        <v>375</v>
      </c>
      <c r="B127" s="1" t="s">
        <v>401</v>
      </c>
      <c r="C127" s="4">
        <v>45455</v>
      </c>
      <c r="D127">
        <f t="shared" si="1"/>
        <v>0</v>
      </c>
    </row>
    <row r="128" spans="1:4" x14ac:dyDescent="0.3">
      <c r="A128" s="16" t="s">
        <v>375</v>
      </c>
      <c r="B128" s="1" t="s">
        <v>401</v>
      </c>
      <c r="C128" s="4">
        <v>45486</v>
      </c>
      <c r="D128">
        <f t="shared" si="1"/>
        <v>0</v>
      </c>
    </row>
    <row r="129" spans="1:4" x14ac:dyDescent="0.3">
      <c r="A129" s="17" t="s">
        <v>375</v>
      </c>
      <c r="B129" s="1" t="s">
        <v>68</v>
      </c>
      <c r="C129" s="4">
        <v>44971</v>
      </c>
      <c r="D129">
        <f t="shared" si="1"/>
        <v>0</v>
      </c>
    </row>
    <row r="130" spans="1:4" x14ac:dyDescent="0.3">
      <c r="A130" s="16" t="s">
        <v>375</v>
      </c>
      <c r="B130" s="1" t="s">
        <v>68</v>
      </c>
      <c r="C130" s="4">
        <v>45366</v>
      </c>
      <c r="D130">
        <f t="shared" si="1"/>
        <v>0</v>
      </c>
    </row>
    <row r="131" spans="1:4" x14ac:dyDescent="0.3">
      <c r="A131" s="17" t="s">
        <v>375</v>
      </c>
      <c r="B131" s="1" t="s">
        <v>68</v>
      </c>
      <c r="C131" s="4">
        <v>44971</v>
      </c>
      <c r="D131">
        <f t="shared" si="1"/>
        <v>0</v>
      </c>
    </row>
    <row r="132" spans="1:4" x14ac:dyDescent="0.3">
      <c r="A132" s="16" t="s">
        <v>375</v>
      </c>
      <c r="B132" s="1" t="s">
        <v>68</v>
      </c>
      <c r="C132" s="4">
        <v>45366</v>
      </c>
      <c r="D132">
        <f t="shared" ref="D132:D195" si="2">IF(B132=$B$8,C132,0)</f>
        <v>0</v>
      </c>
    </row>
    <row r="133" spans="1:4" x14ac:dyDescent="0.3">
      <c r="A133" s="17" t="s">
        <v>375</v>
      </c>
      <c r="B133" s="1" t="s">
        <v>68</v>
      </c>
      <c r="C133" s="4">
        <v>44971</v>
      </c>
      <c r="D133">
        <f t="shared" si="2"/>
        <v>0</v>
      </c>
    </row>
    <row r="134" spans="1:4" x14ac:dyDescent="0.3">
      <c r="A134" s="16" t="s">
        <v>375</v>
      </c>
      <c r="B134" s="1" t="s">
        <v>68</v>
      </c>
      <c r="C134" s="4">
        <v>45366</v>
      </c>
      <c r="D134">
        <f t="shared" si="2"/>
        <v>0</v>
      </c>
    </row>
    <row r="135" spans="1:4" x14ac:dyDescent="0.3">
      <c r="A135" s="17" t="s">
        <v>375</v>
      </c>
      <c r="B135" s="1" t="s">
        <v>68</v>
      </c>
      <c r="C135" s="4">
        <v>44976</v>
      </c>
      <c r="D135">
        <f t="shared" si="2"/>
        <v>0</v>
      </c>
    </row>
    <row r="136" spans="1:4" x14ac:dyDescent="0.3">
      <c r="A136" s="16" t="s">
        <v>431</v>
      </c>
      <c r="B136" s="1" t="s">
        <v>68</v>
      </c>
      <c r="C136" s="4">
        <v>44976</v>
      </c>
      <c r="D136">
        <f t="shared" si="2"/>
        <v>0</v>
      </c>
    </row>
    <row r="137" spans="1:4" x14ac:dyDescent="0.3">
      <c r="A137" s="17" t="s">
        <v>431</v>
      </c>
      <c r="B137" s="1" t="s">
        <v>43</v>
      </c>
      <c r="C137" s="4">
        <v>45521</v>
      </c>
      <c r="D137">
        <f t="shared" si="2"/>
        <v>0</v>
      </c>
    </row>
    <row r="138" spans="1:4" x14ac:dyDescent="0.3">
      <c r="A138" s="16" t="s">
        <v>431</v>
      </c>
      <c r="B138" s="1" t="s">
        <v>68</v>
      </c>
      <c r="C138" s="4">
        <v>45371</v>
      </c>
      <c r="D138">
        <f t="shared" si="2"/>
        <v>0</v>
      </c>
    </row>
    <row r="139" spans="1:4" x14ac:dyDescent="0.3">
      <c r="A139" s="17" t="s">
        <v>431</v>
      </c>
      <c r="B139" s="1" t="s">
        <v>68</v>
      </c>
      <c r="C139" s="4">
        <v>45371</v>
      </c>
      <c r="D139">
        <f t="shared" si="2"/>
        <v>0</v>
      </c>
    </row>
    <row r="140" spans="1:4" x14ac:dyDescent="0.3">
      <c r="A140" s="16" t="s">
        <v>431</v>
      </c>
      <c r="B140" s="1" t="s">
        <v>43</v>
      </c>
      <c r="C140" s="2"/>
      <c r="D140">
        <f t="shared" si="2"/>
        <v>0</v>
      </c>
    </row>
    <row r="141" spans="1:4" x14ac:dyDescent="0.3">
      <c r="A141" s="17" t="s">
        <v>431</v>
      </c>
      <c r="B141" s="1" t="s">
        <v>43</v>
      </c>
      <c r="C141" s="2"/>
      <c r="D141">
        <f t="shared" si="2"/>
        <v>0</v>
      </c>
    </row>
    <row r="142" spans="1:4" x14ac:dyDescent="0.3">
      <c r="A142" s="16" t="s">
        <v>446</v>
      </c>
      <c r="B142" s="1" t="s">
        <v>43</v>
      </c>
      <c r="C142" s="2"/>
      <c r="D142">
        <f t="shared" si="2"/>
        <v>0</v>
      </c>
    </row>
    <row r="143" spans="1:4" ht="28.8" x14ac:dyDescent="0.3">
      <c r="A143" s="17" t="s">
        <v>446</v>
      </c>
      <c r="B143" s="1" t="s">
        <v>464</v>
      </c>
      <c r="C143" s="4">
        <v>45303</v>
      </c>
      <c r="D143">
        <f t="shared" si="2"/>
        <v>0</v>
      </c>
    </row>
    <row r="144" spans="1:4" ht="28.8" x14ac:dyDescent="0.3">
      <c r="A144" s="16" t="s">
        <v>456</v>
      </c>
      <c r="B144" s="1" t="s">
        <v>464</v>
      </c>
      <c r="C144" s="4">
        <v>45303</v>
      </c>
      <c r="D144">
        <f t="shared" si="2"/>
        <v>0</v>
      </c>
    </row>
    <row r="145" spans="1:4" x14ac:dyDescent="0.3">
      <c r="A145" s="17" t="s">
        <v>456</v>
      </c>
      <c r="B145" s="1" t="s">
        <v>85</v>
      </c>
      <c r="C145" s="4">
        <v>45303</v>
      </c>
      <c r="D145">
        <f t="shared" si="2"/>
        <v>45303</v>
      </c>
    </row>
    <row r="146" spans="1:4" x14ac:dyDescent="0.3">
      <c r="A146" s="16" t="s">
        <v>456</v>
      </c>
      <c r="B146" s="1" t="s">
        <v>401</v>
      </c>
      <c r="C146" s="4">
        <v>45303</v>
      </c>
      <c r="D146">
        <f t="shared" si="2"/>
        <v>0</v>
      </c>
    </row>
    <row r="147" spans="1:4" x14ac:dyDescent="0.3">
      <c r="A147" s="17" t="s">
        <v>456</v>
      </c>
      <c r="B147" s="1" t="s">
        <v>79</v>
      </c>
      <c r="C147" s="4">
        <v>45303</v>
      </c>
      <c r="D147">
        <f t="shared" si="2"/>
        <v>0</v>
      </c>
    </row>
    <row r="148" spans="1:4" x14ac:dyDescent="0.3">
      <c r="A148" s="16" t="s">
        <v>456</v>
      </c>
      <c r="B148" s="1" t="s">
        <v>68</v>
      </c>
      <c r="C148" s="4">
        <v>44957</v>
      </c>
      <c r="D148">
        <f t="shared" si="2"/>
        <v>0</v>
      </c>
    </row>
    <row r="149" spans="1:4" x14ac:dyDescent="0.3">
      <c r="A149" s="17" t="s">
        <v>456</v>
      </c>
      <c r="B149" s="1" t="s">
        <v>68</v>
      </c>
      <c r="C149" s="4">
        <v>44957</v>
      </c>
      <c r="D149">
        <f t="shared" si="2"/>
        <v>0</v>
      </c>
    </row>
    <row r="150" spans="1:4" x14ac:dyDescent="0.3">
      <c r="A150" s="16" t="s">
        <v>456</v>
      </c>
      <c r="B150" s="1" t="s">
        <v>68</v>
      </c>
      <c r="C150" s="4">
        <v>44957</v>
      </c>
      <c r="D150">
        <f t="shared" si="2"/>
        <v>0</v>
      </c>
    </row>
    <row r="151" spans="1:4" x14ac:dyDescent="0.3">
      <c r="A151" s="17" t="s">
        <v>456</v>
      </c>
      <c r="B151" s="1" t="s">
        <v>172</v>
      </c>
      <c r="C151" s="4">
        <v>45035</v>
      </c>
      <c r="D151">
        <f t="shared" si="2"/>
        <v>0</v>
      </c>
    </row>
    <row r="152" spans="1:4" x14ac:dyDescent="0.3">
      <c r="A152" s="16" t="s">
        <v>456</v>
      </c>
      <c r="B152" s="1" t="s">
        <v>68</v>
      </c>
      <c r="C152" s="4">
        <v>45047</v>
      </c>
      <c r="D152">
        <f t="shared" si="2"/>
        <v>0</v>
      </c>
    </row>
    <row r="153" spans="1:4" x14ac:dyDescent="0.3">
      <c r="A153" s="17" t="s">
        <v>456</v>
      </c>
      <c r="B153" s="1" t="s">
        <v>79</v>
      </c>
      <c r="C153" s="4">
        <v>45091</v>
      </c>
      <c r="D153">
        <f t="shared" si="2"/>
        <v>0</v>
      </c>
    </row>
    <row r="154" spans="1:4" x14ac:dyDescent="0.3">
      <c r="A154" s="16" t="s">
        <v>456</v>
      </c>
      <c r="B154" s="1" t="s">
        <v>43</v>
      </c>
      <c r="C154" s="4">
        <v>45580</v>
      </c>
      <c r="D154">
        <f t="shared" si="2"/>
        <v>0</v>
      </c>
    </row>
    <row r="155" spans="1:4" x14ac:dyDescent="0.3">
      <c r="A155" s="17" t="s">
        <v>456</v>
      </c>
      <c r="B155" s="1" t="s">
        <v>43</v>
      </c>
      <c r="C155" s="4">
        <v>45592</v>
      </c>
      <c r="D155">
        <f t="shared" si="2"/>
        <v>0</v>
      </c>
    </row>
    <row r="156" spans="1:4" ht="28.8" x14ac:dyDescent="0.3">
      <c r="A156" s="16" t="s">
        <v>456</v>
      </c>
      <c r="B156" s="1" t="s">
        <v>464</v>
      </c>
      <c r="C156" s="4">
        <v>45584</v>
      </c>
      <c r="D156">
        <f t="shared" si="2"/>
        <v>0</v>
      </c>
    </row>
    <row r="157" spans="1:4" ht="28.8" x14ac:dyDescent="0.3">
      <c r="A157" s="17" t="s">
        <v>456</v>
      </c>
      <c r="B157" s="1" t="s">
        <v>464</v>
      </c>
      <c r="C157" s="4">
        <v>45584</v>
      </c>
      <c r="D157">
        <f t="shared" si="2"/>
        <v>0</v>
      </c>
    </row>
    <row r="158" spans="1:4" x14ac:dyDescent="0.3">
      <c r="A158" s="16" t="s">
        <v>456</v>
      </c>
      <c r="B158" s="1" t="s">
        <v>85</v>
      </c>
      <c r="C158" s="4">
        <v>45584</v>
      </c>
      <c r="D158">
        <f t="shared" si="2"/>
        <v>45584</v>
      </c>
    </row>
    <row r="159" spans="1:4" x14ac:dyDescent="0.3">
      <c r="A159" s="17" t="s">
        <v>456</v>
      </c>
      <c r="B159" s="1" t="s">
        <v>401</v>
      </c>
      <c r="C159" s="4">
        <v>45584</v>
      </c>
      <c r="D159">
        <f t="shared" si="2"/>
        <v>0</v>
      </c>
    </row>
    <row r="160" spans="1:4" x14ac:dyDescent="0.3">
      <c r="A160" s="16" t="s">
        <v>456</v>
      </c>
      <c r="B160" s="1" t="s">
        <v>79</v>
      </c>
      <c r="C160" s="4">
        <v>45584</v>
      </c>
      <c r="D160">
        <f t="shared" si="2"/>
        <v>0</v>
      </c>
    </row>
    <row r="161" spans="1:4" x14ac:dyDescent="0.3">
      <c r="A161" s="17" t="s">
        <v>456</v>
      </c>
      <c r="B161" s="1" t="s">
        <v>68</v>
      </c>
      <c r="C161" s="4">
        <v>45352</v>
      </c>
      <c r="D161">
        <f t="shared" si="2"/>
        <v>0</v>
      </c>
    </row>
    <row r="162" spans="1:4" x14ac:dyDescent="0.3">
      <c r="A162" s="16" t="s">
        <v>456</v>
      </c>
      <c r="B162" s="1" t="s">
        <v>68</v>
      </c>
      <c r="C162" s="4">
        <v>45352</v>
      </c>
      <c r="D162">
        <f t="shared" si="2"/>
        <v>0</v>
      </c>
    </row>
    <row r="163" spans="1:4" x14ac:dyDescent="0.3">
      <c r="A163" s="17" t="s">
        <v>456</v>
      </c>
      <c r="B163" s="1" t="s">
        <v>68</v>
      </c>
      <c r="C163" s="4">
        <v>45352</v>
      </c>
      <c r="D163">
        <f t="shared" si="2"/>
        <v>0</v>
      </c>
    </row>
    <row r="164" spans="1:4" x14ac:dyDescent="0.3">
      <c r="A164" s="16" t="s">
        <v>456</v>
      </c>
      <c r="B164" s="1" t="s">
        <v>172</v>
      </c>
      <c r="C164" s="4">
        <v>45430</v>
      </c>
      <c r="D164">
        <f t="shared" si="2"/>
        <v>0</v>
      </c>
    </row>
    <row r="165" spans="1:4" x14ac:dyDescent="0.3">
      <c r="A165" s="17" t="s">
        <v>456</v>
      </c>
      <c r="B165" s="1" t="s">
        <v>68</v>
      </c>
      <c r="C165" s="4">
        <v>45442</v>
      </c>
      <c r="D165">
        <f t="shared" si="2"/>
        <v>0</v>
      </c>
    </row>
    <row r="166" spans="1:4" x14ac:dyDescent="0.3">
      <c r="A166" s="16" t="s">
        <v>456</v>
      </c>
      <c r="B166" s="1" t="s">
        <v>79</v>
      </c>
      <c r="C166" s="4">
        <v>45486</v>
      </c>
      <c r="D166">
        <f t="shared" si="2"/>
        <v>0</v>
      </c>
    </row>
    <row r="167" spans="1:4" x14ac:dyDescent="0.3">
      <c r="A167" s="17" t="s">
        <v>456</v>
      </c>
      <c r="B167" s="1" t="s">
        <v>68</v>
      </c>
      <c r="C167" s="4">
        <v>44937</v>
      </c>
      <c r="D167">
        <f t="shared" si="2"/>
        <v>0</v>
      </c>
    </row>
    <row r="168" spans="1:4" x14ac:dyDescent="0.3">
      <c r="A168" s="16" t="s">
        <v>456</v>
      </c>
      <c r="B168" s="1" t="s">
        <v>68</v>
      </c>
      <c r="C168" s="4">
        <v>44937</v>
      </c>
      <c r="D168">
        <f t="shared" si="2"/>
        <v>0</v>
      </c>
    </row>
    <row r="169" spans="1:4" x14ac:dyDescent="0.3">
      <c r="A169" s="17" t="s">
        <v>456</v>
      </c>
      <c r="B169" s="1" t="s">
        <v>68</v>
      </c>
      <c r="C169" s="4">
        <v>44937</v>
      </c>
      <c r="D169">
        <f t="shared" si="2"/>
        <v>0</v>
      </c>
    </row>
    <row r="170" spans="1:4" x14ac:dyDescent="0.3">
      <c r="A170" s="16" t="s">
        <v>456</v>
      </c>
      <c r="B170" s="1" t="s">
        <v>68</v>
      </c>
      <c r="C170" s="4">
        <v>45035</v>
      </c>
      <c r="D170">
        <f t="shared" si="2"/>
        <v>0</v>
      </c>
    </row>
    <row r="171" spans="1:4" x14ac:dyDescent="0.3">
      <c r="A171" s="17" t="s">
        <v>456</v>
      </c>
      <c r="B171" s="1" t="s">
        <v>43</v>
      </c>
      <c r="C171" s="4">
        <v>45580</v>
      </c>
      <c r="D171">
        <f t="shared" si="2"/>
        <v>0</v>
      </c>
    </row>
    <row r="172" spans="1:4" x14ac:dyDescent="0.3">
      <c r="A172" s="16" t="s">
        <v>456</v>
      </c>
      <c r="B172" s="1" t="s">
        <v>68</v>
      </c>
      <c r="C172" s="4">
        <v>45332</v>
      </c>
      <c r="D172">
        <f t="shared" si="2"/>
        <v>0</v>
      </c>
    </row>
    <row r="173" spans="1:4" x14ac:dyDescent="0.3">
      <c r="A173" s="17" t="s">
        <v>456</v>
      </c>
      <c r="B173" s="1" t="s">
        <v>68</v>
      </c>
      <c r="C173" s="4">
        <v>45332</v>
      </c>
      <c r="D173">
        <f t="shared" si="2"/>
        <v>0</v>
      </c>
    </row>
    <row r="174" spans="1:4" x14ac:dyDescent="0.3">
      <c r="A174" s="16" t="s">
        <v>456</v>
      </c>
      <c r="B174" s="1" t="s">
        <v>68</v>
      </c>
      <c r="C174" s="4">
        <v>45332</v>
      </c>
      <c r="D174">
        <f t="shared" si="2"/>
        <v>0</v>
      </c>
    </row>
    <row r="175" spans="1:4" x14ac:dyDescent="0.3">
      <c r="A175" s="17" t="s">
        <v>456</v>
      </c>
      <c r="B175" s="1" t="s">
        <v>68</v>
      </c>
      <c r="C175" s="4">
        <v>45430</v>
      </c>
      <c r="D175">
        <f t="shared" si="2"/>
        <v>0</v>
      </c>
    </row>
    <row r="176" spans="1:4" x14ac:dyDescent="0.3">
      <c r="A176" s="16" t="s">
        <v>456</v>
      </c>
      <c r="B176" s="1" t="s">
        <v>68</v>
      </c>
      <c r="C176" s="4">
        <v>44937</v>
      </c>
      <c r="D176">
        <f t="shared" si="2"/>
        <v>0</v>
      </c>
    </row>
    <row r="177" spans="1:4" x14ac:dyDescent="0.3">
      <c r="A177" s="17" t="s">
        <v>456</v>
      </c>
      <c r="B177" s="1" t="s">
        <v>68</v>
      </c>
      <c r="C177" s="4">
        <v>44937</v>
      </c>
      <c r="D177">
        <f t="shared" si="2"/>
        <v>0</v>
      </c>
    </row>
    <row r="178" spans="1:4" x14ac:dyDescent="0.3">
      <c r="A178" s="16" t="s">
        <v>456</v>
      </c>
      <c r="B178" s="1" t="s">
        <v>68</v>
      </c>
      <c r="C178" s="4">
        <v>44937</v>
      </c>
      <c r="D178">
        <f t="shared" si="2"/>
        <v>0</v>
      </c>
    </row>
    <row r="179" spans="1:4" x14ac:dyDescent="0.3">
      <c r="A179" s="17" t="s">
        <v>456</v>
      </c>
      <c r="B179" s="1" t="s">
        <v>68</v>
      </c>
      <c r="C179" s="4">
        <v>45047</v>
      </c>
      <c r="D179">
        <f t="shared" si="2"/>
        <v>0</v>
      </c>
    </row>
    <row r="180" spans="1:4" x14ac:dyDescent="0.3">
      <c r="A180" s="16" t="s">
        <v>456</v>
      </c>
      <c r="B180" s="1" t="s">
        <v>43</v>
      </c>
      <c r="C180" s="4">
        <v>45592</v>
      </c>
      <c r="D180">
        <f t="shared" si="2"/>
        <v>0</v>
      </c>
    </row>
    <row r="181" spans="1:4" x14ac:dyDescent="0.3">
      <c r="A181" s="17" t="s">
        <v>456</v>
      </c>
      <c r="B181" s="1" t="s">
        <v>68</v>
      </c>
      <c r="C181" s="4">
        <v>45332</v>
      </c>
      <c r="D181">
        <f t="shared" si="2"/>
        <v>0</v>
      </c>
    </row>
    <row r="182" spans="1:4" x14ac:dyDescent="0.3">
      <c r="A182" s="16" t="s">
        <v>456</v>
      </c>
      <c r="B182" s="1" t="s">
        <v>68</v>
      </c>
      <c r="C182" s="4">
        <v>45332</v>
      </c>
      <c r="D182">
        <f t="shared" si="2"/>
        <v>0</v>
      </c>
    </row>
    <row r="183" spans="1:4" x14ac:dyDescent="0.3">
      <c r="A183" s="17" t="s">
        <v>456</v>
      </c>
      <c r="B183" s="1" t="s">
        <v>68</v>
      </c>
      <c r="C183" s="4">
        <v>45332</v>
      </c>
      <c r="D183">
        <f t="shared" si="2"/>
        <v>0</v>
      </c>
    </row>
    <row r="184" spans="1:4" x14ac:dyDescent="0.3">
      <c r="A184" s="16" t="s">
        <v>456</v>
      </c>
      <c r="B184" s="1" t="s">
        <v>68</v>
      </c>
      <c r="C184" s="4">
        <v>45442</v>
      </c>
      <c r="D184">
        <f t="shared" si="2"/>
        <v>0</v>
      </c>
    </row>
    <row r="185" spans="1:4" x14ac:dyDescent="0.3">
      <c r="A185" s="17" t="s">
        <v>456</v>
      </c>
      <c r="B185" s="1" t="s">
        <v>68</v>
      </c>
      <c r="C185" s="4">
        <v>44937</v>
      </c>
      <c r="D185">
        <f t="shared" si="2"/>
        <v>0</v>
      </c>
    </row>
    <row r="186" spans="1:4" x14ac:dyDescent="0.3">
      <c r="A186" s="16" t="s">
        <v>456</v>
      </c>
      <c r="B186" s="1" t="s">
        <v>68</v>
      </c>
      <c r="C186" s="4">
        <v>44937</v>
      </c>
      <c r="D186">
        <f t="shared" si="2"/>
        <v>0</v>
      </c>
    </row>
    <row r="187" spans="1:4" x14ac:dyDescent="0.3">
      <c r="A187" s="17" t="s">
        <v>456</v>
      </c>
      <c r="B187" s="1" t="s">
        <v>68</v>
      </c>
      <c r="C187" s="4">
        <v>44937</v>
      </c>
      <c r="D187">
        <f t="shared" si="2"/>
        <v>0</v>
      </c>
    </row>
    <row r="188" spans="1:4" x14ac:dyDescent="0.3">
      <c r="A188" s="16" t="s">
        <v>456</v>
      </c>
      <c r="B188" s="1" t="s">
        <v>68</v>
      </c>
      <c r="C188" s="4">
        <v>45047</v>
      </c>
      <c r="D188">
        <f t="shared" si="2"/>
        <v>0</v>
      </c>
    </row>
    <row r="189" spans="1:4" x14ac:dyDescent="0.3">
      <c r="A189" s="17" t="s">
        <v>456</v>
      </c>
      <c r="B189" s="1" t="s">
        <v>43</v>
      </c>
      <c r="C189" s="4">
        <v>45592</v>
      </c>
      <c r="D189">
        <f t="shared" si="2"/>
        <v>0</v>
      </c>
    </row>
    <row r="190" spans="1:4" x14ac:dyDescent="0.3">
      <c r="A190" s="16" t="s">
        <v>456</v>
      </c>
      <c r="B190" s="1" t="s">
        <v>68</v>
      </c>
      <c r="C190" s="4">
        <v>45332</v>
      </c>
      <c r="D190">
        <f t="shared" si="2"/>
        <v>0</v>
      </c>
    </row>
    <row r="191" spans="1:4" x14ac:dyDescent="0.3">
      <c r="A191" s="17" t="s">
        <v>456</v>
      </c>
      <c r="B191" s="1" t="s">
        <v>68</v>
      </c>
      <c r="C191" s="4">
        <v>45332</v>
      </c>
      <c r="D191">
        <f t="shared" si="2"/>
        <v>0</v>
      </c>
    </row>
    <row r="192" spans="1:4" x14ac:dyDescent="0.3">
      <c r="A192" s="16" t="s">
        <v>456</v>
      </c>
      <c r="B192" s="1" t="s">
        <v>68</v>
      </c>
      <c r="C192" s="4">
        <v>45332</v>
      </c>
      <c r="D192">
        <f t="shared" si="2"/>
        <v>0</v>
      </c>
    </row>
    <row r="193" spans="1:4" x14ac:dyDescent="0.3">
      <c r="A193" s="17" t="s">
        <v>456</v>
      </c>
      <c r="B193" s="1" t="s">
        <v>68</v>
      </c>
      <c r="C193" s="4">
        <v>45442</v>
      </c>
      <c r="D193">
        <f t="shared" si="2"/>
        <v>0</v>
      </c>
    </row>
    <row r="194" spans="1:4" x14ac:dyDescent="0.3">
      <c r="A194" s="16" t="s">
        <v>456</v>
      </c>
      <c r="B194" s="1" t="s">
        <v>68</v>
      </c>
      <c r="C194" s="4">
        <v>44937</v>
      </c>
      <c r="D194">
        <f t="shared" si="2"/>
        <v>0</v>
      </c>
    </row>
    <row r="195" spans="1:4" x14ac:dyDescent="0.3">
      <c r="A195" s="17" t="s">
        <v>456</v>
      </c>
      <c r="B195" s="1" t="s">
        <v>68</v>
      </c>
      <c r="C195" s="4">
        <v>45047</v>
      </c>
      <c r="D195">
        <f t="shared" si="2"/>
        <v>0</v>
      </c>
    </row>
    <row r="196" spans="1:4" x14ac:dyDescent="0.3">
      <c r="A196" s="16" t="s">
        <v>456</v>
      </c>
      <c r="B196" s="1" t="s">
        <v>43</v>
      </c>
      <c r="C196" s="4">
        <v>45592</v>
      </c>
      <c r="D196">
        <f t="shared" ref="D196:D259" si="3">IF(B196=$B$8,C196,0)</f>
        <v>0</v>
      </c>
    </row>
    <row r="197" spans="1:4" x14ac:dyDescent="0.3">
      <c r="A197" s="17" t="s">
        <v>456</v>
      </c>
      <c r="B197" s="1" t="s">
        <v>68</v>
      </c>
      <c r="C197" s="4">
        <v>45332</v>
      </c>
      <c r="D197">
        <f t="shared" si="3"/>
        <v>0</v>
      </c>
    </row>
    <row r="198" spans="1:4" x14ac:dyDescent="0.3">
      <c r="A198" s="16" t="s">
        <v>456</v>
      </c>
      <c r="B198" s="1" t="s">
        <v>68</v>
      </c>
      <c r="C198" s="4">
        <v>45442</v>
      </c>
      <c r="D198">
        <f t="shared" si="3"/>
        <v>0</v>
      </c>
    </row>
    <row r="199" spans="1:4" x14ac:dyDescent="0.3">
      <c r="A199" s="17" t="s">
        <v>456</v>
      </c>
      <c r="B199" s="1" t="s">
        <v>68</v>
      </c>
      <c r="C199" s="4">
        <v>44937</v>
      </c>
      <c r="D199">
        <f t="shared" si="3"/>
        <v>0</v>
      </c>
    </row>
    <row r="200" spans="1:4" x14ac:dyDescent="0.3">
      <c r="A200" s="16" t="s">
        <v>456</v>
      </c>
      <c r="B200" s="1" t="s">
        <v>68</v>
      </c>
      <c r="C200" s="4">
        <v>44952</v>
      </c>
      <c r="D200">
        <f t="shared" si="3"/>
        <v>0</v>
      </c>
    </row>
    <row r="201" spans="1:4" x14ac:dyDescent="0.3">
      <c r="A201" s="17" t="s">
        <v>456</v>
      </c>
      <c r="B201" s="1" t="s">
        <v>68</v>
      </c>
      <c r="C201" s="4">
        <v>45048</v>
      </c>
      <c r="D201">
        <f t="shared" si="3"/>
        <v>0</v>
      </c>
    </row>
    <row r="202" spans="1:4" x14ac:dyDescent="0.3">
      <c r="A202" s="16" t="s">
        <v>456</v>
      </c>
      <c r="B202" s="1" t="s">
        <v>43</v>
      </c>
      <c r="C202" s="4">
        <v>45593</v>
      </c>
      <c r="D202">
        <f t="shared" si="3"/>
        <v>0</v>
      </c>
    </row>
    <row r="203" spans="1:4" x14ac:dyDescent="0.3">
      <c r="A203" s="17" t="s">
        <v>456</v>
      </c>
      <c r="B203" s="1" t="s">
        <v>68</v>
      </c>
      <c r="C203" s="4">
        <v>45332</v>
      </c>
      <c r="D203">
        <f t="shared" si="3"/>
        <v>0</v>
      </c>
    </row>
    <row r="204" spans="1:4" x14ac:dyDescent="0.3">
      <c r="A204" s="16" t="s">
        <v>456</v>
      </c>
      <c r="B204" s="1" t="s">
        <v>68</v>
      </c>
      <c r="C204" s="4">
        <v>45347</v>
      </c>
      <c r="D204">
        <f t="shared" si="3"/>
        <v>0</v>
      </c>
    </row>
    <row r="205" spans="1:4" x14ac:dyDescent="0.3">
      <c r="A205" s="17" t="s">
        <v>456</v>
      </c>
      <c r="B205" s="1" t="s">
        <v>68</v>
      </c>
      <c r="C205" s="4">
        <v>45443</v>
      </c>
      <c r="D205">
        <f t="shared" si="3"/>
        <v>0</v>
      </c>
    </row>
    <row r="206" spans="1:4" x14ac:dyDescent="0.3">
      <c r="A206" s="16" t="s">
        <v>456</v>
      </c>
      <c r="B206" s="1" t="s">
        <v>68</v>
      </c>
      <c r="C206" s="4">
        <v>44937</v>
      </c>
      <c r="D206">
        <f t="shared" si="3"/>
        <v>0</v>
      </c>
    </row>
    <row r="207" spans="1:4" x14ac:dyDescent="0.3">
      <c r="A207" s="17" t="s">
        <v>456</v>
      </c>
      <c r="B207" s="1" t="s">
        <v>68</v>
      </c>
      <c r="C207" s="4">
        <v>44937</v>
      </c>
      <c r="D207">
        <f t="shared" si="3"/>
        <v>0</v>
      </c>
    </row>
    <row r="208" spans="1:4" x14ac:dyDescent="0.3">
      <c r="A208" s="16" t="s">
        <v>456</v>
      </c>
      <c r="B208" s="1" t="s">
        <v>390</v>
      </c>
      <c r="C208" s="4">
        <v>45091</v>
      </c>
      <c r="D208">
        <f t="shared" si="3"/>
        <v>0</v>
      </c>
    </row>
    <row r="209" spans="1:4" x14ac:dyDescent="0.3">
      <c r="A209" s="17" t="s">
        <v>456</v>
      </c>
      <c r="B209" s="1" t="s">
        <v>390</v>
      </c>
      <c r="C209" s="4">
        <v>45091</v>
      </c>
      <c r="D209">
        <f t="shared" si="3"/>
        <v>0</v>
      </c>
    </row>
    <row r="210" spans="1:4" x14ac:dyDescent="0.3">
      <c r="A210" s="16" t="s">
        <v>456</v>
      </c>
      <c r="B210" s="1" t="s">
        <v>68</v>
      </c>
      <c r="C210" s="4">
        <v>45332</v>
      </c>
      <c r="D210">
        <f t="shared" si="3"/>
        <v>0</v>
      </c>
    </row>
    <row r="211" spans="1:4" x14ac:dyDescent="0.3">
      <c r="A211" s="17" t="s">
        <v>456</v>
      </c>
      <c r="B211" s="1" t="s">
        <v>68</v>
      </c>
      <c r="C211" s="4">
        <v>45332</v>
      </c>
      <c r="D211">
        <f t="shared" si="3"/>
        <v>0</v>
      </c>
    </row>
    <row r="212" spans="1:4" x14ac:dyDescent="0.3">
      <c r="A212" s="16" t="s">
        <v>456</v>
      </c>
      <c r="B212" s="1" t="s">
        <v>390</v>
      </c>
      <c r="C212" s="4">
        <v>45486</v>
      </c>
      <c r="D212">
        <f t="shared" si="3"/>
        <v>0</v>
      </c>
    </row>
    <row r="213" spans="1:4" x14ac:dyDescent="0.3">
      <c r="A213" s="17" t="s">
        <v>456</v>
      </c>
      <c r="B213" s="1" t="s">
        <v>390</v>
      </c>
      <c r="C213" s="4">
        <v>45486</v>
      </c>
      <c r="D213">
        <f t="shared" si="3"/>
        <v>0</v>
      </c>
    </row>
    <row r="214" spans="1:4" x14ac:dyDescent="0.3">
      <c r="A214" s="16" t="s">
        <v>456</v>
      </c>
      <c r="B214" s="1" t="s">
        <v>43</v>
      </c>
      <c r="C214" s="2"/>
      <c r="D214">
        <f t="shared" si="3"/>
        <v>0</v>
      </c>
    </row>
    <row r="215" spans="1:4" x14ac:dyDescent="0.3">
      <c r="A215" s="17" t="s">
        <v>534</v>
      </c>
      <c r="B215" s="1" t="s">
        <v>43</v>
      </c>
      <c r="C215" s="2"/>
      <c r="D215">
        <f t="shared" si="3"/>
        <v>0</v>
      </c>
    </row>
    <row r="216" spans="1:4" x14ac:dyDescent="0.3">
      <c r="A216" s="16" t="s">
        <v>534</v>
      </c>
      <c r="B216" s="1" t="s">
        <v>68</v>
      </c>
      <c r="C216" s="4">
        <v>45036</v>
      </c>
      <c r="D216">
        <f t="shared" si="3"/>
        <v>0</v>
      </c>
    </row>
    <row r="217" spans="1:4" x14ac:dyDescent="0.3">
      <c r="A217" s="17" t="s">
        <v>543</v>
      </c>
      <c r="B217" s="1" t="s">
        <v>68</v>
      </c>
      <c r="C217" s="4">
        <v>45036</v>
      </c>
      <c r="D217">
        <f t="shared" si="3"/>
        <v>0</v>
      </c>
    </row>
    <row r="218" spans="1:4" x14ac:dyDescent="0.3">
      <c r="A218" s="16" t="s">
        <v>543</v>
      </c>
      <c r="B218" s="1" t="s">
        <v>43</v>
      </c>
      <c r="C218" s="4">
        <v>45581</v>
      </c>
      <c r="D218">
        <f t="shared" si="3"/>
        <v>0</v>
      </c>
    </row>
    <row r="219" spans="1:4" x14ac:dyDescent="0.3">
      <c r="A219" s="17" t="s">
        <v>543</v>
      </c>
      <c r="B219" s="1" t="s">
        <v>68</v>
      </c>
      <c r="C219" s="4">
        <v>45431</v>
      </c>
      <c r="D219">
        <f t="shared" si="3"/>
        <v>0</v>
      </c>
    </row>
    <row r="220" spans="1:4" x14ac:dyDescent="0.3">
      <c r="A220" s="16" t="s">
        <v>543</v>
      </c>
      <c r="B220" s="1" t="s">
        <v>68</v>
      </c>
      <c r="C220" s="4">
        <v>45431</v>
      </c>
      <c r="D220">
        <f t="shared" si="3"/>
        <v>0</v>
      </c>
    </row>
    <row r="221" spans="1:4" x14ac:dyDescent="0.3">
      <c r="A221" s="17" t="s">
        <v>543</v>
      </c>
      <c r="B221" s="1" t="s">
        <v>401</v>
      </c>
      <c r="C221" s="4">
        <v>44989</v>
      </c>
      <c r="D221">
        <f t="shared" si="3"/>
        <v>0</v>
      </c>
    </row>
    <row r="222" spans="1:4" x14ac:dyDescent="0.3">
      <c r="A222" s="16" t="s">
        <v>552</v>
      </c>
      <c r="B222" s="1" t="s">
        <v>401</v>
      </c>
      <c r="C222" s="4">
        <v>44989</v>
      </c>
      <c r="D222">
        <f t="shared" si="3"/>
        <v>0</v>
      </c>
    </row>
    <row r="223" spans="1:4" x14ac:dyDescent="0.3">
      <c r="A223" s="17" t="s">
        <v>552</v>
      </c>
      <c r="B223" s="1" t="s">
        <v>401</v>
      </c>
      <c r="C223" s="4">
        <v>44989</v>
      </c>
      <c r="D223">
        <f t="shared" si="3"/>
        <v>0</v>
      </c>
    </row>
    <row r="224" spans="1:4" x14ac:dyDescent="0.3">
      <c r="A224" s="16" t="s">
        <v>552</v>
      </c>
      <c r="B224" s="1" t="s">
        <v>43</v>
      </c>
      <c r="C224" s="4">
        <v>45534</v>
      </c>
      <c r="D224">
        <f t="shared" si="3"/>
        <v>0</v>
      </c>
    </row>
    <row r="225" spans="1:4" x14ac:dyDescent="0.3">
      <c r="A225" s="17" t="s">
        <v>552</v>
      </c>
      <c r="B225" s="1" t="s">
        <v>401</v>
      </c>
      <c r="C225" s="4">
        <v>45384</v>
      </c>
      <c r="D225">
        <f t="shared" si="3"/>
        <v>0</v>
      </c>
    </row>
    <row r="226" spans="1:4" x14ac:dyDescent="0.3">
      <c r="A226" s="16" t="s">
        <v>552</v>
      </c>
      <c r="B226" s="1" t="s">
        <v>401</v>
      </c>
      <c r="C226" s="4">
        <v>45384</v>
      </c>
      <c r="D226">
        <f t="shared" si="3"/>
        <v>0</v>
      </c>
    </row>
    <row r="227" spans="1:4" x14ac:dyDescent="0.3">
      <c r="A227" s="17" t="s">
        <v>552</v>
      </c>
      <c r="B227" s="1" t="s">
        <v>401</v>
      </c>
      <c r="C227" s="4">
        <v>45384</v>
      </c>
      <c r="D227">
        <f t="shared" si="3"/>
        <v>0</v>
      </c>
    </row>
    <row r="228" spans="1:4" x14ac:dyDescent="0.3">
      <c r="A228" s="16" t="s">
        <v>552</v>
      </c>
      <c r="B228" s="1" t="s">
        <v>43</v>
      </c>
      <c r="C228" s="2"/>
      <c r="D228">
        <f t="shared" si="3"/>
        <v>0</v>
      </c>
    </row>
    <row r="229" spans="1:4" x14ac:dyDescent="0.3">
      <c r="A229" s="17" t="s">
        <v>566</v>
      </c>
      <c r="B229" s="1" t="s">
        <v>43</v>
      </c>
      <c r="C229" s="2"/>
      <c r="D229">
        <f t="shared" si="3"/>
        <v>0</v>
      </c>
    </row>
    <row r="230" spans="1:4" x14ac:dyDescent="0.3">
      <c r="A230" s="16" t="s">
        <v>566</v>
      </c>
      <c r="B230" s="1" t="s">
        <v>43</v>
      </c>
      <c r="C230" s="2"/>
      <c r="D230">
        <f t="shared" si="3"/>
        <v>0</v>
      </c>
    </row>
    <row r="231" spans="1:4" x14ac:dyDescent="0.3">
      <c r="A231" s="17" t="s">
        <v>566</v>
      </c>
      <c r="B231" s="1" t="s">
        <v>43</v>
      </c>
      <c r="C231" s="2"/>
      <c r="D231">
        <f t="shared" si="3"/>
        <v>0</v>
      </c>
    </row>
    <row r="232" spans="1:4" x14ac:dyDescent="0.3">
      <c r="A232" s="16" t="s">
        <v>580</v>
      </c>
      <c r="B232" s="1" t="s">
        <v>43</v>
      </c>
      <c r="C232" s="2"/>
      <c r="D232">
        <f t="shared" si="3"/>
        <v>0</v>
      </c>
    </row>
    <row r="233" spans="1:4" x14ac:dyDescent="0.3">
      <c r="A233" s="17" t="s">
        <v>580</v>
      </c>
      <c r="B233" s="1" t="s">
        <v>43</v>
      </c>
      <c r="C233" s="2"/>
      <c r="D233">
        <f t="shared" si="3"/>
        <v>0</v>
      </c>
    </row>
    <row r="234" spans="1:4" x14ac:dyDescent="0.3">
      <c r="A234" s="16" t="s">
        <v>580</v>
      </c>
      <c r="B234" s="1" t="s">
        <v>68</v>
      </c>
      <c r="C234" s="4">
        <v>44991</v>
      </c>
      <c r="D234">
        <f t="shared" si="3"/>
        <v>0</v>
      </c>
    </row>
    <row r="235" spans="1:4" x14ac:dyDescent="0.3">
      <c r="A235" s="17" t="s">
        <v>590</v>
      </c>
      <c r="B235" s="1" t="s">
        <v>43</v>
      </c>
      <c r="C235" s="4">
        <v>45536</v>
      </c>
      <c r="D235">
        <f t="shared" si="3"/>
        <v>0</v>
      </c>
    </row>
    <row r="236" spans="1:4" x14ac:dyDescent="0.3">
      <c r="A236" s="16" t="s">
        <v>590</v>
      </c>
      <c r="B236" s="1" t="s">
        <v>68</v>
      </c>
      <c r="C236" s="4">
        <v>45386</v>
      </c>
      <c r="D236">
        <f t="shared" si="3"/>
        <v>0</v>
      </c>
    </row>
    <row r="237" spans="1:4" x14ac:dyDescent="0.3">
      <c r="A237" s="17" t="s">
        <v>590</v>
      </c>
      <c r="B237" s="1" t="s">
        <v>68</v>
      </c>
      <c r="C237" s="4">
        <v>44991</v>
      </c>
      <c r="D237">
        <f t="shared" si="3"/>
        <v>0</v>
      </c>
    </row>
    <row r="238" spans="1:4" x14ac:dyDescent="0.3">
      <c r="A238" s="16" t="s">
        <v>590</v>
      </c>
      <c r="B238" s="1" t="s">
        <v>43</v>
      </c>
      <c r="C238" s="4">
        <v>45536</v>
      </c>
      <c r="D238">
        <f t="shared" si="3"/>
        <v>0</v>
      </c>
    </row>
    <row r="239" spans="1:4" x14ac:dyDescent="0.3">
      <c r="A239" s="17" t="s">
        <v>590</v>
      </c>
      <c r="B239" s="1" t="s">
        <v>68</v>
      </c>
      <c r="C239" s="4">
        <v>45386</v>
      </c>
      <c r="D239">
        <f t="shared" si="3"/>
        <v>0</v>
      </c>
    </row>
    <row r="240" spans="1:4" x14ac:dyDescent="0.3">
      <c r="A240" s="16" t="s">
        <v>590</v>
      </c>
      <c r="B240" s="1" t="s">
        <v>43</v>
      </c>
      <c r="C240" s="2"/>
      <c r="D240">
        <f t="shared" si="3"/>
        <v>0</v>
      </c>
    </row>
    <row r="241" spans="1:4" x14ac:dyDescent="0.3">
      <c r="A241" s="17" t="s">
        <v>604</v>
      </c>
      <c r="B241" s="1" t="s">
        <v>43</v>
      </c>
      <c r="C241" s="2"/>
      <c r="D241">
        <f t="shared" si="3"/>
        <v>0</v>
      </c>
    </row>
    <row r="242" spans="1:4" x14ac:dyDescent="0.3">
      <c r="A242" s="16" t="s">
        <v>604</v>
      </c>
      <c r="B242" s="1" t="s">
        <v>43</v>
      </c>
      <c r="C242" s="2"/>
      <c r="D242">
        <f t="shared" si="3"/>
        <v>0</v>
      </c>
    </row>
    <row r="243" spans="1:4" x14ac:dyDescent="0.3">
      <c r="A243" s="17" t="s">
        <v>604</v>
      </c>
      <c r="B243" s="1" t="s">
        <v>43</v>
      </c>
      <c r="C243" s="2"/>
      <c r="D243">
        <f t="shared" si="3"/>
        <v>0</v>
      </c>
    </row>
    <row r="244" spans="1:4" x14ac:dyDescent="0.3">
      <c r="A244" s="16" t="s">
        <v>604</v>
      </c>
      <c r="B244" s="1" t="s">
        <v>43</v>
      </c>
      <c r="C244" s="2"/>
      <c r="D244">
        <f t="shared" si="3"/>
        <v>0</v>
      </c>
    </row>
    <row r="245" spans="1:4" x14ac:dyDescent="0.3">
      <c r="A245" s="17" t="s">
        <v>604</v>
      </c>
      <c r="B245" s="1" t="s">
        <v>43</v>
      </c>
      <c r="C245" s="2"/>
      <c r="D245">
        <f t="shared" si="3"/>
        <v>0</v>
      </c>
    </row>
    <row r="246" spans="1:4" x14ac:dyDescent="0.3">
      <c r="A246" s="16" t="s">
        <v>604</v>
      </c>
      <c r="B246" s="1" t="s">
        <v>43</v>
      </c>
      <c r="C246" s="2"/>
      <c r="D246">
        <f t="shared" si="3"/>
        <v>0</v>
      </c>
    </row>
    <row r="247" spans="1:4" x14ac:dyDescent="0.3">
      <c r="A247" s="17" t="s">
        <v>604</v>
      </c>
      <c r="B247" s="1" t="s">
        <v>43</v>
      </c>
      <c r="C247" s="2"/>
      <c r="D247">
        <f t="shared" si="3"/>
        <v>0</v>
      </c>
    </row>
    <row r="248" spans="1:4" x14ac:dyDescent="0.3">
      <c r="A248" s="16" t="s">
        <v>634</v>
      </c>
      <c r="B248" s="1" t="s">
        <v>43</v>
      </c>
      <c r="C248" s="2"/>
      <c r="D248">
        <f t="shared" si="3"/>
        <v>0</v>
      </c>
    </row>
    <row r="249" spans="1:4" x14ac:dyDescent="0.3">
      <c r="A249" s="17" t="s">
        <v>643</v>
      </c>
      <c r="B249" s="1" t="s">
        <v>43</v>
      </c>
      <c r="C249" s="2"/>
      <c r="D249">
        <f t="shared" si="3"/>
        <v>0</v>
      </c>
    </row>
    <row r="250" spans="1:4" x14ac:dyDescent="0.3">
      <c r="A250" s="16" t="s">
        <v>643</v>
      </c>
      <c r="B250" s="1" t="s">
        <v>43</v>
      </c>
      <c r="C250" s="2"/>
      <c r="D250">
        <f t="shared" si="3"/>
        <v>0</v>
      </c>
    </row>
    <row r="251" spans="1:4" x14ac:dyDescent="0.3">
      <c r="A251" s="17" t="s">
        <v>643</v>
      </c>
      <c r="B251" s="1" t="s">
        <v>43</v>
      </c>
      <c r="C251" s="2"/>
      <c r="D251">
        <f t="shared" si="3"/>
        <v>0</v>
      </c>
    </row>
    <row r="252" spans="1:4" x14ac:dyDescent="0.3">
      <c r="A252" s="16" t="s">
        <v>654</v>
      </c>
      <c r="B252" s="1" t="s">
        <v>43</v>
      </c>
      <c r="C252" s="2"/>
      <c r="D252">
        <f t="shared" si="3"/>
        <v>0</v>
      </c>
    </row>
    <row r="253" spans="1:4" x14ac:dyDescent="0.3">
      <c r="A253" s="17" t="s">
        <v>654</v>
      </c>
      <c r="B253" s="1" t="s">
        <v>43</v>
      </c>
      <c r="C253" s="2"/>
      <c r="D253">
        <f t="shared" si="3"/>
        <v>0</v>
      </c>
    </row>
    <row r="254" spans="1:4" x14ac:dyDescent="0.3">
      <c r="A254" s="16" t="s">
        <v>662</v>
      </c>
      <c r="B254" s="1" t="s">
        <v>43</v>
      </c>
      <c r="C254" s="2"/>
      <c r="D254">
        <f t="shared" si="3"/>
        <v>0</v>
      </c>
    </row>
    <row r="255" spans="1:4" x14ac:dyDescent="0.3">
      <c r="A255" s="17" t="s">
        <v>662</v>
      </c>
      <c r="B255" s="1" t="s">
        <v>43</v>
      </c>
      <c r="C255" s="2"/>
      <c r="D255">
        <f t="shared" si="3"/>
        <v>0</v>
      </c>
    </row>
    <row r="256" spans="1:4" x14ac:dyDescent="0.3">
      <c r="A256" s="16" t="s">
        <v>675</v>
      </c>
      <c r="B256" s="1" t="s">
        <v>43</v>
      </c>
      <c r="C256" s="2"/>
      <c r="D256">
        <f t="shared" si="3"/>
        <v>0</v>
      </c>
    </row>
    <row r="257" spans="1:4" x14ac:dyDescent="0.3">
      <c r="A257" s="17" t="s">
        <v>675</v>
      </c>
      <c r="B257" s="1" t="s">
        <v>43</v>
      </c>
      <c r="C257" s="2"/>
      <c r="D257">
        <f t="shared" si="3"/>
        <v>0</v>
      </c>
    </row>
    <row r="258" spans="1:4" x14ac:dyDescent="0.3">
      <c r="A258" s="16" t="s">
        <v>675</v>
      </c>
      <c r="B258" s="1" t="s">
        <v>43</v>
      </c>
      <c r="C258" s="2"/>
      <c r="D258">
        <f t="shared" si="3"/>
        <v>0</v>
      </c>
    </row>
    <row r="259" spans="1:4" x14ac:dyDescent="0.3">
      <c r="A259" s="17" t="s">
        <v>687</v>
      </c>
      <c r="B259" s="1" t="s">
        <v>43</v>
      </c>
      <c r="C259" s="2"/>
      <c r="D259">
        <f t="shared" si="3"/>
        <v>0</v>
      </c>
    </row>
    <row r="260" spans="1:4" x14ac:dyDescent="0.3">
      <c r="A260" s="16" t="s">
        <v>687</v>
      </c>
      <c r="B260" s="1" t="s">
        <v>43</v>
      </c>
      <c r="C260" s="2"/>
      <c r="D260">
        <f t="shared" ref="D260:D323" si="4">IF(B260=$B$8,C260,0)</f>
        <v>0</v>
      </c>
    </row>
    <row r="261" spans="1:4" x14ac:dyDescent="0.3">
      <c r="A261" s="17" t="s">
        <v>687</v>
      </c>
      <c r="B261" s="1" t="s">
        <v>43</v>
      </c>
      <c r="C261" s="2"/>
      <c r="D261">
        <f t="shared" si="4"/>
        <v>0</v>
      </c>
    </row>
    <row r="262" spans="1:4" x14ac:dyDescent="0.3">
      <c r="A262" s="16" t="s">
        <v>687</v>
      </c>
      <c r="B262" s="1" t="s">
        <v>43</v>
      </c>
      <c r="C262" s="2"/>
      <c r="D262">
        <f t="shared" si="4"/>
        <v>0</v>
      </c>
    </row>
    <row r="263" spans="1:4" x14ac:dyDescent="0.3">
      <c r="A263" s="17" t="s">
        <v>701</v>
      </c>
      <c r="B263" s="1" t="s">
        <v>43</v>
      </c>
      <c r="C263" s="2"/>
      <c r="D263">
        <f t="shared" si="4"/>
        <v>0</v>
      </c>
    </row>
    <row r="264" spans="1:4" x14ac:dyDescent="0.3">
      <c r="A264" s="16" t="s">
        <v>701</v>
      </c>
      <c r="B264" s="1" t="s">
        <v>43</v>
      </c>
      <c r="C264" s="2"/>
      <c r="D264">
        <f t="shared" si="4"/>
        <v>0</v>
      </c>
    </row>
    <row r="265" spans="1:4" x14ac:dyDescent="0.3">
      <c r="A265" s="17" t="s">
        <v>710</v>
      </c>
      <c r="B265" s="1" t="s">
        <v>43</v>
      </c>
      <c r="C265" s="2"/>
      <c r="D265">
        <f t="shared" si="4"/>
        <v>0</v>
      </c>
    </row>
    <row r="266" spans="1:4" x14ac:dyDescent="0.3">
      <c r="A266" s="16" t="s">
        <v>710</v>
      </c>
      <c r="B266" s="1" t="s">
        <v>43</v>
      </c>
      <c r="C266" s="2"/>
      <c r="D266">
        <f t="shared" si="4"/>
        <v>0</v>
      </c>
    </row>
    <row r="267" spans="1:4" x14ac:dyDescent="0.3">
      <c r="A267" s="17" t="s">
        <v>710</v>
      </c>
      <c r="B267" s="1" t="s">
        <v>43</v>
      </c>
      <c r="C267" s="2"/>
      <c r="D267">
        <f t="shared" si="4"/>
        <v>0</v>
      </c>
    </row>
    <row r="268" spans="1:4" x14ac:dyDescent="0.3">
      <c r="A268" s="16" t="s">
        <v>721</v>
      </c>
      <c r="B268" s="1" t="s">
        <v>43</v>
      </c>
      <c r="C268" s="2"/>
      <c r="D268">
        <f t="shared" si="4"/>
        <v>0</v>
      </c>
    </row>
    <row r="269" spans="1:4" x14ac:dyDescent="0.3">
      <c r="A269" s="17" t="s">
        <v>721</v>
      </c>
      <c r="B269" s="1" t="s">
        <v>43</v>
      </c>
      <c r="C269" s="2"/>
      <c r="D269">
        <f t="shared" si="4"/>
        <v>0</v>
      </c>
    </row>
    <row r="270" spans="1:4" x14ac:dyDescent="0.3">
      <c r="A270" s="16" t="s">
        <v>721</v>
      </c>
      <c r="B270" s="1" t="s">
        <v>401</v>
      </c>
      <c r="C270" s="4">
        <v>44976</v>
      </c>
      <c r="D270">
        <f t="shared" si="4"/>
        <v>0</v>
      </c>
    </row>
    <row r="271" spans="1:4" x14ac:dyDescent="0.3">
      <c r="A271" s="17" t="s">
        <v>733</v>
      </c>
      <c r="B271" s="1" t="s">
        <v>68</v>
      </c>
      <c r="C271" s="4">
        <v>44976</v>
      </c>
      <c r="D271">
        <f t="shared" si="4"/>
        <v>0</v>
      </c>
    </row>
    <row r="272" spans="1:4" x14ac:dyDescent="0.3">
      <c r="A272" s="16" t="s">
        <v>733</v>
      </c>
      <c r="B272" s="1" t="s">
        <v>68</v>
      </c>
      <c r="C272" s="4">
        <v>44976</v>
      </c>
      <c r="D272">
        <f t="shared" si="4"/>
        <v>0</v>
      </c>
    </row>
    <row r="273" spans="1:4" x14ac:dyDescent="0.3">
      <c r="A273" s="17" t="s">
        <v>733</v>
      </c>
      <c r="B273" s="1" t="s">
        <v>68</v>
      </c>
      <c r="C273" s="4">
        <v>45089</v>
      </c>
      <c r="D273">
        <f t="shared" si="4"/>
        <v>0</v>
      </c>
    </row>
    <row r="274" spans="1:4" x14ac:dyDescent="0.3">
      <c r="A274" s="16" t="s">
        <v>733</v>
      </c>
      <c r="B274" s="1" t="s">
        <v>43</v>
      </c>
      <c r="C274" s="4">
        <v>45521</v>
      </c>
      <c r="D274">
        <f t="shared" si="4"/>
        <v>0</v>
      </c>
    </row>
    <row r="275" spans="1:4" x14ac:dyDescent="0.3">
      <c r="A275" s="17" t="s">
        <v>733</v>
      </c>
      <c r="B275" s="1" t="s">
        <v>401</v>
      </c>
      <c r="C275" s="4">
        <v>45371</v>
      </c>
      <c r="D275">
        <f t="shared" si="4"/>
        <v>0</v>
      </c>
    </row>
    <row r="276" spans="1:4" x14ac:dyDescent="0.3">
      <c r="A276" s="16" t="s">
        <v>733</v>
      </c>
      <c r="B276" s="1" t="s">
        <v>68</v>
      </c>
      <c r="C276" s="4">
        <v>45371</v>
      </c>
      <c r="D276">
        <f t="shared" si="4"/>
        <v>0</v>
      </c>
    </row>
    <row r="277" spans="1:4" x14ac:dyDescent="0.3">
      <c r="A277" s="17" t="s">
        <v>733</v>
      </c>
      <c r="B277" s="1" t="s">
        <v>68</v>
      </c>
      <c r="C277" s="4">
        <v>45371</v>
      </c>
      <c r="D277">
        <f t="shared" si="4"/>
        <v>0</v>
      </c>
    </row>
    <row r="278" spans="1:4" x14ac:dyDescent="0.3">
      <c r="A278" s="16" t="s">
        <v>733</v>
      </c>
      <c r="B278" s="1" t="s">
        <v>68</v>
      </c>
      <c r="C278" s="4">
        <v>45484</v>
      </c>
      <c r="D278">
        <f t="shared" si="4"/>
        <v>0</v>
      </c>
    </row>
    <row r="279" spans="1:4" x14ac:dyDescent="0.3">
      <c r="A279" s="17" t="s">
        <v>733</v>
      </c>
      <c r="B279" s="1" t="s">
        <v>79</v>
      </c>
      <c r="C279" s="4">
        <v>45333</v>
      </c>
      <c r="D279">
        <f t="shared" si="4"/>
        <v>0</v>
      </c>
    </row>
    <row r="280" spans="1:4" x14ac:dyDescent="0.3">
      <c r="A280" s="16" t="s">
        <v>746</v>
      </c>
      <c r="B280" s="1" t="s">
        <v>79</v>
      </c>
      <c r="C280" s="4">
        <v>44938</v>
      </c>
      <c r="D280">
        <f t="shared" si="4"/>
        <v>0</v>
      </c>
    </row>
    <row r="281" spans="1:4" x14ac:dyDescent="0.3">
      <c r="A281" s="17" t="s">
        <v>746</v>
      </c>
      <c r="B281" s="1" t="s">
        <v>79</v>
      </c>
      <c r="C281" s="4">
        <v>44938</v>
      </c>
      <c r="D281">
        <f t="shared" si="4"/>
        <v>0</v>
      </c>
    </row>
    <row r="282" spans="1:4" x14ac:dyDescent="0.3">
      <c r="A282" s="16" t="s">
        <v>746</v>
      </c>
      <c r="B282" s="1" t="s">
        <v>68</v>
      </c>
      <c r="C282" s="4">
        <v>45062</v>
      </c>
      <c r="D282">
        <f t="shared" si="4"/>
        <v>0</v>
      </c>
    </row>
    <row r="283" spans="1:4" x14ac:dyDescent="0.3">
      <c r="A283" s="17" t="s">
        <v>746</v>
      </c>
      <c r="B283" s="1" t="s">
        <v>79</v>
      </c>
      <c r="C283" s="4">
        <v>45333</v>
      </c>
      <c r="D283">
        <f t="shared" si="4"/>
        <v>0</v>
      </c>
    </row>
    <row r="284" spans="1:4" x14ac:dyDescent="0.3">
      <c r="A284" s="16" t="s">
        <v>746</v>
      </c>
      <c r="B284" s="1" t="s">
        <v>68</v>
      </c>
      <c r="C284" s="4">
        <v>45457</v>
      </c>
      <c r="D284">
        <f t="shared" si="4"/>
        <v>0</v>
      </c>
    </row>
    <row r="285" spans="1:4" x14ac:dyDescent="0.3">
      <c r="A285" s="17" t="s">
        <v>746</v>
      </c>
      <c r="B285" s="1" t="s">
        <v>68</v>
      </c>
      <c r="C285" s="4">
        <v>44937</v>
      </c>
      <c r="D285">
        <f t="shared" si="4"/>
        <v>0</v>
      </c>
    </row>
    <row r="286" spans="1:4" x14ac:dyDescent="0.3">
      <c r="A286" s="16" t="s">
        <v>746</v>
      </c>
      <c r="B286" s="1" t="s">
        <v>68</v>
      </c>
      <c r="C286" s="4">
        <v>44937</v>
      </c>
      <c r="D286">
        <f t="shared" si="4"/>
        <v>0</v>
      </c>
    </row>
    <row r="287" spans="1:4" x14ac:dyDescent="0.3">
      <c r="A287" s="17" t="s">
        <v>746</v>
      </c>
      <c r="B287" s="1" t="s">
        <v>68</v>
      </c>
      <c r="C287" s="4">
        <v>44937</v>
      </c>
      <c r="D287">
        <f t="shared" si="4"/>
        <v>0</v>
      </c>
    </row>
    <row r="288" spans="1:4" x14ac:dyDescent="0.3">
      <c r="A288" s="16" t="s">
        <v>746</v>
      </c>
      <c r="B288" s="1" t="s">
        <v>68</v>
      </c>
      <c r="C288" s="4">
        <v>45332</v>
      </c>
      <c r="D288">
        <f t="shared" si="4"/>
        <v>0</v>
      </c>
    </row>
    <row r="289" spans="1:4" x14ac:dyDescent="0.3">
      <c r="A289" s="17" t="s">
        <v>746</v>
      </c>
      <c r="B289" s="1" t="s">
        <v>68</v>
      </c>
      <c r="C289" s="4">
        <v>45332</v>
      </c>
      <c r="D289">
        <f t="shared" si="4"/>
        <v>0</v>
      </c>
    </row>
    <row r="290" spans="1:4" x14ac:dyDescent="0.3">
      <c r="A290" s="16" t="s">
        <v>746</v>
      </c>
      <c r="B290" s="1" t="s">
        <v>68</v>
      </c>
      <c r="C290" s="4">
        <v>45332</v>
      </c>
      <c r="D290">
        <f t="shared" si="4"/>
        <v>0</v>
      </c>
    </row>
    <row r="291" spans="1:4" x14ac:dyDescent="0.3">
      <c r="A291" s="17" t="s">
        <v>746</v>
      </c>
      <c r="B291" s="1" t="s">
        <v>401</v>
      </c>
      <c r="C291" s="4">
        <v>44938</v>
      </c>
      <c r="D291">
        <f t="shared" si="4"/>
        <v>0</v>
      </c>
    </row>
    <row r="292" spans="1:4" x14ac:dyDescent="0.3">
      <c r="A292" s="16" t="s">
        <v>746</v>
      </c>
      <c r="B292" s="1" t="s">
        <v>401</v>
      </c>
      <c r="C292" s="4">
        <v>44938</v>
      </c>
      <c r="D292">
        <f t="shared" si="4"/>
        <v>0</v>
      </c>
    </row>
    <row r="293" spans="1:4" x14ac:dyDescent="0.3">
      <c r="A293" s="17" t="s">
        <v>746</v>
      </c>
      <c r="B293" s="1" t="s">
        <v>401</v>
      </c>
      <c r="C293" s="4">
        <v>44938</v>
      </c>
      <c r="D293">
        <f t="shared" si="4"/>
        <v>0</v>
      </c>
    </row>
    <row r="294" spans="1:4" x14ac:dyDescent="0.3">
      <c r="A294" s="16" t="s">
        <v>746</v>
      </c>
      <c r="B294" s="1" t="s">
        <v>401</v>
      </c>
      <c r="C294" s="4">
        <v>44938</v>
      </c>
      <c r="D294">
        <f t="shared" si="4"/>
        <v>0</v>
      </c>
    </row>
    <row r="295" spans="1:4" x14ac:dyDescent="0.3">
      <c r="A295" s="17" t="s">
        <v>746</v>
      </c>
      <c r="B295" s="1" t="s">
        <v>401</v>
      </c>
      <c r="C295" s="4">
        <v>44938</v>
      </c>
      <c r="D295">
        <f t="shared" si="4"/>
        <v>0</v>
      </c>
    </row>
    <row r="296" spans="1:4" x14ac:dyDescent="0.3">
      <c r="A296" s="16" t="s">
        <v>746</v>
      </c>
      <c r="B296" s="1" t="s">
        <v>401</v>
      </c>
      <c r="C296" s="4">
        <v>45333</v>
      </c>
      <c r="D296">
        <f t="shared" si="4"/>
        <v>0</v>
      </c>
    </row>
    <row r="297" spans="1:4" x14ac:dyDescent="0.3">
      <c r="A297" s="17" t="s">
        <v>746</v>
      </c>
      <c r="B297" s="1" t="s">
        <v>401</v>
      </c>
      <c r="C297" s="4">
        <v>45333</v>
      </c>
      <c r="D297">
        <f t="shared" si="4"/>
        <v>0</v>
      </c>
    </row>
    <row r="298" spans="1:4" x14ac:dyDescent="0.3">
      <c r="A298" s="16" t="s">
        <v>746</v>
      </c>
      <c r="B298" s="1" t="s">
        <v>401</v>
      </c>
      <c r="C298" s="4">
        <v>45333</v>
      </c>
      <c r="D298">
        <f t="shared" si="4"/>
        <v>0</v>
      </c>
    </row>
    <row r="299" spans="1:4" x14ac:dyDescent="0.3">
      <c r="A299" s="17" t="s">
        <v>746</v>
      </c>
      <c r="B299" s="1" t="s">
        <v>401</v>
      </c>
      <c r="C299" s="4">
        <v>45333</v>
      </c>
      <c r="D299">
        <f t="shared" si="4"/>
        <v>0</v>
      </c>
    </row>
    <row r="300" spans="1:4" x14ac:dyDescent="0.3">
      <c r="A300" s="16" t="s">
        <v>746</v>
      </c>
      <c r="B300" s="1" t="s">
        <v>401</v>
      </c>
      <c r="C300" s="4">
        <v>45333</v>
      </c>
      <c r="D300">
        <f t="shared" si="4"/>
        <v>0</v>
      </c>
    </row>
    <row r="301" spans="1:4" x14ac:dyDescent="0.3">
      <c r="A301" s="17" t="s">
        <v>746</v>
      </c>
      <c r="B301" s="1" t="s">
        <v>68</v>
      </c>
      <c r="C301" s="4">
        <v>45062</v>
      </c>
      <c r="D301">
        <f t="shared" si="4"/>
        <v>0</v>
      </c>
    </row>
    <row r="302" spans="1:4" x14ac:dyDescent="0.3">
      <c r="A302" s="16" t="s">
        <v>770</v>
      </c>
      <c r="B302" s="1" t="s">
        <v>68</v>
      </c>
      <c r="C302" s="4">
        <v>45090</v>
      </c>
      <c r="D302">
        <f t="shared" si="4"/>
        <v>0</v>
      </c>
    </row>
    <row r="303" spans="1:4" x14ac:dyDescent="0.3">
      <c r="A303" s="17" t="s">
        <v>770</v>
      </c>
      <c r="B303" s="1" t="s">
        <v>68</v>
      </c>
      <c r="C303" s="4">
        <v>45457</v>
      </c>
      <c r="D303">
        <f t="shared" si="4"/>
        <v>0</v>
      </c>
    </row>
    <row r="304" spans="1:4" x14ac:dyDescent="0.3">
      <c r="A304" s="16" t="s">
        <v>770</v>
      </c>
      <c r="B304" s="1" t="s">
        <v>68</v>
      </c>
      <c r="C304" s="4">
        <v>45485</v>
      </c>
      <c r="D304">
        <f t="shared" si="4"/>
        <v>0</v>
      </c>
    </row>
    <row r="305" spans="1:4" x14ac:dyDescent="0.3">
      <c r="A305" s="17" t="s">
        <v>770</v>
      </c>
      <c r="B305" s="1" t="s">
        <v>68</v>
      </c>
      <c r="C305" s="4">
        <v>44989</v>
      </c>
      <c r="D305">
        <f t="shared" si="4"/>
        <v>0</v>
      </c>
    </row>
    <row r="306" spans="1:4" x14ac:dyDescent="0.3">
      <c r="A306" s="16" t="s">
        <v>770</v>
      </c>
      <c r="B306" s="1" t="s">
        <v>79</v>
      </c>
      <c r="C306" s="4">
        <v>45036</v>
      </c>
      <c r="D306">
        <f t="shared" si="4"/>
        <v>0</v>
      </c>
    </row>
    <row r="307" spans="1:4" x14ac:dyDescent="0.3">
      <c r="A307" s="17" t="s">
        <v>770</v>
      </c>
      <c r="B307" s="1" t="s">
        <v>79</v>
      </c>
      <c r="C307" s="4">
        <v>45036</v>
      </c>
      <c r="D307">
        <f t="shared" si="4"/>
        <v>0</v>
      </c>
    </row>
    <row r="308" spans="1:4" x14ac:dyDescent="0.3">
      <c r="A308" s="16" t="s">
        <v>770</v>
      </c>
      <c r="B308" s="1" t="s">
        <v>43</v>
      </c>
      <c r="C308" s="4">
        <v>45534</v>
      </c>
      <c r="D308">
        <f t="shared" si="4"/>
        <v>0</v>
      </c>
    </row>
    <row r="309" spans="1:4" x14ac:dyDescent="0.3">
      <c r="A309" s="17" t="s">
        <v>770</v>
      </c>
      <c r="B309" s="1" t="s">
        <v>43</v>
      </c>
      <c r="C309" s="4">
        <v>45581</v>
      </c>
      <c r="D309">
        <f t="shared" si="4"/>
        <v>0</v>
      </c>
    </row>
    <row r="310" spans="1:4" x14ac:dyDescent="0.3">
      <c r="A310" s="16" t="s">
        <v>770</v>
      </c>
      <c r="B310" s="1" t="s">
        <v>68</v>
      </c>
      <c r="C310" s="4">
        <v>45384</v>
      </c>
      <c r="D310">
        <f t="shared" si="4"/>
        <v>0</v>
      </c>
    </row>
    <row r="311" spans="1:4" x14ac:dyDescent="0.3">
      <c r="A311" s="17" t="s">
        <v>770</v>
      </c>
      <c r="B311" s="1" t="s">
        <v>79</v>
      </c>
      <c r="C311" s="4">
        <v>45431</v>
      </c>
      <c r="D311">
        <f t="shared" si="4"/>
        <v>0</v>
      </c>
    </row>
    <row r="312" spans="1:4" x14ac:dyDescent="0.3">
      <c r="A312" s="16" t="s">
        <v>770</v>
      </c>
      <c r="B312" s="1" t="s">
        <v>79</v>
      </c>
      <c r="C312" s="4">
        <v>45431</v>
      </c>
      <c r="D312">
        <f t="shared" si="4"/>
        <v>0</v>
      </c>
    </row>
    <row r="313" spans="1:4" x14ac:dyDescent="0.3">
      <c r="A313" s="17" t="s">
        <v>770</v>
      </c>
      <c r="B313" s="1" t="s">
        <v>68</v>
      </c>
      <c r="C313" s="4">
        <v>45126</v>
      </c>
      <c r="D313">
        <f t="shared" si="4"/>
        <v>0</v>
      </c>
    </row>
    <row r="314" spans="1:4" x14ac:dyDescent="0.3">
      <c r="A314" s="16" t="s">
        <v>792</v>
      </c>
      <c r="B314" s="1" t="s">
        <v>68</v>
      </c>
      <c r="C314" s="4">
        <v>45126</v>
      </c>
      <c r="D314">
        <f t="shared" si="4"/>
        <v>0</v>
      </c>
    </row>
    <row r="315" spans="1:4" x14ac:dyDescent="0.3">
      <c r="A315" s="17" t="s">
        <v>792</v>
      </c>
      <c r="B315" s="1" t="s">
        <v>68</v>
      </c>
      <c r="C315" s="4">
        <v>45126</v>
      </c>
      <c r="D315">
        <f t="shared" si="4"/>
        <v>0</v>
      </c>
    </row>
    <row r="316" spans="1:4" x14ac:dyDescent="0.3">
      <c r="A316" s="16" t="s">
        <v>792</v>
      </c>
      <c r="B316" s="1" t="s">
        <v>68</v>
      </c>
      <c r="C316" s="4">
        <v>45126</v>
      </c>
      <c r="D316">
        <f t="shared" si="4"/>
        <v>0</v>
      </c>
    </row>
    <row r="317" spans="1:4" x14ac:dyDescent="0.3">
      <c r="A317" s="17" t="s">
        <v>792</v>
      </c>
      <c r="B317" s="1" t="s">
        <v>85</v>
      </c>
      <c r="C317" s="4">
        <v>45197</v>
      </c>
      <c r="D317">
        <f t="shared" si="4"/>
        <v>45197</v>
      </c>
    </row>
    <row r="318" spans="1:4" x14ac:dyDescent="0.3">
      <c r="A318" s="16" t="s">
        <v>792</v>
      </c>
      <c r="B318" s="1" t="s">
        <v>85</v>
      </c>
      <c r="C318" s="4">
        <v>45197</v>
      </c>
      <c r="D318">
        <f t="shared" si="4"/>
        <v>45197</v>
      </c>
    </row>
    <row r="319" spans="1:4" x14ac:dyDescent="0.3">
      <c r="A319" s="17" t="s">
        <v>792</v>
      </c>
      <c r="B319" s="1" t="s">
        <v>68</v>
      </c>
      <c r="C319" s="4">
        <v>45260</v>
      </c>
      <c r="D319">
        <f t="shared" si="4"/>
        <v>0</v>
      </c>
    </row>
    <row r="320" spans="1:4" ht="28.8" x14ac:dyDescent="0.3">
      <c r="A320" s="16" t="s">
        <v>792</v>
      </c>
      <c r="B320" s="1" t="s">
        <v>464</v>
      </c>
      <c r="C320" s="4">
        <v>45266</v>
      </c>
      <c r="D320">
        <f t="shared" si="4"/>
        <v>0</v>
      </c>
    </row>
    <row r="321" spans="1:4" ht="28.8" x14ac:dyDescent="0.3">
      <c r="A321" s="17" t="s">
        <v>792</v>
      </c>
      <c r="B321" s="1" t="s">
        <v>464</v>
      </c>
      <c r="C321" s="4">
        <v>45266</v>
      </c>
      <c r="D321">
        <f t="shared" si="4"/>
        <v>0</v>
      </c>
    </row>
    <row r="322" spans="1:4" ht="28.8" x14ac:dyDescent="0.3">
      <c r="A322" s="16" t="s">
        <v>792</v>
      </c>
      <c r="B322" s="1" t="s">
        <v>464</v>
      </c>
      <c r="C322" s="4">
        <v>45266</v>
      </c>
      <c r="D322">
        <f t="shared" si="4"/>
        <v>0</v>
      </c>
    </row>
    <row r="323" spans="1:4" x14ac:dyDescent="0.3">
      <c r="A323" s="17" t="s">
        <v>792</v>
      </c>
      <c r="B323" s="1" t="s">
        <v>68</v>
      </c>
      <c r="C323" s="4">
        <v>45521</v>
      </c>
      <c r="D323">
        <f t="shared" si="4"/>
        <v>0</v>
      </c>
    </row>
    <row r="324" spans="1:4" x14ac:dyDescent="0.3">
      <c r="A324" s="16" t="s">
        <v>792</v>
      </c>
      <c r="B324" s="1" t="s">
        <v>68</v>
      </c>
      <c r="C324" s="4">
        <v>45521</v>
      </c>
      <c r="D324">
        <f t="shared" ref="D324:D387" si="5">IF(B324=$B$8,C324,0)</f>
        <v>0</v>
      </c>
    </row>
    <row r="325" spans="1:4" x14ac:dyDescent="0.3">
      <c r="A325" s="17" t="s">
        <v>792</v>
      </c>
      <c r="B325" s="1" t="s">
        <v>68</v>
      </c>
      <c r="C325" s="4">
        <v>45521</v>
      </c>
      <c r="D325">
        <f t="shared" si="5"/>
        <v>0</v>
      </c>
    </row>
    <row r="326" spans="1:4" x14ac:dyDescent="0.3">
      <c r="A326" s="16" t="s">
        <v>792</v>
      </c>
      <c r="B326" s="1" t="s">
        <v>68</v>
      </c>
      <c r="C326" s="4">
        <v>45521</v>
      </c>
      <c r="D326">
        <f t="shared" si="5"/>
        <v>0</v>
      </c>
    </row>
    <row r="327" spans="1:4" x14ac:dyDescent="0.3">
      <c r="A327" s="17" t="s">
        <v>792</v>
      </c>
      <c r="B327" s="1" t="s">
        <v>85</v>
      </c>
      <c r="C327" s="4">
        <v>45565</v>
      </c>
      <c r="D327">
        <f t="shared" si="5"/>
        <v>45565</v>
      </c>
    </row>
    <row r="328" spans="1:4" x14ac:dyDescent="0.3">
      <c r="A328" s="16" t="s">
        <v>792</v>
      </c>
      <c r="B328" s="1" t="s">
        <v>85</v>
      </c>
      <c r="C328" s="4">
        <v>45565</v>
      </c>
      <c r="D328">
        <f t="shared" si="5"/>
        <v>45565</v>
      </c>
    </row>
    <row r="329" spans="1:4" x14ac:dyDescent="0.3">
      <c r="A329" s="17" t="s">
        <v>792</v>
      </c>
      <c r="B329" s="1" t="s">
        <v>68</v>
      </c>
      <c r="C329" s="4">
        <v>45580</v>
      </c>
      <c r="D329">
        <f t="shared" si="5"/>
        <v>0</v>
      </c>
    </row>
    <row r="330" spans="1:4" ht="28.8" x14ac:dyDescent="0.3">
      <c r="A330" s="16" t="s">
        <v>792</v>
      </c>
      <c r="B330" s="1" t="s">
        <v>464</v>
      </c>
      <c r="C330" s="4">
        <v>45582</v>
      </c>
      <c r="D330">
        <f t="shared" si="5"/>
        <v>0</v>
      </c>
    </row>
    <row r="331" spans="1:4" ht="28.8" x14ac:dyDescent="0.3">
      <c r="A331" s="17" t="s">
        <v>792</v>
      </c>
      <c r="B331" s="1" t="s">
        <v>464</v>
      </c>
      <c r="C331" s="4">
        <v>45582</v>
      </c>
      <c r="D331">
        <f t="shared" si="5"/>
        <v>0</v>
      </c>
    </row>
    <row r="332" spans="1:4" ht="28.8" x14ac:dyDescent="0.3">
      <c r="A332" s="16" t="s">
        <v>792</v>
      </c>
      <c r="B332" s="1" t="s">
        <v>464</v>
      </c>
      <c r="C332" s="4">
        <v>45582</v>
      </c>
      <c r="D332">
        <f t="shared" si="5"/>
        <v>0</v>
      </c>
    </row>
    <row r="333" spans="1:4" x14ac:dyDescent="0.3">
      <c r="A333" s="17" t="s">
        <v>792</v>
      </c>
      <c r="B333" s="1" t="s">
        <v>68</v>
      </c>
      <c r="C333" s="4">
        <v>45095</v>
      </c>
      <c r="D333">
        <f t="shared" si="5"/>
        <v>0</v>
      </c>
    </row>
    <row r="334" spans="1:4" x14ac:dyDescent="0.3">
      <c r="A334" s="16" t="s">
        <v>792</v>
      </c>
      <c r="B334" s="1" t="s">
        <v>68</v>
      </c>
      <c r="C334" s="4">
        <v>45095</v>
      </c>
      <c r="D334">
        <f t="shared" si="5"/>
        <v>0</v>
      </c>
    </row>
    <row r="335" spans="1:4" x14ac:dyDescent="0.3">
      <c r="A335" s="17" t="s">
        <v>792</v>
      </c>
      <c r="B335" s="1" t="s">
        <v>85</v>
      </c>
      <c r="C335" s="4">
        <v>45095</v>
      </c>
      <c r="D335">
        <f t="shared" si="5"/>
        <v>45095</v>
      </c>
    </row>
    <row r="336" spans="1:4" x14ac:dyDescent="0.3">
      <c r="A336" s="16" t="s">
        <v>792</v>
      </c>
      <c r="B336" s="1" t="s">
        <v>68</v>
      </c>
      <c r="C336" s="4">
        <v>45119</v>
      </c>
      <c r="D336">
        <f t="shared" si="5"/>
        <v>0</v>
      </c>
    </row>
    <row r="337" spans="1:4" x14ac:dyDescent="0.3">
      <c r="A337" s="17" t="s">
        <v>792</v>
      </c>
      <c r="B337" s="1" t="s">
        <v>68</v>
      </c>
      <c r="C337" s="4">
        <v>45207</v>
      </c>
      <c r="D337">
        <f t="shared" si="5"/>
        <v>0</v>
      </c>
    </row>
    <row r="338" spans="1:4" x14ac:dyDescent="0.3">
      <c r="A338" s="16" t="s">
        <v>792</v>
      </c>
      <c r="B338" s="1" t="s">
        <v>85</v>
      </c>
      <c r="C338" s="4">
        <v>45207</v>
      </c>
      <c r="D338">
        <f t="shared" si="5"/>
        <v>45207</v>
      </c>
    </row>
    <row r="339" spans="1:4" x14ac:dyDescent="0.3">
      <c r="A339" s="17" t="s">
        <v>792</v>
      </c>
      <c r="B339" s="1" t="s">
        <v>85</v>
      </c>
      <c r="C339" s="4">
        <v>45207</v>
      </c>
      <c r="D339">
        <f t="shared" si="5"/>
        <v>45207</v>
      </c>
    </row>
    <row r="340" spans="1:4" x14ac:dyDescent="0.3">
      <c r="A340" s="16" t="s">
        <v>792</v>
      </c>
      <c r="B340" s="1" t="s">
        <v>68</v>
      </c>
      <c r="C340" s="4">
        <v>45490</v>
      </c>
      <c r="D340">
        <f t="shared" si="5"/>
        <v>0</v>
      </c>
    </row>
    <row r="341" spans="1:4" x14ac:dyDescent="0.3">
      <c r="A341" s="17" t="s">
        <v>792</v>
      </c>
      <c r="B341" s="1" t="s">
        <v>68</v>
      </c>
      <c r="C341" s="4">
        <v>45490</v>
      </c>
      <c r="D341">
        <f t="shared" si="5"/>
        <v>0</v>
      </c>
    </row>
    <row r="342" spans="1:4" x14ac:dyDescent="0.3">
      <c r="A342" s="16" t="s">
        <v>792</v>
      </c>
      <c r="B342" s="1" t="s">
        <v>85</v>
      </c>
      <c r="C342" s="4">
        <v>45490</v>
      </c>
      <c r="D342">
        <f t="shared" si="5"/>
        <v>45490</v>
      </c>
    </row>
    <row r="343" spans="1:4" x14ac:dyDescent="0.3">
      <c r="A343" s="17" t="s">
        <v>792</v>
      </c>
      <c r="B343" s="1" t="s">
        <v>68</v>
      </c>
      <c r="C343" s="4">
        <v>45514</v>
      </c>
      <c r="D343">
        <f t="shared" si="5"/>
        <v>0</v>
      </c>
    </row>
    <row r="344" spans="1:4" x14ac:dyDescent="0.3">
      <c r="A344" s="16" t="s">
        <v>792</v>
      </c>
      <c r="B344" s="1" t="s">
        <v>68</v>
      </c>
      <c r="C344" s="4">
        <v>45572</v>
      </c>
      <c r="D344">
        <f t="shared" si="5"/>
        <v>0</v>
      </c>
    </row>
    <row r="345" spans="1:4" x14ac:dyDescent="0.3">
      <c r="A345" s="17" t="s">
        <v>792</v>
      </c>
      <c r="B345" s="1" t="s">
        <v>85</v>
      </c>
      <c r="C345" s="4">
        <v>45572</v>
      </c>
      <c r="D345">
        <f t="shared" si="5"/>
        <v>45572</v>
      </c>
    </row>
    <row r="346" spans="1:4" x14ac:dyDescent="0.3">
      <c r="A346" s="16" t="s">
        <v>792</v>
      </c>
      <c r="B346" s="1" t="s">
        <v>85</v>
      </c>
      <c r="C346" s="4">
        <v>45572</v>
      </c>
      <c r="D346">
        <f t="shared" si="5"/>
        <v>45572</v>
      </c>
    </row>
    <row r="347" spans="1:4" x14ac:dyDescent="0.3">
      <c r="A347" s="17" t="s">
        <v>792</v>
      </c>
      <c r="B347" s="1" t="s">
        <v>68</v>
      </c>
      <c r="C347" s="4">
        <v>44963</v>
      </c>
      <c r="D347">
        <f t="shared" si="5"/>
        <v>0</v>
      </c>
    </row>
    <row r="348" spans="1:4" x14ac:dyDescent="0.3">
      <c r="A348" s="16" t="s">
        <v>792</v>
      </c>
      <c r="B348" s="1" t="s">
        <v>68</v>
      </c>
      <c r="C348" s="4">
        <v>44979</v>
      </c>
      <c r="D348">
        <f t="shared" si="5"/>
        <v>0</v>
      </c>
    </row>
    <row r="349" spans="1:4" x14ac:dyDescent="0.3">
      <c r="A349" s="17" t="s">
        <v>792</v>
      </c>
      <c r="B349" s="1" t="s">
        <v>68</v>
      </c>
      <c r="C349" s="4">
        <v>45046</v>
      </c>
      <c r="D349">
        <f t="shared" si="5"/>
        <v>0</v>
      </c>
    </row>
    <row r="350" spans="1:4" x14ac:dyDescent="0.3">
      <c r="A350" s="16" t="s">
        <v>792</v>
      </c>
      <c r="B350" s="1" t="s">
        <v>68</v>
      </c>
      <c r="C350" s="4">
        <v>45046</v>
      </c>
      <c r="D350">
        <f t="shared" si="5"/>
        <v>0</v>
      </c>
    </row>
    <row r="351" spans="1:4" x14ac:dyDescent="0.3">
      <c r="A351" s="17" t="s">
        <v>792</v>
      </c>
      <c r="B351" s="1" t="s">
        <v>68</v>
      </c>
      <c r="C351" s="4">
        <v>45046</v>
      </c>
      <c r="D351">
        <f t="shared" si="5"/>
        <v>0</v>
      </c>
    </row>
    <row r="352" spans="1:4" x14ac:dyDescent="0.3">
      <c r="A352" s="16" t="s">
        <v>792</v>
      </c>
      <c r="B352" s="1" t="s">
        <v>43</v>
      </c>
      <c r="C352" s="4">
        <v>45524</v>
      </c>
      <c r="D352">
        <f t="shared" si="5"/>
        <v>0</v>
      </c>
    </row>
    <row r="353" spans="1:4" x14ac:dyDescent="0.3">
      <c r="A353" s="17" t="s">
        <v>792</v>
      </c>
      <c r="B353" s="1" t="s">
        <v>43</v>
      </c>
      <c r="C353" s="4">
        <v>45591</v>
      </c>
      <c r="D353">
        <f t="shared" si="5"/>
        <v>0</v>
      </c>
    </row>
    <row r="354" spans="1:4" x14ac:dyDescent="0.3">
      <c r="A354" s="16" t="s">
        <v>792</v>
      </c>
      <c r="B354" s="1" t="s">
        <v>68</v>
      </c>
      <c r="C354" s="4">
        <v>45358</v>
      </c>
      <c r="D354">
        <f t="shared" si="5"/>
        <v>0</v>
      </c>
    </row>
    <row r="355" spans="1:4" x14ac:dyDescent="0.3">
      <c r="A355" s="17" t="s">
        <v>792</v>
      </c>
      <c r="B355" s="1" t="s">
        <v>68</v>
      </c>
      <c r="C355" s="4">
        <v>45374</v>
      </c>
      <c r="D355">
        <f t="shared" si="5"/>
        <v>0</v>
      </c>
    </row>
    <row r="356" spans="1:4" x14ac:dyDescent="0.3">
      <c r="A356" s="16" t="s">
        <v>792</v>
      </c>
      <c r="B356" s="1" t="s">
        <v>68</v>
      </c>
      <c r="C356" s="4">
        <v>45441</v>
      </c>
      <c r="D356">
        <f t="shared" si="5"/>
        <v>0</v>
      </c>
    </row>
    <row r="357" spans="1:4" x14ac:dyDescent="0.3">
      <c r="A357" s="17" t="s">
        <v>792</v>
      </c>
      <c r="B357" s="1" t="s">
        <v>68</v>
      </c>
      <c r="C357" s="4">
        <v>45441</v>
      </c>
      <c r="D357">
        <f t="shared" si="5"/>
        <v>0</v>
      </c>
    </row>
    <row r="358" spans="1:4" x14ac:dyDescent="0.3">
      <c r="A358" s="16" t="s">
        <v>792</v>
      </c>
      <c r="B358" s="1" t="s">
        <v>68</v>
      </c>
      <c r="C358" s="4">
        <v>45441</v>
      </c>
      <c r="D358">
        <f t="shared" si="5"/>
        <v>0</v>
      </c>
    </row>
    <row r="359" spans="1:4" x14ac:dyDescent="0.3">
      <c r="A359" s="17" t="s">
        <v>792</v>
      </c>
      <c r="B359" s="1" t="s">
        <v>43</v>
      </c>
      <c r="C359" s="2"/>
      <c r="D359">
        <f t="shared" si="5"/>
        <v>0</v>
      </c>
    </row>
    <row r="360" spans="1:4" x14ac:dyDescent="0.3">
      <c r="A360" s="16" t="s">
        <v>792</v>
      </c>
      <c r="B360" s="1" t="s">
        <v>43</v>
      </c>
      <c r="C360" s="2"/>
      <c r="D360">
        <f t="shared" si="5"/>
        <v>0</v>
      </c>
    </row>
    <row r="361" spans="1:4" x14ac:dyDescent="0.3">
      <c r="A361" s="17" t="s">
        <v>792</v>
      </c>
      <c r="B361" s="1" t="s">
        <v>43</v>
      </c>
      <c r="C361" s="2"/>
      <c r="D361">
        <f t="shared" si="5"/>
        <v>0</v>
      </c>
    </row>
    <row r="362" spans="1:4" x14ac:dyDescent="0.3">
      <c r="A362" s="16" t="s">
        <v>792</v>
      </c>
      <c r="B362" s="1" t="s">
        <v>43</v>
      </c>
      <c r="C362" s="2"/>
      <c r="D362">
        <f t="shared" si="5"/>
        <v>0</v>
      </c>
    </row>
    <row r="363" spans="1:4" x14ac:dyDescent="0.3">
      <c r="A363" s="17" t="s">
        <v>792</v>
      </c>
      <c r="B363" s="1" t="s">
        <v>68</v>
      </c>
      <c r="C363" s="4">
        <v>44937</v>
      </c>
      <c r="D363">
        <f t="shared" si="5"/>
        <v>0</v>
      </c>
    </row>
    <row r="364" spans="1:4" x14ac:dyDescent="0.3">
      <c r="A364" s="16" t="s">
        <v>840</v>
      </c>
      <c r="B364" s="1" t="s">
        <v>172</v>
      </c>
      <c r="C364" s="4">
        <v>45089</v>
      </c>
      <c r="D364">
        <f t="shared" si="5"/>
        <v>0</v>
      </c>
    </row>
    <row r="365" spans="1:4" x14ac:dyDescent="0.3">
      <c r="A365" s="17" t="s">
        <v>840</v>
      </c>
      <c r="B365" s="1" t="s">
        <v>68</v>
      </c>
      <c r="C365" s="4">
        <v>45332</v>
      </c>
      <c r="D365">
        <f t="shared" si="5"/>
        <v>0</v>
      </c>
    </row>
    <row r="366" spans="1:4" x14ac:dyDescent="0.3">
      <c r="A366" s="16" t="s">
        <v>840</v>
      </c>
      <c r="B366" s="1" t="s">
        <v>172</v>
      </c>
      <c r="C366" s="4">
        <v>45484</v>
      </c>
      <c r="D366">
        <f t="shared" si="5"/>
        <v>0</v>
      </c>
    </row>
    <row r="367" spans="1:4" x14ac:dyDescent="0.3">
      <c r="A367" s="17" t="s">
        <v>840</v>
      </c>
      <c r="B367" s="1" t="s">
        <v>43</v>
      </c>
      <c r="C367" s="2"/>
      <c r="D367">
        <f t="shared" si="5"/>
        <v>0</v>
      </c>
    </row>
    <row r="368" spans="1:4" x14ac:dyDescent="0.3">
      <c r="A368" s="16" t="s">
        <v>840</v>
      </c>
      <c r="B368" s="1" t="s">
        <v>43</v>
      </c>
      <c r="C368" s="2"/>
      <c r="D368">
        <f t="shared" si="5"/>
        <v>0</v>
      </c>
    </row>
    <row r="369" spans="1:4" x14ac:dyDescent="0.3">
      <c r="A369" s="17" t="s">
        <v>853</v>
      </c>
      <c r="B369" s="1" t="s">
        <v>43</v>
      </c>
      <c r="C369" s="2"/>
      <c r="D369">
        <f t="shared" si="5"/>
        <v>0</v>
      </c>
    </row>
    <row r="370" spans="1:4" x14ac:dyDescent="0.3">
      <c r="A370" s="16" t="s">
        <v>853</v>
      </c>
      <c r="B370" s="1" t="s">
        <v>43</v>
      </c>
      <c r="C370" s="2"/>
      <c r="D370">
        <f t="shared" si="5"/>
        <v>0</v>
      </c>
    </row>
    <row r="371" spans="1:4" x14ac:dyDescent="0.3">
      <c r="A371" s="17" t="s">
        <v>862</v>
      </c>
      <c r="B371" s="1" t="s">
        <v>43</v>
      </c>
      <c r="C371" s="2"/>
      <c r="D371">
        <f t="shared" si="5"/>
        <v>0</v>
      </c>
    </row>
    <row r="372" spans="1:4" x14ac:dyDescent="0.3">
      <c r="A372" s="16" t="s">
        <v>862</v>
      </c>
      <c r="B372" s="1" t="s">
        <v>43</v>
      </c>
      <c r="C372" s="2"/>
      <c r="D372">
        <f t="shared" si="5"/>
        <v>0</v>
      </c>
    </row>
    <row r="373" spans="1:4" x14ac:dyDescent="0.3">
      <c r="A373" s="17" t="s">
        <v>862</v>
      </c>
      <c r="B373" s="1" t="s">
        <v>43</v>
      </c>
      <c r="C373" s="2"/>
      <c r="D373">
        <f t="shared" si="5"/>
        <v>0</v>
      </c>
    </row>
    <row r="374" spans="1:4" x14ac:dyDescent="0.3">
      <c r="A374" s="16" t="s">
        <v>873</v>
      </c>
      <c r="B374" s="1" t="s">
        <v>43</v>
      </c>
      <c r="C374" s="2"/>
      <c r="D374">
        <f t="shared" si="5"/>
        <v>0</v>
      </c>
    </row>
    <row r="375" spans="1:4" x14ac:dyDescent="0.3">
      <c r="A375" s="17" t="s">
        <v>873</v>
      </c>
      <c r="B375" s="1" t="s">
        <v>43</v>
      </c>
      <c r="C375" s="2"/>
      <c r="D375">
        <f t="shared" si="5"/>
        <v>0</v>
      </c>
    </row>
    <row r="376" spans="1:4" x14ac:dyDescent="0.3">
      <c r="A376" s="16" t="s">
        <v>882</v>
      </c>
      <c r="B376" s="1" t="s">
        <v>43</v>
      </c>
      <c r="C376" s="2"/>
      <c r="D376">
        <f t="shared" si="5"/>
        <v>0</v>
      </c>
    </row>
    <row r="377" spans="1:4" x14ac:dyDescent="0.3">
      <c r="A377" s="17" t="s">
        <v>882</v>
      </c>
      <c r="B377" s="1" t="s">
        <v>43</v>
      </c>
      <c r="C377" s="2"/>
      <c r="D377">
        <f t="shared" si="5"/>
        <v>0</v>
      </c>
    </row>
    <row r="378" spans="1:4" x14ac:dyDescent="0.3">
      <c r="A378" s="16" t="s">
        <v>882</v>
      </c>
      <c r="B378" s="1" t="s">
        <v>43</v>
      </c>
      <c r="C378" s="2"/>
      <c r="D378">
        <f t="shared" si="5"/>
        <v>0</v>
      </c>
    </row>
    <row r="379" spans="1:4" x14ac:dyDescent="0.3">
      <c r="A379" s="17" t="s">
        <v>882</v>
      </c>
      <c r="B379" s="1" t="s">
        <v>43</v>
      </c>
      <c r="C379" s="2"/>
      <c r="D379">
        <f t="shared" si="5"/>
        <v>0</v>
      </c>
    </row>
    <row r="380" spans="1:4" x14ac:dyDescent="0.3">
      <c r="A380" s="16" t="s">
        <v>882</v>
      </c>
      <c r="B380" s="1" t="s">
        <v>43</v>
      </c>
      <c r="C380" s="2"/>
      <c r="D380">
        <f t="shared" si="5"/>
        <v>0</v>
      </c>
    </row>
    <row r="381" spans="1:4" x14ac:dyDescent="0.3">
      <c r="A381" s="17" t="s">
        <v>882</v>
      </c>
      <c r="B381" s="1" t="s">
        <v>43</v>
      </c>
      <c r="C381" s="2"/>
      <c r="D381">
        <f t="shared" si="5"/>
        <v>0</v>
      </c>
    </row>
    <row r="382" spans="1:4" x14ac:dyDescent="0.3">
      <c r="A382" s="16" t="s">
        <v>905</v>
      </c>
      <c r="B382" s="1" t="s">
        <v>43</v>
      </c>
      <c r="C382" s="2"/>
      <c r="D382">
        <f t="shared" si="5"/>
        <v>0</v>
      </c>
    </row>
    <row r="383" spans="1:4" x14ac:dyDescent="0.3">
      <c r="A383" s="17" t="s">
        <v>905</v>
      </c>
      <c r="B383" s="1" t="s">
        <v>172</v>
      </c>
      <c r="C383" s="4">
        <v>44989</v>
      </c>
      <c r="D383">
        <f t="shared" si="5"/>
        <v>0</v>
      </c>
    </row>
    <row r="384" spans="1:4" x14ac:dyDescent="0.3">
      <c r="A384" s="16" t="s">
        <v>912</v>
      </c>
      <c r="B384" s="1" t="s">
        <v>68</v>
      </c>
      <c r="C384" s="4">
        <v>44989</v>
      </c>
      <c r="D384">
        <f t="shared" si="5"/>
        <v>0</v>
      </c>
    </row>
    <row r="385" spans="1:4" x14ac:dyDescent="0.3">
      <c r="A385" s="17" t="s">
        <v>912</v>
      </c>
      <c r="B385" s="1" t="s">
        <v>68</v>
      </c>
      <c r="C385" s="4">
        <v>45075</v>
      </c>
      <c r="D385">
        <f t="shared" si="5"/>
        <v>0</v>
      </c>
    </row>
    <row r="386" spans="1:4" x14ac:dyDescent="0.3">
      <c r="A386" s="16" t="s">
        <v>912</v>
      </c>
      <c r="B386" s="1" t="s">
        <v>43</v>
      </c>
      <c r="C386" s="4">
        <v>45534</v>
      </c>
      <c r="D386">
        <f t="shared" si="5"/>
        <v>0</v>
      </c>
    </row>
    <row r="387" spans="1:4" x14ac:dyDescent="0.3">
      <c r="A387" s="17" t="s">
        <v>912</v>
      </c>
      <c r="B387" s="1" t="s">
        <v>172</v>
      </c>
      <c r="C387" s="4">
        <v>45384</v>
      </c>
      <c r="D387">
        <f t="shared" si="5"/>
        <v>0</v>
      </c>
    </row>
    <row r="388" spans="1:4" x14ac:dyDescent="0.3">
      <c r="A388" s="16" t="s">
        <v>912</v>
      </c>
      <c r="B388" s="1" t="s">
        <v>68</v>
      </c>
      <c r="C388" s="4">
        <v>45384</v>
      </c>
      <c r="D388">
        <f t="shared" ref="D388:D413" si="6">IF(B388=$B$8,C388,0)</f>
        <v>0</v>
      </c>
    </row>
    <row r="389" spans="1:4" x14ac:dyDescent="0.3">
      <c r="A389" s="17" t="s">
        <v>912</v>
      </c>
      <c r="B389" s="1" t="s">
        <v>68</v>
      </c>
      <c r="C389" s="4">
        <v>45470</v>
      </c>
      <c r="D389">
        <f t="shared" si="6"/>
        <v>0</v>
      </c>
    </row>
    <row r="390" spans="1:4" x14ac:dyDescent="0.3">
      <c r="A390" s="16" t="s">
        <v>912</v>
      </c>
      <c r="B390" s="1" t="s">
        <v>172</v>
      </c>
      <c r="C390" s="4">
        <v>45075</v>
      </c>
      <c r="D390">
        <f t="shared" si="6"/>
        <v>0</v>
      </c>
    </row>
    <row r="391" spans="1:4" x14ac:dyDescent="0.3">
      <c r="A391" s="17" t="s">
        <v>912</v>
      </c>
      <c r="B391" s="1" t="s">
        <v>68</v>
      </c>
      <c r="C391" s="4">
        <v>45092</v>
      </c>
      <c r="D391">
        <f t="shared" si="6"/>
        <v>0</v>
      </c>
    </row>
    <row r="392" spans="1:4" x14ac:dyDescent="0.3">
      <c r="A392" s="16" t="s">
        <v>912</v>
      </c>
      <c r="B392" s="1" t="s">
        <v>172</v>
      </c>
      <c r="C392" s="4">
        <v>45470</v>
      </c>
      <c r="D392">
        <f t="shared" si="6"/>
        <v>0</v>
      </c>
    </row>
    <row r="393" spans="1:4" x14ac:dyDescent="0.3">
      <c r="A393" s="17" t="s">
        <v>912</v>
      </c>
      <c r="B393" s="1" t="s">
        <v>68</v>
      </c>
      <c r="C393" s="4">
        <v>45487</v>
      </c>
      <c r="D393">
        <f t="shared" si="6"/>
        <v>0</v>
      </c>
    </row>
    <row r="394" spans="1:4" x14ac:dyDescent="0.3">
      <c r="A394" s="16" t="s">
        <v>912</v>
      </c>
      <c r="B394" s="1" t="s">
        <v>68</v>
      </c>
      <c r="C394" s="4">
        <v>45075</v>
      </c>
      <c r="D394">
        <f t="shared" si="6"/>
        <v>0</v>
      </c>
    </row>
    <row r="395" spans="1:4" x14ac:dyDescent="0.3">
      <c r="A395" s="17" t="s">
        <v>928</v>
      </c>
      <c r="B395" s="1" t="s">
        <v>68</v>
      </c>
      <c r="C395" s="4">
        <v>45470</v>
      </c>
      <c r="D395">
        <f t="shared" si="6"/>
        <v>0</v>
      </c>
    </row>
    <row r="396" spans="1:4" x14ac:dyDescent="0.3">
      <c r="A396" s="16" t="s">
        <v>928</v>
      </c>
      <c r="B396" s="1" t="s">
        <v>68</v>
      </c>
      <c r="C396" s="4">
        <v>45075</v>
      </c>
      <c r="D396">
        <f t="shared" si="6"/>
        <v>0</v>
      </c>
    </row>
    <row r="397" spans="1:4" x14ac:dyDescent="0.3">
      <c r="A397" s="17" t="s">
        <v>928</v>
      </c>
      <c r="B397" s="1" t="s">
        <v>68</v>
      </c>
      <c r="C397" s="4">
        <v>45470</v>
      </c>
      <c r="D397">
        <f t="shared" si="6"/>
        <v>0</v>
      </c>
    </row>
    <row r="398" spans="1:4" x14ac:dyDescent="0.3">
      <c r="A398" s="16" t="s">
        <v>928</v>
      </c>
      <c r="B398" s="1" t="s">
        <v>43</v>
      </c>
      <c r="C398" s="2"/>
      <c r="D398">
        <f t="shared" si="6"/>
        <v>0</v>
      </c>
    </row>
    <row r="399" spans="1:4" x14ac:dyDescent="0.3">
      <c r="A399" s="17" t="s">
        <v>942</v>
      </c>
      <c r="B399" s="1" t="s">
        <v>401</v>
      </c>
      <c r="C399" s="4">
        <v>44989</v>
      </c>
      <c r="D399">
        <f t="shared" si="6"/>
        <v>0</v>
      </c>
    </row>
    <row r="400" spans="1:4" x14ac:dyDescent="0.3">
      <c r="A400" s="16" t="s">
        <v>949</v>
      </c>
      <c r="B400" s="1" t="s">
        <v>401</v>
      </c>
      <c r="C400" s="4">
        <v>44989</v>
      </c>
      <c r="D400">
        <f t="shared" si="6"/>
        <v>0</v>
      </c>
    </row>
    <row r="401" spans="1:4" x14ac:dyDescent="0.3">
      <c r="A401" s="17" t="s">
        <v>949</v>
      </c>
      <c r="B401" s="1" t="s">
        <v>43</v>
      </c>
      <c r="C401" s="4">
        <v>45534</v>
      </c>
      <c r="D401">
        <f t="shared" si="6"/>
        <v>0</v>
      </c>
    </row>
    <row r="402" spans="1:4" x14ac:dyDescent="0.3">
      <c r="A402" s="16" t="s">
        <v>949</v>
      </c>
      <c r="B402" s="1" t="s">
        <v>401</v>
      </c>
      <c r="C402" s="4">
        <v>45384</v>
      </c>
      <c r="D402">
        <f t="shared" si="6"/>
        <v>0</v>
      </c>
    </row>
    <row r="403" spans="1:4" x14ac:dyDescent="0.3">
      <c r="A403" s="17" t="s">
        <v>949</v>
      </c>
      <c r="B403" s="1" t="s">
        <v>401</v>
      </c>
      <c r="C403" s="4">
        <v>45384</v>
      </c>
      <c r="D403">
        <f t="shared" si="6"/>
        <v>0</v>
      </c>
    </row>
    <row r="404" spans="1:4" x14ac:dyDescent="0.3">
      <c r="A404" s="16" t="s">
        <v>949</v>
      </c>
      <c r="B404" s="1" t="s">
        <v>68</v>
      </c>
      <c r="C404" s="4">
        <v>44989</v>
      </c>
      <c r="D404">
        <f t="shared" si="6"/>
        <v>0</v>
      </c>
    </row>
    <row r="405" spans="1:4" x14ac:dyDescent="0.3">
      <c r="A405" s="17" t="s">
        <v>949</v>
      </c>
      <c r="B405" s="1" t="s">
        <v>43</v>
      </c>
      <c r="C405" s="4">
        <v>45534</v>
      </c>
      <c r="D405">
        <f t="shared" si="6"/>
        <v>0</v>
      </c>
    </row>
    <row r="406" spans="1:4" x14ac:dyDescent="0.3">
      <c r="A406" s="16" t="s">
        <v>949</v>
      </c>
      <c r="B406" s="1" t="s">
        <v>68</v>
      </c>
      <c r="C406" s="4">
        <v>45384</v>
      </c>
      <c r="D406">
        <f t="shared" si="6"/>
        <v>0</v>
      </c>
    </row>
    <row r="407" spans="1:4" x14ac:dyDescent="0.3">
      <c r="A407" s="17" t="s">
        <v>949</v>
      </c>
      <c r="B407" s="1" t="s">
        <v>401</v>
      </c>
      <c r="C407" s="4">
        <v>44989</v>
      </c>
      <c r="D407">
        <f t="shared" si="6"/>
        <v>0</v>
      </c>
    </row>
    <row r="408" spans="1:4" x14ac:dyDescent="0.3">
      <c r="A408" s="16" t="s">
        <v>949</v>
      </c>
      <c r="B408" s="1" t="s">
        <v>43</v>
      </c>
      <c r="C408" s="4">
        <v>45534</v>
      </c>
      <c r="D408">
        <f t="shared" si="6"/>
        <v>0</v>
      </c>
    </row>
    <row r="409" spans="1:4" x14ac:dyDescent="0.3">
      <c r="A409" s="17" t="s">
        <v>949</v>
      </c>
      <c r="B409" s="1" t="s">
        <v>401</v>
      </c>
      <c r="C409" s="4">
        <v>45384</v>
      </c>
      <c r="D409">
        <f t="shared" si="6"/>
        <v>0</v>
      </c>
    </row>
    <row r="410" spans="1:4" x14ac:dyDescent="0.3">
      <c r="A410" s="16" t="s">
        <v>949</v>
      </c>
      <c r="B410" s="1" t="s">
        <v>68</v>
      </c>
      <c r="C410" s="4">
        <v>45048</v>
      </c>
      <c r="D410">
        <f t="shared" si="6"/>
        <v>0</v>
      </c>
    </row>
    <row r="411" spans="1:4" x14ac:dyDescent="0.3">
      <c r="A411" s="17" t="s">
        <v>969</v>
      </c>
      <c r="B411" s="1" t="s">
        <v>43</v>
      </c>
      <c r="C411" s="4">
        <v>45593</v>
      </c>
      <c r="D411">
        <f t="shared" si="6"/>
        <v>0</v>
      </c>
    </row>
    <row r="412" spans="1:4" x14ac:dyDescent="0.3">
      <c r="A412" s="16" t="s">
        <v>969</v>
      </c>
      <c r="B412" s="1" t="s">
        <v>68</v>
      </c>
      <c r="C412" s="4">
        <v>45443</v>
      </c>
      <c r="D412">
        <f t="shared" si="6"/>
        <v>0</v>
      </c>
    </row>
    <row r="413" spans="1:4" x14ac:dyDescent="0.3">
      <c r="A413" s="17" t="s">
        <v>969</v>
      </c>
      <c r="D413">
        <f t="shared" si="6"/>
        <v>0</v>
      </c>
    </row>
  </sheetData>
  <mergeCells count="1">
    <mergeCell ref="A1:G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B449-48AD-43CD-A5D4-11C8418E4B7D}">
  <dimension ref="A1:F411"/>
  <sheetViews>
    <sheetView workbookViewId="0">
      <selection activeCell="B5" sqref="B5"/>
    </sheetView>
  </sheetViews>
  <sheetFormatPr baseColWidth="10" defaultRowHeight="14.4" x14ac:dyDescent="0.3"/>
  <cols>
    <col min="1" max="1" width="22.21875" customWidth="1"/>
    <col min="2" max="2" width="25" customWidth="1"/>
    <col min="3" max="3" width="25.5546875" customWidth="1"/>
    <col min="4" max="4" width="15.6640625" customWidth="1"/>
    <col min="5" max="5" width="18.5546875" customWidth="1"/>
    <col min="6" max="6" width="17.44140625" customWidth="1"/>
  </cols>
  <sheetData>
    <row r="1" spans="1:6" x14ac:dyDescent="0.3">
      <c r="A1" s="30" t="s">
        <v>29</v>
      </c>
      <c r="B1" s="38" t="s">
        <v>992</v>
      </c>
      <c r="C1" s="26" t="s">
        <v>993</v>
      </c>
      <c r="D1" s="25" t="s">
        <v>994</v>
      </c>
      <c r="E1" s="25" t="s">
        <v>995</v>
      </c>
      <c r="F1" s="25" t="s">
        <v>997</v>
      </c>
    </row>
    <row r="2" spans="1:6" x14ac:dyDescent="0.3">
      <c r="A2" s="37"/>
      <c r="B2" s="39">
        <f ca="1">IF(A2=$A$2,0,(TODAY()-A2))</f>
        <v>0</v>
      </c>
      <c r="C2" s="39">
        <f ca="1">ROUND(B2/30,1)</f>
        <v>0</v>
      </c>
      <c r="D2" s="25" t="str">
        <f ca="1">IF(OR(C2=$C$2,C2&gt;1),"impayé","payé")</f>
        <v>impayé</v>
      </c>
      <c r="E2" s="25">
        <f ca="1">COUNTIF(D:D,D2)</f>
        <v>409</v>
      </c>
      <c r="F2" s="25">
        <f ca="1">COUNTIF(D:D,D10)</f>
        <v>409</v>
      </c>
    </row>
    <row r="3" spans="1:6" x14ac:dyDescent="0.3">
      <c r="A3" s="36">
        <v>45028</v>
      </c>
      <c r="B3" s="39">
        <f t="shared" ref="B3:B65" ca="1" si="0">IF(A3=$A$2,0,(TODAY()-A3))</f>
        <v>641</v>
      </c>
      <c r="C3" s="39">
        <f t="shared" ref="C3:C66" ca="1" si="1">ROUND(B3/30,1)</f>
        <v>21.4</v>
      </c>
      <c r="D3" s="25" t="str">
        <f t="shared" ref="D3:D66" ca="1" si="2">IF(OR(C3=$C$2,C3&gt;1),"impayé","payé")</f>
        <v>impayé</v>
      </c>
    </row>
    <row r="4" spans="1:6" x14ac:dyDescent="0.3">
      <c r="A4" s="36">
        <v>45596</v>
      </c>
      <c r="B4" s="39">
        <f t="shared" ca="1" si="0"/>
        <v>73</v>
      </c>
      <c r="C4" s="39">
        <f ca="1">ROUND(B4/30,1)</f>
        <v>2.4</v>
      </c>
      <c r="D4" s="25" t="str">
        <f t="shared" ca="1" si="2"/>
        <v>impayé</v>
      </c>
    </row>
    <row r="5" spans="1:6" x14ac:dyDescent="0.3">
      <c r="A5" s="36">
        <v>45425</v>
      </c>
      <c r="B5" s="39">
        <f t="shared" ca="1" si="0"/>
        <v>244</v>
      </c>
      <c r="C5" s="39">
        <f t="shared" ca="1" si="1"/>
        <v>8.1</v>
      </c>
      <c r="D5" s="25" t="str">
        <f t="shared" ca="1" si="2"/>
        <v>impayé</v>
      </c>
    </row>
    <row r="6" spans="1:6" x14ac:dyDescent="0.3">
      <c r="A6" s="36">
        <v>44984</v>
      </c>
      <c r="B6" s="39">
        <f t="shared" ca="1" si="0"/>
        <v>685</v>
      </c>
      <c r="C6" s="39">
        <f t="shared" ca="1" si="1"/>
        <v>22.8</v>
      </c>
      <c r="D6" s="25" t="str">
        <f t="shared" ca="1" si="2"/>
        <v>impayé</v>
      </c>
    </row>
    <row r="7" spans="1:6" x14ac:dyDescent="0.3">
      <c r="A7" s="37"/>
      <c r="B7" s="39">
        <f t="shared" ca="1" si="0"/>
        <v>0</v>
      </c>
      <c r="C7" s="39">
        <f t="shared" ca="1" si="1"/>
        <v>0</v>
      </c>
      <c r="D7" s="25" t="str">
        <f t="shared" ca="1" si="2"/>
        <v>impayé</v>
      </c>
    </row>
    <row r="8" spans="1:6" x14ac:dyDescent="0.3">
      <c r="A8" s="37"/>
      <c r="B8" s="39">
        <f t="shared" ca="1" si="0"/>
        <v>0</v>
      </c>
      <c r="C8" s="39">
        <f t="shared" ca="1" si="1"/>
        <v>0</v>
      </c>
      <c r="D8" s="25" t="str">
        <f t="shared" ca="1" si="2"/>
        <v>impayé</v>
      </c>
    </row>
    <row r="9" spans="1:6" x14ac:dyDescent="0.3">
      <c r="A9" s="37"/>
      <c r="B9" s="39">
        <f t="shared" ca="1" si="0"/>
        <v>0</v>
      </c>
      <c r="C9" s="39">
        <f t="shared" ca="1" si="1"/>
        <v>0</v>
      </c>
      <c r="D9" s="25" t="str">
        <f t="shared" ca="1" si="2"/>
        <v>impayé</v>
      </c>
    </row>
    <row r="10" spans="1:6" x14ac:dyDescent="0.3">
      <c r="A10" s="36">
        <v>44984</v>
      </c>
      <c r="B10" s="39">
        <f t="shared" ca="1" si="0"/>
        <v>685</v>
      </c>
      <c r="C10" s="39">
        <f t="shared" ca="1" si="1"/>
        <v>22.8</v>
      </c>
      <c r="D10" s="25" t="str">
        <f t="shared" ca="1" si="2"/>
        <v>impayé</v>
      </c>
    </row>
    <row r="11" spans="1:6" x14ac:dyDescent="0.3">
      <c r="A11" s="36">
        <v>44984</v>
      </c>
      <c r="B11" s="39">
        <f t="shared" ca="1" si="0"/>
        <v>685</v>
      </c>
      <c r="C11" s="39">
        <f t="shared" ca="1" si="1"/>
        <v>22.8</v>
      </c>
      <c r="D11" s="25" t="str">
        <f t="shared" ca="1" si="2"/>
        <v>impayé</v>
      </c>
    </row>
    <row r="12" spans="1:6" x14ac:dyDescent="0.3">
      <c r="A12" s="37"/>
      <c r="B12" s="39">
        <f t="shared" ca="1" si="0"/>
        <v>0</v>
      </c>
      <c r="C12" s="39">
        <f t="shared" ca="1" si="1"/>
        <v>0</v>
      </c>
      <c r="D12" s="25" t="str">
        <f t="shared" ca="1" si="2"/>
        <v>impayé</v>
      </c>
    </row>
    <row r="13" spans="1:6" x14ac:dyDescent="0.3">
      <c r="A13" s="37"/>
      <c r="B13" s="39">
        <f t="shared" ca="1" si="0"/>
        <v>0</v>
      </c>
      <c r="C13" s="39">
        <f t="shared" ca="1" si="1"/>
        <v>0</v>
      </c>
      <c r="D13" s="25" t="str">
        <f t="shared" ca="1" si="2"/>
        <v>impayé</v>
      </c>
    </row>
    <row r="14" spans="1:6" x14ac:dyDescent="0.3">
      <c r="A14" s="37"/>
      <c r="B14" s="39">
        <f t="shared" ca="1" si="0"/>
        <v>0</v>
      </c>
      <c r="C14" s="39">
        <f t="shared" ca="1" si="1"/>
        <v>0</v>
      </c>
      <c r="D14" s="25" t="str">
        <f t="shared" ca="1" si="2"/>
        <v>impayé</v>
      </c>
    </row>
    <row r="15" spans="1:6" x14ac:dyDescent="0.3">
      <c r="A15" s="36">
        <v>45596</v>
      </c>
      <c r="B15" s="39">
        <f t="shared" ca="1" si="0"/>
        <v>73</v>
      </c>
      <c r="C15" s="39">
        <f t="shared" ca="1" si="1"/>
        <v>2.4</v>
      </c>
      <c r="D15" s="25" t="str">
        <f t="shared" ca="1" si="2"/>
        <v>impayé</v>
      </c>
    </row>
    <row r="16" spans="1:6" x14ac:dyDescent="0.3">
      <c r="A16" s="37"/>
      <c r="B16" s="39">
        <f t="shared" ca="1" si="0"/>
        <v>0</v>
      </c>
      <c r="C16" s="39">
        <f t="shared" ca="1" si="1"/>
        <v>0</v>
      </c>
      <c r="D16" s="25" t="str">
        <f t="shared" ca="1" si="2"/>
        <v>impayé</v>
      </c>
    </row>
    <row r="17" spans="1:4" x14ac:dyDescent="0.3">
      <c r="A17" s="36">
        <v>45576</v>
      </c>
      <c r="B17" s="39">
        <f t="shared" ca="1" si="0"/>
        <v>93</v>
      </c>
      <c r="C17" s="39">
        <f t="shared" ca="1" si="1"/>
        <v>3.1</v>
      </c>
      <c r="D17" s="25" t="str">
        <f t="shared" ca="1" si="2"/>
        <v>impayé</v>
      </c>
    </row>
    <row r="18" spans="1:4" x14ac:dyDescent="0.3">
      <c r="A18" s="36">
        <v>44984</v>
      </c>
      <c r="B18" s="39">
        <f t="shared" ca="1" si="0"/>
        <v>685</v>
      </c>
      <c r="C18" s="39">
        <f t="shared" ca="1" si="1"/>
        <v>22.8</v>
      </c>
      <c r="D18" s="25" t="str">
        <f t="shared" ca="1" si="2"/>
        <v>impayé</v>
      </c>
    </row>
    <row r="19" spans="1:4" x14ac:dyDescent="0.3">
      <c r="A19" s="36">
        <v>44984</v>
      </c>
      <c r="B19" s="39">
        <f t="shared" ca="1" si="0"/>
        <v>685</v>
      </c>
      <c r="C19" s="39">
        <f t="shared" ca="1" si="1"/>
        <v>22.8</v>
      </c>
      <c r="D19" s="25" t="str">
        <f t="shared" ca="1" si="2"/>
        <v>impayé</v>
      </c>
    </row>
    <row r="20" spans="1:4" x14ac:dyDescent="0.3">
      <c r="A20" s="36">
        <v>45281</v>
      </c>
      <c r="B20" s="39">
        <f t="shared" ca="1" si="0"/>
        <v>388</v>
      </c>
      <c r="C20" s="39">
        <f t="shared" ca="1" si="1"/>
        <v>12.9</v>
      </c>
      <c r="D20" s="25" t="str">
        <f t="shared" ca="1" si="2"/>
        <v>impayé</v>
      </c>
    </row>
    <row r="21" spans="1:4" x14ac:dyDescent="0.3">
      <c r="A21" s="36">
        <v>45234</v>
      </c>
      <c r="B21" s="39">
        <f t="shared" ca="1" si="0"/>
        <v>435</v>
      </c>
      <c r="C21" s="39">
        <f t="shared" ca="1" si="1"/>
        <v>14.5</v>
      </c>
      <c r="D21" s="25" t="str">
        <f t="shared" ca="1" si="2"/>
        <v>impayé</v>
      </c>
    </row>
    <row r="22" spans="1:4" x14ac:dyDescent="0.3">
      <c r="A22" s="36">
        <v>45587</v>
      </c>
      <c r="B22" s="39">
        <f t="shared" ca="1" si="0"/>
        <v>82</v>
      </c>
      <c r="C22" s="39">
        <f t="shared" ca="1" si="1"/>
        <v>2.7</v>
      </c>
      <c r="D22" s="25" t="str">
        <f t="shared" ca="1" si="2"/>
        <v>impayé</v>
      </c>
    </row>
    <row r="23" spans="1:4" x14ac:dyDescent="0.3">
      <c r="A23" s="37"/>
      <c r="B23" s="39">
        <f t="shared" ca="1" si="0"/>
        <v>0</v>
      </c>
      <c r="C23" s="39">
        <f t="shared" ca="1" si="1"/>
        <v>0</v>
      </c>
      <c r="D23" s="25" t="str">
        <f t="shared" ca="1" si="2"/>
        <v>impayé</v>
      </c>
    </row>
    <row r="24" spans="1:4" x14ac:dyDescent="0.3">
      <c r="A24" s="36">
        <v>45234</v>
      </c>
      <c r="B24" s="39">
        <f t="shared" ca="1" si="0"/>
        <v>435</v>
      </c>
      <c r="C24" s="39">
        <f t="shared" ca="1" si="1"/>
        <v>14.5</v>
      </c>
      <c r="D24" s="25" t="str">
        <f t="shared" ca="1" si="2"/>
        <v>impayé</v>
      </c>
    </row>
    <row r="25" spans="1:4" x14ac:dyDescent="0.3">
      <c r="A25" s="37"/>
      <c r="B25" s="39">
        <f t="shared" ca="1" si="0"/>
        <v>0</v>
      </c>
      <c r="C25" s="39">
        <f t="shared" ca="1" si="1"/>
        <v>0</v>
      </c>
      <c r="D25" s="25" t="str">
        <f t="shared" ca="1" si="2"/>
        <v>impayé</v>
      </c>
    </row>
    <row r="26" spans="1:4" x14ac:dyDescent="0.3">
      <c r="A26" s="36">
        <v>45197</v>
      </c>
      <c r="B26" s="39">
        <f t="shared" ca="1" si="0"/>
        <v>472</v>
      </c>
      <c r="C26" s="39">
        <f t="shared" ca="1" si="1"/>
        <v>15.7</v>
      </c>
      <c r="D26" s="25" t="str">
        <f t="shared" ca="1" si="2"/>
        <v>impayé</v>
      </c>
    </row>
    <row r="27" spans="1:4" x14ac:dyDescent="0.3">
      <c r="A27" s="36">
        <v>45587</v>
      </c>
      <c r="B27" s="39">
        <f t="shared" ca="1" si="0"/>
        <v>82</v>
      </c>
      <c r="C27" s="39">
        <f t="shared" ca="1" si="1"/>
        <v>2.7</v>
      </c>
      <c r="D27" s="25" t="str">
        <f t="shared" ca="1" si="2"/>
        <v>impayé</v>
      </c>
    </row>
    <row r="28" spans="1:4" x14ac:dyDescent="0.3">
      <c r="A28" s="36">
        <v>45058</v>
      </c>
      <c r="B28" s="39">
        <f t="shared" ca="1" si="0"/>
        <v>611</v>
      </c>
      <c r="C28" s="39">
        <f t="shared" ca="1" si="1"/>
        <v>20.399999999999999</v>
      </c>
      <c r="D28" s="25" t="str">
        <f t="shared" ca="1" si="2"/>
        <v>impayé</v>
      </c>
    </row>
    <row r="29" spans="1:4" x14ac:dyDescent="0.3">
      <c r="A29" s="36">
        <v>45058</v>
      </c>
      <c r="B29" s="39">
        <f t="shared" ca="1" si="0"/>
        <v>611</v>
      </c>
      <c r="C29" s="39">
        <f t="shared" ca="1" si="1"/>
        <v>20.399999999999999</v>
      </c>
      <c r="D29" s="25" t="str">
        <f t="shared" ca="1" si="2"/>
        <v>impayé</v>
      </c>
    </row>
    <row r="30" spans="1:4" x14ac:dyDescent="0.3">
      <c r="A30" s="36">
        <v>45058</v>
      </c>
      <c r="B30" s="39">
        <f t="shared" ca="1" si="0"/>
        <v>611</v>
      </c>
      <c r="C30" s="39">
        <f t="shared" ca="1" si="1"/>
        <v>20.399999999999999</v>
      </c>
      <c r="D30" s="25" t="str">
        <f t="shared" ca="1" si="2"/>
        <v>impayé</v>
      </c>
    </row>
    <row r="31" spans="1:4" x14ac:dyDescent="0.3">
      <c r="A31" s="36">
        <v>45629</v>
      </c>
      <c r="B31" s="39">
        <f t="shared" ca="1" si="0"/>
        <v>40</v>
      </c>
      <c r="C31" s="39">
        <f t="shared" ca="1" si="1"/>
        <v>1.3</v>
      </c>
      <c r="D31" s="25" t="str">
        <f t="shared" ca="1" si="2"/>
        <v>impayé</v>
      </c>
    </row>
    <row r="32" spans="1:4" x14ac:dyDescent="0.3">
      <c r="A32" s="36">
        <v>45460</v>
      </c>
      <c r="B32" s="39">
        <f t="shared" ca="1" si="0"/>
        <v>209</v>
      </c>
      <c r="C32" s="39">
        <f t="shared" ca="1" si="1"/>
        <v>7</v>
      </c>
      <c r="D32" s="25" t="str">
        <f t="shared" ca="1" si="2"/>
        <v>impayé</v>
      </c>
    </row>
    <row r="33" spans="1:4" x14ac:dyDescent="0.3">
      <c r="A33" s="36">
        <v>45460</v>
      </c>
      <c r="B33" s="39">
        <f t="shared" ca="1" si="0"/>
        <v>209</v>
      </c>
      <c r="C33" s="39">
        <f t="shared" ca="1" si="1"/>
        <v>7</v>
      </c>
      <c r="D33" s="25" t="str">
        <f t="shared" ca="1" si="2"/>
        <v>impayé</v>
      </c>
    </row>
    <row r="34" spans="1:4" x14ac:dyDescent="0.3">
      <c r="A34" s="36">
        <v>45460</v>
      </c>
      <c r="B34" s="39">
        <f t="shared" ca="1" si="0"/>
        <v>209</v>
      </c>
      <c r="C34" s="39">
        <f t="shared" ca="1" si="1"/>
        <v>7</v>
      </c>
      <c r="D34" s="25" t="str">
        <f t="shared" ca="1" si="2"/>
        <v>impayé</v>
      </c>
    </row>
    <row r="35" spans="1:4" x14ac:dyDescent="0.3">
      <c r="A35" s="36">
        <v>45144</v>
      </c>
      <c r="B35" s="39">
        <f t="shared" ca="1" si="0"/>
        <v>525</v>
      </c>
      <c r="C35" s="39">
        <f t="shared" ca="1" si="1"/>
        <v>17.5</v>
      </c>
      <c r="D35" s="25" t="str">
        <f t="shared" ca="1" si="2"/>
        <v>impayé</v>
      </c>
    </row>
    <row r="36" spans="1:4" x14ac:dyDescent="0.3">
      <c r="A36" s="36">
        <v>45144</v>
      </c>
      <c r="B36" s="39">
        <f t="shared" ca="1" si="0"/>
        <v>525</v>
      </c>
      <c r="C36" s="39">
        <f t="shared" ca="1" si="1"/>
        <v>17.5</v>
      </c>
      <c r="D36" s="25" t="str">
        <f t="shared" ca="1" si="2"/>
        <v>impayé</v>
      </c>
    </row>
    <row r="37" spans="1:4" x14ac:dyDescent="0.3">
      <c r="A37" s="36">
        <v>45191</v>
      </c>
      <c r="B37" s="39">
        <f t="shared" ca="1" si="0"/>
        <v>478</v>
      </c>
      <c r="C37" s="39">
        <f t="shared" ca="1" si="1"/>
        <v>15.9</v>
      </c>
      <c r="D37" s="25" t="str">
        <f t="shared" ca="1" si="2"/>
        <v>impayé</v>
      </c>
    </row>
    <row r="38" spans="1:4" x14ac:dyDescent="0.3">
      <c r="A38" s="36">
        <v>45191</v>
      </c>
      <c r="B38" s="39">
        <f t="shared" ca="1" si="0"/>
        <v>478</v>
      </c>
      <c r="C38" s="39">
        <f t="shared" ca="1" si="1"/>
        <v>15.9</v>
      </c>
      <c r="D38" s="25" t="str">
        <f t="shared" ca="1" si="2"/>
        <v>impayé</v>
      </c>
    </row>
    <row r="39" spans="1:4" x14ac:dyDescent="0.3">
      <c r="A39" s="36">
        <v>45238</v>
      </c>
      <c r="B39" s="39">
        <f t="shared" ca="1" si="0"/>
        <v>431</v>
      </c>
      <c r="C39" s="39">
        <f t="shared" ca="1" si="1"/>
        <v>14.4</v>
      </c>
      <c r="D39" s="25" t="str">
        <f t="shared" ca="1" si="2"/>
        <v>impayé</v>
      </c>
    </row>
    <row r="40" spans="1:4" x14ac:dyDescent="0.3">
      <c r="A40" s="36">
        <v>45238</v>
      </c>
      <c r="B40" s="39">
        <f t="shared" ca="1" si="0"/>
        <v>431</v>
      </c>
      <c r="C40" s="39">
        <f t="shared" ca="1" si="1"/>
        <v>14.4</v>
      </c>
      <c r="D40" s="25" t="str">
        <f t="shared" ca="1" si="2"/>
        <v>impayé</v>
      </c>
    </row>
    <row r="41" spans="1:4" x14ac:dyDescent="0.3">
      <c r="A41" s="36">
        <v>45238</v>
      </c>
      <c r="B41" s="39">
        <f t="shared" ca="1" si="0"/>
        <v>431</v>
      </c>
      <c r="C41" s="39">
        <f t="shared" ca="1" si="1"/>
        <v>14.4</v>
      </c>
      <c r="D41" s="25" t="str">
        <f t="shared" ca="1" si="2"/>
        <v>impayé</v>
      </c>
    </row>
    <row r="42" spans="1:4" x14ac:dyDescent="0.3">
      <c r="A42" s="36">
        <v>45541</v>
      </c>
      <c r="B42" s="39">
        <f t="shared" ca="1" si="0"/>
        <v>128</v>
      </c>
      <c r="C42" s="39">
        <f t="shared" ca="1" si="1"/>
        <v>4.3</v>
      </c>
      <c r="D42" s="25" t="str">
        <f t="shared" ca="1" si="2"/>
        <v>impayé</v>
      </c>
    </row>
    <row r="43" spans="1:4" x14ac:dyDescent="0.3">
      <c r="A43" s="36">
        <v>45541</v>
      </c>
      <c r="B43" s="39">
        <f t="shared" ca="1" si="0"/>
        <v>128</v>
      </c>
      <c r="C43" s="39">
        <f t="shared" ca="1" si="1"/>
        <v>4.3</v>
      </c>
      <c r="D43" s="25" t="str">
        <f t="shared" ca="1" si="2"/>
        <v>impayé</v>
      </c>
    </row>
    <row r="44" spans="1:4" x14ac:dyDescent="0.3">
      <c r="A44" s="36">
        <v>45579</v>
      </c>
      <c r="B44" s="39">
        <f t="shared" ca="1" si="0"/>
        <v>90</v>
      </c>
      <c r="C44" s="39">
        <f t="shared" ca="1" si="1"/>
        <v>3</v>
      </c>
      <c r="D44" s="25" t="str">
        <f t="shared" ca="1" si="2"/>
        <v>impayé</v>
      </c>
    </row>
    <row r="45" spans="1:4" x14ac:dyDescent="0.3">
      <c r="A45" s="36">
        <v>45579</v>
      </c>
      <c r="B45" s="39">
        <f t="shared" ca="1" si="0"/>
        <v>90</v>
      </c>
      <c r="C45" s="39">
        <f t="shared" ca="1" si="1"/>
        <v>3</v>
      </c>
      <c r="D45" s="25" t="str">
        <f t="shared" ca="1" si="2"/>
        <v>impayé</v>
      </c>
    </row>
    <row r="46" spans="1:4" x14ac:dyDescent="0.3">
      <c r="A46" s="37"/>
      <c r="B46" s="39">
        <f t="shared" ca="1" si="0"/>
        <v>0</v>
      </c>
      <c r="C46" s="39">
        <f t="shared" ca="1" si="1"/>
        <v>0</v>
      </c>
      <c r="D46" s="25" t="str">
        <f t="shared" ca="1" si="2"/>
        <v>impayé</v>
      </c>
    </row>
    <row r="47" spans="1:4" x14ac:dyDescent="0.3">
      <c r="A47" s="37"/>
      <c r="B47" s="39">
        <f t="shared" ca="1" si="0"/>
        <v>0</v>
      </c>
      <c r="C47" s="39">
        <f t="shared" ca="1" si="1"/>
        <v>0</v>
      </c>
      <c r="D47" s="25" t="str">
        <f t="shared" ca="1" si="2"/>
        <v>impayé</v>
      </c>
    </row>
    <row r="48" spans="1:4" x14ac:dyDescent="0.3">
      <c r="A48" s="37"/>
      <c r="B48" s="39">
        <f t="shared" ca="1" si="0"/>
        <v>0</v>
      </c>
      <c r="C48" s="39">
        <f t="shared" ca="1" si="1"/>
        <v>0</v>
      </c>
      <c r="D48" s="25" t="str">
        <f t="shared" ca="1" si="2"/>
        <v>impayé</v>
      </c>
    </row>
    <row r="49" spans="1:4" x14ac:dyDescent="0.3">
      <c r="A49" s="36">
        <v>44941</v>
      </c>
      <c r="B49" s="39">
        <f t="shared" ca="1" si="0"/>
        <v>728</v>
      </c>
      <c r="C49" s="39">
        <f t="shared" ca="1" si="1"/>
        <v>24.3</v>
      </c>
      <c r="D49" s="25" t="str">
        <f t="shared" ca="1" si="2"/>
        <v>impayé</v>
      </c>
    </row>
    <row r="50" spans="1:4" x14ac:dyDescent="0.3">
      <c r="A50" s="36">
        <v>45019</v>
      </c>
      <c r="B50" s="39">
        <f t="shared" ca="1" si="0"/>
        <v>650</v>
      </c>
      <c r="C50" s="39">
        <f t="shared" ca="1" si="1"/>
        <v>21.7</v>
      </c>
      <c r="D50" s="25" t="str">
        <f t="shared" ca="1" si="2"/>
        <v>impayé</v>
      </c>
    </row>
    <row r="51" spans="1:4" x14ac:dyDescent="0.3">
      <c r="A51" s="37"/>
      <c r="B51" s="39">
        <f t="shared" ca="1" si="0"/>
        <v>0</v>
      </c>
      <c r="C51" s="39">
        <f t="shared" ca="1" si="1"/>
        <v>0</v>
      </c>
      <c r="D51" s="25" t="str">
        <f t="shared" ca="1" si="2"/>
        <v>impayé</v>
      </c>
    </row>
    <row r="52" spans="1:4" x14ac:dyDescent="0.3">
      <c r="A52" s="37"/>
      <c r="B52" s="39">
        <f t="shared" ca="1" si="0"/>
        <v>0</v>
      </c>
      <c r="C52" s="39">
        <f t="shared" ca="1" si="1"/>
        <v>0</v>
      </c>
      <c r="D52" s="25" t="str">
        <f t="shared" ca="1" si="2"/>
        <v>impayé</v>
      </c>
    </row>
    <row r="53" spans="1:4" x14ac:dyDescent="0.3">
      <c r="A53" s="37"/>
      <c r="B53" s="39">
        <f t="shared" ca="1" si="0"/>
        <v>0</v>
      </c>
      <c r="C53" s="39">
        <f t="shared" ca="1" si="1"/>
        <v>0</v>
      </c>
      <c r="D53" s="25" t="str">
        <f t="shared" ca="1" si="2"/>
        <v>impayé</v>
      </c>
    </row>
    <row r="54" spans="1:4" x14ac:dyDescent="0.3">
      <c r="A54" s="37"/>
      <c r="B54" s="39">
        <f t="shared" ca="1" si="0"/>
        <v>0</v>
      </c>
      <c r="C54" s="39">
        <f t="shared" ca="1" si="1"/>
        <v>0</v>
      </c>
      <c r="D54" s="25" t="str">
        <f t="shared" ca="1" si="2"/>
        <v>impayé</v>
      </c>
    </row>
    <row r="55" spans="1:4" x14ac:dyDescent="0.3">
      <c r="A55" s="37"/>
      <c r="B55" s="39">
        <f t="shared" ca="1" si="0"/>
        <v>0</v>
      </c>
      <c r="C55" s="39">
        <f t="shared" ca="1" si="1"/>
        <v>0</v>
      </c>
      <c r="D55" s="25" t="str">
        <f t="shared" ca="1" si="2"/>
        <v>impayé</v>
      </c>
    </row>
    <row r="56" spans="1:4" x14ac:dyDescent="0.3">
      <c r="A56" s="36">
        <v>45581</v>
      </c>
      <c r="B56" s="39">
        <f t="shared" ca="1" si="0"/>
        <v>88</v>
      </c>
      <c r="C56" s="39">
        <f t="shared" ca="1" si="1"/>
        <v>2.9</v>
      </c>
      <c r="D56" s="25" t="str">
        <f t="shared" ca="1" si="2"/>
        <v>impayé</v>
      </c>
    </row>
    <row r="57" spans="1:4" x14ac:dyDescent="0.3">
      <c r="A57" s="36">
        <v>45331</v>
      </c>
      <c r="B57" s="39">
        <f t="shared" ca="1" si="0"/>
        <v>338</v>
      </c>
      <c r="C57" s="39">
        <f t="shared" ca="1" si="1"/>
        <v>11.3</v>
      </c>
      <c r="D57" s="25" t="str">
        <f t="shared" ca="1" si="2"/>
        <v>impayé</v>
      </c>
    </row>
    <row r="58" spans="1:4" x14ac:dyDescent="0.3">
      <c r="A58" s="37"/>
      <c r="B58" s="39">
        <f t="shared" ca="1" si="0"/>
        <v>0</v>
      </c>
      <c r="C58" s="39">
        <f t="shared" ca="1" si="1"/>
        <v>0</v>
      </c>
      <c r="D58" s="25" t="str">
        <f t="shared" ca="1" si="2"/>
        <v>impayé</v>
      </c>
    </row>
    <row r="59" spans="1:4" x14ac:dyDescent="0.3">
      <c r="A59" s="36">
        <v>45457</v>
      </c>
      <c r="B59" s="39">
        <f t="shared" ca="1" si="0"/>
        <v>212</v>
      </c>
      <c r="C59" s="39">
        <f t="shared" ca="1" si="1"/>
        <v>7.1</v>
      </c>
      <c r="D59" s="25" t="str">
        <f t="shared" ca="1" si="2"/>
        <v>impayé</v>
      </c>
    </row>
    <row r="60" spans="1:4" x14ac:dyDescent="0.3">
      <c r="A60" s="36">
        <v>45457</v>
      </c>
      <c r="B60" s="39">
        <f t="shared" ca="1" si="0"/>
        <v>212</v>
      </c>
      <c r="C60" s="39">
        <f t="shared" ca="1" si="1"/>
        <v>7.1</v>
      </c>
      <c r="D60" s="25" t="str">
        <f t="shared" ca="1" si="2"/>
        <v>impayé</v>
      </c>
    </row>
    <row r="61" spans="1:4" x14ac:dyDescent="0.3">
      <c r="A61" s="36">
        <v>45457</v>
      </c>
      <c r="B61" s="39">
        <f t="shared" ca="1" si="0"/>
        <v>212</v>
      </c>
      <c r="C61" s="39">
        <f t="shared" ca="1" si="1"/>
        <v>7.1</v>
      </c>
      <c r="D61" s="25" t="str">
        <f t="shared" ca="1" si="2"/>
        <v>impayé</v>
      </c>
    </row>
    <row r="62" spans="1:4" x14ac:dyDescent="0.3">
      <c r="A62" s="36">
        <v>45496</v>
      </c>
      <c r="B62" s="39">
        <f t="shared" ca="1" si="0"/>
        <v>173</v>
      </c>
      <c r="C62" s="39">
        <f t="shared" ca="1" si="1"/>
        <v>5.8</v>
      </c>
      <c r="D62" s="25" t="str">
        <f t="shared" ca="1" si="2"/>
        <v>impayé</v>
      </c>
    </row>
    <row r="63" spans="1:4" x14ac:dyDescent="0.3">
      <c r="A63" s="36">
        <v>44955</v>
      </c>
      <c r="B63" s="39">
        <f t="shared" ca="1" si="0"/>
        <v>714</v>
      </c>
      <c r="C63" s="39">
        <f t="shared" ca="1" si="1"/>
        <v>23.8</v>
      </c>
      <c r="D63" s="25" t="str">
        <f t="shared" ca="1" si="2"/>
        <v>impayé</v>
      </c>
    </row>
    <row r="64" spans="1:4" x14ac:dyDescent="0.3">
      <c r="A64" s="36">
        <v>44962</v>
      </c>
      <c r="B64" s="39">
        <f t="shared" ca="1" si="0"/>
        <v>707</v>
      </c>
      <c r="C64" s="39">
        <f t="shared" ca="1" si="1"/>
        <v>23.6</v>
      </c>
      <c r="D64" s="25" t="str">
        <f t="shared" ca="1" si="2"/>
        <v>impayé</v>
      </c>
    </row>
    <row r="65" spans="1:4" x14ac:dyDescent="0.3">
      <c r="A65" s="36">
        <v>44976</v>
      </c>
      <c r="B65" s="39">
        <f t="shared" ca="1" si="0"/>
        <v>693</v>
      </c>
      <c r="C65" s="39">
        <f t="shared" ca="1" si="1"/>
        <v>23.1</v>
      </c>
      <c r="D65" s="25" t="str">
        <f t="shared" ca="1" si="2"/>
        <v>impayé</v>
      </c>
    </row>
    <row r="66" spans="1:4" x14ac:dyDescent="0.3">
      <c r="A66" s="36">
        <v>45343</v>
      </c>
      <c r="B66" s="39">
        <f t="shared" ref="B66:B129" ca="1" si="3">IF(A66=$A$2,0,(TODAY()-A66))</f>
        <v>326</v>
      </c>
      <c r="C66" s="39">
        <f t="shared" ca="1" si="1"/>
        <v>10.9</v>
      </c>
      <c r="D66" s="25" t="str">
        <f t="shared" ca="1" si="2"/>
        <v>impayé</v>
      </c>
    </row>
    <row r="67" spans="1:4" x14ac:dyDescent="0.3">
      <c r="A67" s="36">
        <v>45365</v>
      </c>
      <c r="B67" s="39">
        <f t="shared" ca="1" si="3"/>
        <v>304</v>
      </c>
      <c r="C67" s="39">
        <f t="shared" ref="C67:C130" ca="1" si="4">ROUND(B67/30,1)</f>
        <v>10.1</v>
      </c>
      <c r="D67" s="25" t="str">
        <f t="shared" ref="D67:D130" ca="1" si="5">IF(OR(C67=$C$2,C67&gt;1),"impayé","payé")</f>
        <v>impayé</v>
      </c>
    </row>
    <row r="68" spans="1:4" x14ac:dyDescent="0.3">
      <c r="A68" s="36">
        <v>45373</v>
      </c>
      <c r="B68" s="39">
        <f t="shared" ca="1" si="3"/>
        <v>296</v>
      </c>
      <c r="C68" s="39">
        <f t="shared" ca="1" si="4"/>
        <v>9.9</v>
      </c>
      <c r="D68" s="25" t="str">
        <f t="shared" ca="1" si="5"/>
        <v>impayé</v>
      </c>
    </row>
    <row r="69" spans="1:4" x14ac:dyDescent="0.3">
      <c r="A69" s="36">
        <v>44955</v>
      </c>
      <c r="B69" s="39">
        <f t="shared" ca="1" si="3"/>
        <v>714</v>
      </c>
      <c r="C69" s="39">
        <f t="shared" ca="1" si="4"/>
        <v>23.8</v>
      </c>
      <c r="D69" s="25" t="str">
        <f t="shared" ca="1" si="5"/>
        <v>impayé</v>
      </c>
    </row>
    <row r="70" spans="1:4" x14ac:dyDescent="0.3">
      <c r="A70" s="36">
        <v>45356</v>
      </c>
      <c r="B70" s="39">
        <f t="shared" ca="1" si="3"/>
        <v>313</v>
      </c>
      <c r="C70" s="39">
        <f t="shared" ca="1" si="4"/>
        <v>10.4</v>
      </c>
      <c r="D70" s="25" t="str">
        <f t="shared" ca="1" si="5"/>
        <v>impayé</v>
      </c>
    </row>
    <row r="71" spans="1:4" x14ac:dyDescent="0.3">
      <c r="A71" s="37"/>
      <c r="B71" s="39">
        <f t="shared" ca="1" si="3"/>
        <v>0</v>
      </c>
      <c r="C71" s="39">
        <f t="shared" ca="1" si="4"/>
        <v>0</v>
      </c>
      <c r="D71" s="25" t="str">
        <f t="shared" ca="1" si="5"/>
        <v>impayé</v>
      </c>
    </row>
    <row r="72" spans="1:4" x14ac:dyDescent="0.3">
      <c r="A72" s="37"/>
      <c r="B72" s="39">
        <f t="shared" ca="1" si="3"/>
        <v>0</v>
      </c>
      <c r="C72" s="39">
        <f t="shared" ca="1" si="4"/>
        <v>0</v>
      </c>
      <c r="D72" s="25" t="str">
        <f t="shared" ca="1" si="5"/>
        <v>impayé</v>
      </c>
    </row>
    <row r="73" spans="1:4" x14ac:dyDescent="0.3">
      <c r="A73" s="37"/>
      <c r="B73" s="39">
        <f t="shared" ca="1" si="3"/>
        <v>0</v>
      </c>
      <c r="C73" s="39">
        <f t="shared" ca="1" si="4"/>
        <v>0</v>
      </c>
      <c r="D73" s="25" t="str">
        <f t="shared" ca="1" si="5"/>
        <v>impayé</v>
      </c>
    </row>
    <row r="74" spans="1:4" x14ac:dyDescent="0.3">
      <c r="A74" s="37"/>
      <c r="B74" s="39">
        <f t="shared" ca="1" si="3"/>
        <v>0</v>
      </c>
      <c r="C74" s="39">
        <f t="shared" ca="1" si="4"/>
        <v>0</v>
      </c>
      <c r="D74" s="25" t="str">
        <f t="shared" ca="1" si="5"/>
        <v>impayé</v>
      </c>
    </row>
    <row r="75" spans="1:4" x14ac:dyDescent="0.3">
      <c r="A75" s="37"/>
      <c r="B75" s="39">
        <f t="shared" ca="1" si="3"/>
        <v>0</v>
      </c>
      <c r="C75" s="39">
        <f t="shared" ca="1" si="4"/>
        <v>0</v>
      </c>
      <c r="D75" s="25" t="str">
        <f t="shared" ca="1" si="5"/>
        <v>impayé</v>
      </c>
    </row>
    <row r="76" spans="1:4" x14ac:dyDescent="0.3">
      <c r="A76" s="37"/>
      <c r="B76" s="39">
        <f t="shared" ca="1" si="3"/>
        <v>0</v>
      </c>
      <c r="C76" s="39">
        <f t="shared" ca="1" si="4"/>
        <v>0</v>
      </c>
      <c r="D76" s="25" t="str">
        <f t="shared" ca="1" si="5"/>
        <v>impayé</v>
      </c>
    </row>
    <row r="77" spans="1:4" x14ac:dyDescent="0.3">
      <c r="A77" s="37"/>
      <c r="B77" s="39">
        <f t="shared" ca="1" si="3"/>
        <v>0</v>
      </c>
      <c r="C77" s="39">
        <f t="shared" ca="1" si="4"/>
        <v>0</v>
      </c>
      <c r="D77" s="25" t="str">
        <f t="shared" ca="1" si="5"/>
        <v>impayé</v>
      </c>
    </row>
    <row r="78" spans="1:4" x14ac:dyDescent="0.3">
      <c r="A78" s="37"/>
      <c r="B78" s="39">
        <f t="shared" ca="1" si="3"/>
        <v>0</v>
      </c>
      <c r="C78" s="39">
        <f t="shared" ca="1" si="4"/>
        <v>0</v>
      </c>
      <c r="D78" s="25" t="str">
        <f t="shared" ca="1" si="5"/>
        <v>impayé</v>
      </c>
    </row>
    <row r="79" spans="1:4" x14ac:dyDescent="0.3">
      <c r="A79" s="37"/>
      <c r="B79" s="39">
        <f t="shared" ca="1" si="3"/>
        <v>0</v>
      </c>
      <c r="C79" s="39">
        <f t="shared" ca="1" si="4"/>
        <v>0</v>
      </c>
      <c r="D79" s="25" t="str">
        <f t="shared" ca="1" si="5"/>
        <v>impayé</v>
      </c>
    </row>
    <row r="80" spans="1:4" x14ac:dyDescent="0.3">
      <c r="A80" s="37"/>
      <c r="B80" s="39">
        <f t="shared" ca="1" si="3"/>
        <v>0</v>
      </c>
      <c r="C80" s="39">
        <f t="shared" ca="1" si="4"/>
        <v>0</v>
      </c>
      <c r="D80" s="25" t="str">
        <f t="shared" ca="1" si="5"/>
        <v>impayé</v>
      </c>
    </row>
    <row r="81" spans="1:4" x14ac:dyDescent="0.3">
      <c r="A81" s="36">
        <v>44965</v>
      </c>
      <c r="B81" s="39">
        <f t="shared" ca="1" si="3"/>
        <v>704</v>
      </c>
      <c r="C81" s="39">
        <f t="shared" ca="1" si="4"/>
        <v>23.5</v>
      </c>
      <c r="D81" s="25" t="str">
        <f t="shared" ca="1" si="5"/>
        <v>impayé</v>
      </c>
    </row>
    <row r="82" spans="1:4" x14ac:dyDescent="0.3">
      <c r="A82" s="36">
        <v>44965</v>
      </c>
      <c r="B82" s="39">
        <f t="shared" ca="1" si="3"/>
        <v>704</v>
      </c>
      <c r="C82" s="39">
        <f t="shared" ca="1" si="4"/>
        <v>23.5</v>
      </c>
      <c r="D82" s="25" t="str">
        <f t="shared" ca="1" si="5"/>
        <v>impayé</v>
      </c>
    </row>
    <row r="83" spans="1:4" x14ac:dyDescent="0.3">
      <c r="A83" s="36">
        <v>45335</v>
      </c>
      <c r="B83" s="39">
        <f t="shared" ca="1" si="3"/>
        <v>334</v>
      </c>
      <c r="C83" s="39">
        <f t="shared" ca="1" si="4"/>
        <v>11.1</v>
      </c>
      <c r="D83" s="25" t="str">
        <f t="shared" ca="1" si="5"/>
        <v>impayé</v>
      </c>
    </row>
    <row r="84" spans="1:4" x14ac:dyDescent="0.3">
      <c r="A84" s="36">
        <v>45335</v>
      </c>
      <c r="B84" s="39">
        <f t="shared" ca="1" si="3"/>
        <v>334</v>
      </c>
      <c r="C84" s="39">
        <f t="shared" ca="1" si="4"/>
        <v>11.1</v>
      </c>
      <c r="D84" s="25" t="str">
        <f t="shared" ca="1" si="5"/>
        <v>impayé</v>
      </c>
    </row>
    <row r="85" spans="1:4" x14ac:dyDescent="0.3">
      <c r="A85" s="36">
        <v>44972</v>
      </c>
      <c r="B85" s="39">
        <f t="shared" ca="1" si="3"/>
        <v>697</v>
      </c>
      <c r="C85" s="39">
        <f t="shared" ca="1" si="4"/>
        <v>23.2</v>
      </c>
      <c r="D85" s="25" t="str">
        <f t="shared" ca="1" si="5"/>
        <v>impayé</v>
      </c>
    </row>
    <row r="86" spans="1:4" x14ac:dyDescent="0.3">
      <c r="A86" s="36">
        <v>44961</v>
      </c>
      <c r="B86" s="39">
        <f t="shared" ca="1" si="3"/>
        <v>708</v>
      </c>
      <c r="C86" s="39">
        <f t="shared" ca="1" si="4"/>
        <v>23.6</v>
      </c>
      <c r="D86" s="25" t="str">
        <f t="shared" ca="1" si="5"/>
        <v>impayé</v>
      </c>
    </row>
    <row r="87" spans="1:4" x14ac:dyDescent="0.3">
      <c r="A87" s="36">
        <v>45352</v>
      </c>
      <c r="B87" s="39">
        <f t="shared" ca="1" si="3"/>
        <v>317</v>
      </c>
      <c r="C87" s="39">
        <f t="shared" ca="1" si="4"/>
        <v>10.6</v>
      </c>
      <c r="D87" s="25" t="str">
        <f t="shared" ca="1" si="5"/>
        <v>impayé</v>
      </c>
    </row>
    <row r="88" spans="1:4" x14ac:dyDescent="0.3">
      <c r="A88" s="36">
        <v>45359</v>
      </c>
      <c r="B88" s="39">
        <f t="shared" ca="1" si="3"/>
        <v>310</v>
      </c>
      <c r="C88" s="39">
        <f t="shared" ca="1" si="4"/>
        <v>10.3</v>
      </c>
      <c r="D88" s="25" t="str">
        <f t="shared" ca="1" si="5"/>
        <v>impayé</v>
      </c>
    </row>
    <row r="89" spans="1:4" x14ac:dyDescent="0.3">
      <c r="A89" s="37"/>
      <c r="B89" s="39">
        <f t="shared" ca="1" si="3"/>
        <v>0</v>
      </c>
      <c r="C89" s="39">
        <f t="shared" ca="1" si="4"/>
        <v>0</v>
      </c>
      <c r="D89" s="25" t="str">
        <f t="shared" ca="1" si="5"/>
        <v>impayé</v>
      </c>
    </row>
    <row r="90" spans="1:4" x14ac:dyDescent="0.3">
      <c r="A90" s="37"/>
      <c r="B90" s="39">
        <f t="shared" ca="1" si="3"/>
        <v>0</v>
      </c>
      <c r="C90" s="39">
        <f t="shared" ca="1" si="4"/>
        <v>0</v>
      </c>
      <c r="D90" s="25" t="str">
        <f t="shared" ca="1" si="5"/>
        <v>impayé</v>
      </c>
    </row>
    <row r="91" spans="1:4" x14ac:dyDescent="0.3">
      <c r="A91" s="37"/>
      <c r="B91" s="39">
        <f t="shared" ca="1" si="3"/>
        <v>0</v>
      </c>
      <c r="C91" s="39">
        <f t="shared" ca="1" si="4"/>
        <v>0</v>
      </c>
      <c r="D91" s="25" t="str">
        <f t="shared" ca="1" si="5"/>
        <v>impayé</v>
      </c>
    </row>
    <row r="92" spans="1:4" x14ac:dyDescent="0.3">
      <c r="A92" s="37"/>
      <c r="B92" s="39">
        <f t="shared" ca="1" si="3"/>
        <v>0</v>
      </c>
      <c r="C92" s="39">
        <f t="shared" ca="1" si="4"/>
        <v>0</v>
      </c>
      <c r="D92" s="25" t="str">
        <f t="shared" ca="1" si="5"/>
        <v>impayé</v>
      </c>
    </row>
    <row r="93" spans="1:4" x14ac:dyDescent="0.3">
      <c r="A93" s="37"/>
      <c r="B93" s="39">
        <f t="shared" ca="1" si="3"/>
        <v>0</v>
      </c>
      <c r="C93" s="39">
        <f t="shared" ca="1" si="4"/>
        <v>0</v>
      </c>
      <c r="D93" s="25" t="str">
        <f t="shared" ca="1" si="5"/>
        <v>impayé</v>
      </c>
    </row>
    <row r="94" spans="1:4" x14ac:dyDescent="0.3">
      <c r="A94" s="37"/>
      <c r="B94" s="39">
        <f t="shared" ca="1" si="3"/>
        <v>0</v>
      </c>
      <c r="C94" s="39">
        <f t="shared" ca="1" si="4"/>
        <v>0</v>
      </c>
      <c r="D94" s="25" t="str">
        <f t="shared" ca="1" si="5"/>
        <v>impayé</v>
      </c>
    </row>
    <row r="95" spans="1:4" x14ac:dyDescent="0.3">
      <c r="A95" s="37"/>
      <c r="B95" s="39">
        <f t="shared" ca="1" si="3"/>
        <v>0</v>
      </c>
      <c r="C95" s="39">
        <f t="shared" ca="1" si="4"/>
        <v>0</v>
      </c>
      <c r="D95" s="25" t="str">
        <f t="shared" ca="1" si="5"/>
        <v>impayé</v>
      </c>
    </row>
    <row r="96" spans="1:4" x14ac:dyDescent="0.3">
      <c r="A96" s="37"/>
      <c r="B96" s="39">
        <f t="shared" ca="1" si="3"/>
        <v>0</v>
      </c>
      <c r="C96" s="39">
        <f t="shared" ca="1" si="4"/>
        <v>0</v>
      </c>
      <c r="D96" s="25" t="str">
        <f t="shared" ca="1" si="5"/>
        <v>impayé</v>
      </c>
    </row>
    <row r="97" spans="1:4" x14ac:dyDescent="0.3">
      <c r="A97" s="37"/>
      <c r="B97" s="39">
        <f t="shared" ca="1" si="3"/>
        <v>0</v>
      </c>
      <c r="C97" s="39">
        <f t="shared" ca="1" si="4"/>
        <v>0</v>
      </c>
      <c r="D97" s="25" t="str">
        <f t="shared" ca="1" si="5"/>
        <v>impayé</v>
      </c>
    </row>
    <row r="98" spans="1:4" x14ac:dyDescent="0.3">
      <c r="A98" s="37"/>
      <c r="B98" s="39">
        <f t="shared" ca="1" si="3"/>
        <v>0</v>
      </c>
      <c r="C98" s="39">
        <f t="shared" ca="1" si="4"/>
        <v>0</v>
      </c>
      <c r="D98" s="25" t="str">
        <f t="shared" ca="1" si="5"/>
        <v>impayé</v>
      </c>
    </row>
    <row r="99" spans="1:4" x14ac:dyDescent="0.3">
      <c r="A99" s="37"/>
      <c r="B99" s="39">
        <f t="shared" ca="1" si="3"/>
        <v>0</v>
      </c>
      <c r="C99" s="39">
        <f t="shared" ca="1" si="4"/>
        <v>0</v>
      </c>
      <c r="D99" s="25" t="str">
        <f t="shared" ca="1" si="5"/>
        <v>impayé</v>
      </c>
    </row>
    <row r="100" spans="1:4" x14ac:dyDescent="0.3">
      <c r="A100" s="37"/>
      <c r="B100" s="39">
        <f t="shared" ca="1" si="3"/>
        <v>0</v>
      </c>
      <c r="C100" s="39">
        <f t="shared" ca="1" si="4"/>
        <v>0</v>
      </c>
      <c r="D100" s="25" t="str">
        <f t="shared" ca="1" si="5"/>
        <v>impayé</v>
      </c>
    </row>
    <row r="101" spans="1:4" x14ac:dyDescent="0.3">
      <c r="A101" s="37"/>
      <c r="B101" s="39">
        <f t="shared" ca="1" si="3"/>
        <v>0</v>
      </c>
      <c r="C101" s="39">
        <f t="shared" ca="1" si="4"/>
        <v>0</v>
      </c>
      <c r="D101" s="25" t="str">
        <f t="shared" ca="1" si="5"/>
        <v>impayé</v>
      </c>
    </row>
    <row r="102" spans="1:4" x14ac:dyDescent="0.3">
      <c r="A102" s="37"/>
      <c r="B102" s="39">
        <f t="shared" ca="1" si="3"/>
        <v>0</v>
      </c>
      <c r="C102" s="39">
        <f t="shared" ca="1" si="4"/>
        <v>0</v>
      </c>
      <c r="D102" s="25" t="str">
        <f t="shared" ca="1" si="5"/>
        <v>impayé</v>
      </c>
    </row>
    <row r="103" spans="1:4" x14ac:dyDescent="0.3">
      <c r="A103" s="37"/>
      <c r="B103" s="39">
        <f t="shared" ca="1" si="3"/>
        <v>0</v>
      </c>
      <c r="C103" s="39">
        <f t="shared" ca="1" si="4"/>
        <v>0</v>
      </c>
      <c r="D103" s="25" t="str">
        <f t="shared" ca="1" si="5"/>
        <v>impayé</v>
      </c>
    </row>
    <row r="104" spans="1:4" x14ac:dyDescent="0.3">
      <c r="A104" s="37"/>
      <c r="B104" s="39">
        <f t="shared" ca="1" si="3"/>
        <v>0</v>
      </c>
      <c r="C104" s="39">
        <f t="shared" ca="1" si="4"/>
        <v>0</v>
      </c>
      <c r="D104" s="25" t="str">
        <f t="shared" ca="1" si="5"/>
        <v>impayé</v>
      </c>
    </row>
    <row r="105" spans="1:4" x14ac:dyDescent="0.3">
      <c r="A105" s="37"/>
      <c r="B105" s="39">
        <f t="shared" ca="1" si="3"/>
        <v>0</v>
      </c>
      <c r="C105" s="39">
        <f t="shared" ca="1" si="4"/>
        <v>0</v>
      </c>
      <c r="D105" s="25" t="str">
        <f t="shared" ca="1" si="5"/>
        <v>impayé</v>
      </c>
    </row>
    <row r="106" spans="1:4" x14ac:dyDescent="0.3">
      <c r="A106" s="37"/>
      <c r="B106" s="39">
        <f t="shared" ca="1" si="3"/>
        <v>0</v>
      </c>
      <c r="C106" s="39">
        <f t="shared" ca="1" si="4"/>
        <v>0</v>
      </c>
      <c r="D106" s="25" t="str">
        <f t="shared" ca="1" si="5"/>
        <v>impayé</v>
      </c>
    </row>
    <row r="107" spans="1:4" x14ac:dyDescent="0.3">
      <c r="A107" s="36">
        <v>44983</v>
      </c>
      <c r="B107" s="39">
        <f t="shared" ca="1" si="3"/>
        <v>686</v>
      </c>
      <c r="C107" s="39">
        <f t="shared" ca="1" si="4"/>
        <v>22.9</v>
      </c>
      <c r="D107" s="25" t="str">
        <f t="shared" ca="1" si="5"/>
        <v>impayé</v>
      </c>
    </row>
    <row r="108" spans="1:4" x14ac:dyDescent="0.3">
      <c r="A108" s="36">
        <v>45025</v>
      </c>
      <c r="B108" s="39">
        <f t="shared" ca="1" si="3"/>
        <v>644</v>
      </c>
      <c r="C108" s="39">
        <f t="shared" ca="1" si="4"/>
        <v>21.5</v>
      </c>
      <c r="D108" s="25" t="str">
        <f t="shared" ca="1" si="5"/>
        <v>impayé</v>
      </c>
    </row>
    <row r="109" spans="1:4" x14ac:dyDescent="0.3">
      <c r="A109" s="36">
        <v>45025</v>
      </c>
      <c r="B109" s="39">
        <f t="shared" ca="1" si="3"/>
        <v>644</v>
      </c>
      <c r="C109" s="39">
        <f t="shared" ca="1" si="4"/>
        <v>21.5</v>
      </c>
      <c r="D109" s="25" t="str">
        <f t="shared" ca="1" si="5"/>
        <v>impayé</v>
      </c>
    </row>
    <row r="110" spans="1:4" x14ac:dyDescent="0.3">
      <c r="A110" s="36">
        <v>45037</v>
      </c>
      <c r="B110" s="39">
        <f t="shared" ca="1" si="3"/>
        <v>632</v>
      </c>
      <c r="C110" s="39">
        <f t="shared" ca="1" si="4"/>
        <v>21.1</v>
      </c>
      <c r="D110" s="25" t="str">
        <f t="shared" ca="1" si="5"/>
        <v>impayé</v>
      </c>
    </row>
    <row r="111" spans="1:4" x14ac:dyDescent="0.3">
      <c r="A111" s="36">
        <v>45050</v>
      </c>
      <c r="B111" s="39">
        <f t="shared" ca="1" si="3"/>
        <v>619</v>
      </c>
      <c r="C111" s="39">
        <f t="shared" ca="1" si="4"/>
        <v>20.6</v>
      </c>
      <c r="D111" s="25" t="str">
        <f t="shared" ca="1" si="5"/>
        <v>impayé</v>
      </c>
    </row>
    <row r="112" spans="1:4" x14ac:dyDescent="0.3">
      <c r="A112" s="36">
        <v>45082</v>
      </c>
      <c r="B112" s="39">
        <f t="shared" ca="1" si="3"/>
        <v>587</v>
      </c>
      <c r="C112" s="39">
        <f t="shared" ca="1" si="4"/>
        <v>19.600000000000001</v>
      </c>
      <c r="D112" s="25" t="str">
        <f t="shared" ca="1" si="5"/>
        <v>impayé</v>
      </c>
    </row>
    <row r="113" spans="1:4" x14ac:dyDescent="0.3">
      <c r="A113" s="36">
        <v>45114</v>
      </c>
      <c r="B113" s="39">
        <f t="shared" ca="1" si="3"/>
        <v>555</v>
      </c>
      <c r="C113" s="39">
        <f t="shared" ca="1" si="4"/>
        <v>18.5</v>
      </c>
      <c r="D113" s="25" t="str">
        <f t="shared" ca="1" si="5"/>
        <v>impayé</v>
      </c>
    </row>
    <row r="114" spans="1:4" x14ac:dyDescent="0.3">
      <c r="A114" s="36">
        <v>45561</v>
      </c>
      <c r="B114" s="39">
        <f t="shared" ca="1" si="3"/>
        <v>108</v>
      </c>
      <c r="C114" s="39">
        <f t="shared" ca="1" si="4"/>
        <v>3.6</v>
      </c>
      <c r="D114" s="25" t="str">
        <f t="shared" ca="1" si="5"/>
        <v>impayé</v>
      </c>
    </row>
    <row r="115" spans="1:4" x14ac:dyDescent="0.3">
      <c r="A115" s="36">
        <v>45598</v>
      </c>
      <c r="B115" s="39">
        <f t="shared" ca="1" si="3"/>
        <v>71</v>
      </c>
      <c r="C115" s="39">
        <f t="shared" ca="1" si="4"/>
        <v>2.4</v>
      </c>
      <c r="D115" s="25" t="str">
        <f t="shared" ca="1" si="5"/>
        <v>impayé</v>
      </c>
    </row>
    <row r="116" spans="1:4" x14ac:dyDescent="0.3">
      <c r="A116" s="36">
        <v>45606</v>
      </c>
      <c r="B116" s="39">
        <f t="shared" ca="1" si="3"/>
        <v>63</v>
      </c>
      <c r="C116" s="39">
        <f t="shared" ca="1" si="4"/>
        <v>2.1</v>
      </c>
      <c r="D116" s="25" t="str">
        <f t="shared" ca="1" si="5"/>
        <v>impayé</v>
      </c>
    </row>
    <row r="117" spans="1:4" x14ac:dyDescent="0.3">
      <c r="A117" s="36">
        <v>45617</v>
      </c>
      <c r="B117" s="39">
        <f t="shared" ca="1" si="3"/>
        <v>52</v>
      </c>
      <c r="C117" s="39">
        <f t="shared" ca="1" si="4"/>
        <v>1.7</v>
      </c>
      <c r="D117" s="25" t="str">
        <f t="shared" ca="1" si="5"/>
        <v>impayé</v>
      </c>
    </row>
    <row r="118" spans="1:4" x14ac:dyDescent="0.3">
      <c r="A118" s="36">
        <v>45370</v>
      </c>
      <c r="B118" s="39">
        <f t="shared" ca="1" si="3"/>
        <v>299</v>
      </c>
      <c r="C118" s="39">
        <f t="shared" ca="1" si="4"/>
        <v>10</v>
      </c>
      <c r="D118" s="25" t="str">
        <f t="shared" ca="1" si="5"/>
        <v>impayé</v>
      </c>
    </row>
    <row r="119" spans="1:4" x14ac:dyDescent="0.3">
      <c r="A119" s="36">
        <v>45370</v>
      </c>
      <c r="B119" s="39">
        <f t="shared" ca="1" si="3"/>
        <v>299</v>
      </c>
      <c r="C119" s="39">
        <f t="shared" ca="1" si="4"/>
        <v>10</v>
      </c>
      <c r="D119" s="25" t="str">
        <f t="shared" ca="1" si="5"/>
        <v>impayé</v>
      </c>
    </row>
    <row r="120" spans="1:4" x14ac:dyDescent="0.3">
      <c r="A120" s="36">
        <v>45370</v>
      </c>
      <c r="B120" s="39">
        <f t="shared" ca="1" si="3"/>
        <v>299</v>
      </c>
      <c r="C120" s="39">
        <f t="shared" ca="1" si="4"/>
        <v>10</v>
      </c>
      <c r="D120" s="25" t="str">
        <f t="shared" ca="1" si="5"/>
        <v>impayé</v>
      </c>
    </row>
    <row r="121" spans="1:4" x14ac:dyDescent="0.3">
      <c r="A121" s="36">
        <v>45391</v>
      </c>
      <c r="B121" s="39">
        <f t="shared" ca="1" si="3"/>
        <v>278</v>
      </c>
      <c r="C121" s="39">
        <f t="shared" ca="1" si="4"/>
        <v>9.3000000000000007</v>
      </c>
      <c r="D121" s="25" t="str">
        <f t="shared" ca="1" si="5"/>
        <v>impayé</v>
      </c>
    </row>
    <row r="122" spans="1:4" x14ac:dyDescent="0.3">
      <c r="A122" s="36">
        <v>45420</v>
      </c>
      <c r="B122" s="39">
        <f t="shared" ca="1" si="3"/>
        <v>249</v>
      </c>
      <c r="C122" s="39">
        <f t="shared" ca="1" si="4"/>
        <v>8.3000000000000007</v>
      </c>
      <c r="D122" s="25" t="str">
        <f t="shared" ca="1" si="5"/>
        <v>impayé</v>
      </c>
    </row>
    <row r="123" spans="1:4" x14ac:dyDescent="0.3">
      <c r="A123" s="36">
        <v>45420</v>
      </c>
      <c r="B123" s="39">
        <f t="shared" ca="1" si="3"/>
        <v>249</v>
      </c>
      <c r="C123" s="39">
        <f t="shared" ca="1" si="4"/>
        <v>8.3000000000000007</v>
      </c>
      <c r="D123" s="25" t="str">
        <f t="shared" ca="1" si="5"/>
        <v>impayé</v>
      </c>
    </row>
    <row r="124" spans="1:4" x14ac:dyDescent="0.3">
      <c r="A124" s="36">
        <v>45443</v>
      </c>
      <c r="B124" s="39">
        <f t="shared" ca="1" si="3"/>
        <v>226</v>
      </c>
      <c r="C124" s="39">
        <f t="shared" ca="1" si="4"/>
        <v>7.5</v>
      </c>
      <c r="D124" s="25" t="str">
        <f t="shared" ca="1" si="5"/>
        <v>impayé</v>
      </c>
    </row>
    <row r="125" spans="1:4" x14ac:dyDescent="0.3">
      <c r="A125" s="36">
        <v>45449</v>
      </c>
      <c r="B125" s="39">
        <f t="shared" ca="1" si="3"/>
        <v>220</v>
      </c>
      <c r="C125" s="39">
        <f t="shared" ca="1" si="4"/>
        <v>7.3</v>
      </c>
      <c r="D125" s="25" t="str">
        <f t="shared" ca="1" si="5"/>
        <v>impayé</v>
      </c>
    </row>
    <row r="126" spans="1:4" x14ac:dyDescent="0.3">
      <c r="A126" s="36">
        <v>45483</v>
      </c>
      <c r="B126" s="39">
        <f t="shared" ca="1" si="3"/>
        <v>186</v>
      </c>
      <c r="C126" s="39">
        <f t="shared" ca="1" si="4"/>
        <v>6.2</v>
      </c>
      <c r="D126" s="25" t="str">
        <f t="shared" ca="1" si="5"/>
        <v>impayé</v>
      </c>
    </row>
    <row r="127" spans="1:4" x14ac:dyDescent="0.3">
      <c r="A127" s="36">
        <v>45490</v>
      </c>
      <c r="B127" s="39">
        <f t="shared" ca="1" si="3"/>
        <v>179</v>
      </c>
      <c r="C127" s="39">
        <f t="shared" ca="1" si="4"/>
        <v>6</v>
      </c>
      <c r="D127" s="25" t="str">
        <f t="shared" ca="1" si="5"/>
        <v>impayé</v>
      </c>
    </row>
    <row r="128" spans="1:4" x14ac:dyDescent="0.3">
      <c r="A128" s="36">
        <v>44977</v>
      </c>
      <c r="B128" s="39">
        <f t="shared" ca="1" si="3"/>
        <v>692</v>
      </c>
      <c r="C128" s="39">
        <f t="shared" ca="1" si="4"/>
        <v>23.1</v>
      </c>
      <c r="D128" s="25" t="str">
        <f t="shared" ca="1" si="5"/>
        <v>impayé</v>
      </c>
    </row>
    <row r="129" spans="1:4" x14ac:dyDescent="0.3">
      <c r="A129" s="36">
        <v>45381</v>
      </c>
      <c r="B129" s="39">
        <f t="shared" ca="1" si="3"/>
        <v>288</v>
      </c>
      <c r="C129" s="39">
        <f t="shared" ca="1" si="4"/>
        <v>9.6</v>
      </c>
      <c r="D129" s="25" t="str">
        <f t="shared" ca="1" si="5"/>
        <v>impayé</v>
      </c>
    </row>
    <row r="130" spans="1:4" x14ac:dyDescent="0.3">
      <c r="A130" s="36">
        <v>44996</v>
      </c>
      <c r="B130" s="39">
        <f t="shared" ref="B130:B193" ca="1" si="6">IF(A130=$A$2,0,(TODAY()-A130))</f>
        <v>673</v>
      </c>
      <c r="C130" s="39">
        <f t="shared" ca="1" si="4"/>
        <v>22.4</v>
      </c>
      <c r="D130" s="25" t="str">
        <f t="shared" ca="1" si="5"/>
        <v>impayé</v>
      </c>
    </row>
    <row r="131" spans="1:4" x14ac:dyDescent="0.3">
      <c r="A131" s="36">
        <v>45390</v>
      </c>
      <c r="B131" s="39">
        <f t="shared" ca="1" si="6"/>
        <v>279</v>
      </c>
      <c r="C131" s="39">
        <f t="shared" ref="C131:C194" ca="1" si="7">ROUND(B131/30,1)</f>
        <v>9.3000000000000007</v>
      </c>
      <c r="D131" s="25" t="str">
        <f t="shared" ref="D131:D194" ca="1" si="8">IF(OR(C131=$C$2,C131&gt;1),"impayé","payé")</f>
        <v>impayé</v>
      </c>
    </row>
    <row r="132" spans="1:4" x14ac:dyDescent="0.3">
      <c r="A132" s="36">
        <v>44996</v>
      </c>
      <c r="B132" s="39">
        <f t="shared" ca="1" si="6"/>
        <v>673</v>
      </c>
      <c r="C132" s="39">
        <f t="shared" ca="1" si="7"/>
        <v>22.4</v>
      </c>
      <c r="D132" s="25" t="str">
        <f t="shared" ca="1" si="8"/>
        <v>impayé</v>
      </c>
    </row>
    <row r="133" spans="1:4" x14ac:dyDescent="0.3">
      <c r="A133" s="36">
        <v>45387</v>
      </c>
      <c r="B133" s="39">
        <f t="shared" ca="1" si="6"/>
        <v>282</v>
      </c>
      <c r="C133" s="39">
        <f t="shared" ca="1" si="7"/>
        <v>9.4</v>
      </c>
      <c r="D133" s="25" t="str">
        <f t="shared" ca="1" si="8"/>
        <v>impayé</v>
      </c>
    </row>
    <row r="134" spans="1:4" x14ac:dyDescent="0.3">
      <c r="A134" s="36">
        <v>45005</v>
      </c>
      <c r="B134" s="39">
        <f t="shared" ca="1" si="6"/>
        <v>664</v>
      </c>
      <c r="C134" s="39">
        <f t="shared" ca="1" si="7"/>
        <v>22.1</v>
      </c>
      <c r="D134" s="25" t="str">
        <f t="shared" ca="1" si="8"/>
        <v>impayé</v>
      </c>
    </row>
    <row r="135" spans="1:4" x14ac:dyDescent="0.3">
      <c r="A135" s="36">
        <v>45005</v>
      </c>
      <c r="B135" s="39">
        <f t="shared" ca="1" si="6"/>
        <v>664</v>
      </c>
      <c r="C135" s="39">
        <f t="shared" ca="1" si="7"/>
        <v>22.1</v>
      </c>
      <c r="D135" s="25" t="str">
        <f t="shared" ca="1" si="8"/>
        <v>impayé</v>
      </c>
    </row>
    <row r="136" spans="1:4" x14ac:dyDescent="0.3">
      <c r="A136" s="36">
        <v>45546</v>
      </c>
      <c r="B136" s="39">
        <f t="shared" ca="1" si="6"/>
        <v>123</v>
      </c>
      <c r="C136" s="39">
        <f t="shared" ca="1" si="7"/>
        <v>4.0999999999999996</v>
      </c>
      <c r="D136" s="25" t="str">
        <f t="shared" ca="1" si="8"/>
        <v>impayé</v>
      </c>
    </row>
    <row r="137" spans="1:4" x14ac:dyDescent="0.3">
      <c r="A137" s="36">
        <v>45373</v>
      </c>
      <c r="B137" s="39">
        <f t="shared" ca="1" si="6"/>
        <v>296</v>
      </c>
      <c r="C137" s="39">
        <f t="shared" ca="1" si="7"/>
        <v>9.9</v>
      </c>
      <c r="D137" s="25" t="str">
        <f t="shared" ca="1" si="8"/>
        <v>impayé</v>
      </c>
    </row>
    <row r="138" spans="1:4" x14ac:dyDescent="0.3">
      <c r="A138" s="36">
        <v>45373</v>
      </c>
      <c r="B138" s="39">
        <f t="shared" ca="1" si="6"/>
        <v>296</v>
      </c>
      <c r="C138" s="39">
        <f t="shared" ca="1" si="7"/>
        <v>9.9</v>
      </c>
      <c r="D138" s="25" t="str">
        <f t="shared" ca="1" si="8"/>
        <v>impayé</v>
      </c>
    </row>
    <row r="139" spans="1:4" x14ac:dyDescent="0.3">
      <c r="A139" s="37"/>
      <c r="B139" s="39">
        <f t="shared" ca="1" si="6"/>
        <v>0</v>
      </c>
      <c r="C139" s="39">
        <f t="shared" ca="1" si="7"/>
        <v>0</v>
      </c>
      <c r="D139" s="25" t="str">
        <f t="shared" ca="1" si="8"/>
        <v>impayé</v>
      </c>
    </row>
    <row r="140" spans="1:4" x14ac:dyDescent="0.3">
      <c r="A140" s="37"/>
      <c r="B140" s="39">
        <f t="shared" ca="1" si="6"/>
        <v>0</v>
      </c>
      <c r="C140" s="39">
        <f t="shared" ca="1" si="7"/>
        <v>0</v>
      </c>
      <c r="D140" s="25" t="str">
        <f t="shared" ca="1" si="8"/>
        <v>impayé</v>
      </c>
    </row>
    <row r="141" spans="1:4" x14ac:dyDescent="0.3">
      <c r="A141" s="37"/>
      <c r="B141" s="39">
        <f t="shared" ca="1" si="6"/>
        <v>0</v>
      </c>
      <c r="C141" s="39">
        <f t="shared" ca="1" si="7"/>
        <v>0</v>
      </c>
      <c r="D141" s="25" t="str">
        <f t="shared" ca="1" si="8"/>
        <v>impayé</v>
      </c>
    </row>
    <row r="142" spans="1:4" x14ac:dyDescent="0.3">
      <c r="A142" s="36">
        <v>45309</v>
      </c>
      <c r="B142" s="39">
        <f t="shared" ca="1" si="6"/>
        <v>360</v>
      </c>
      <c r="C142" s="39">
        <f t="shared" ca="1" si="7"/>
        <v>12</v>
      </c>
      <c r="D142" s="25" t="str">
        <f t="shared" ca="1" si="8"/>
        <v>impayé</v>
      </c>
    </row>
    <row r="143" spans="1:4" x14ac:dyDescent="0.3">
      <c r="A143" s="36">
        <v>45309</v>
      </c>
      <c r="B143" s="39">
        <f t="shared" ca="1" si="6"/>
        <v>360</v>
      </c>
      <c r="C143" s="39">
        <f t="shared" ca="1" si="7"/>
        <v>12</v>
      </c>
      <c r="D143" s="25" t="str">
        <f t="shared" ca="1" si="8"/>
        <v>impayé</v>
      </c>
    </row>
    <row r="144" spans="1:4" x14ac:dyDescent="0.3">
      <c r="A144" s="36">
        <v>45309</v>
      </c>
      <c r="B144" s="39">
        <f t="shared" ca="1" si="6"/>
        <v>360</v>
      </c>
      <c r="C144" s="39">
        <f t="shared" ca="1" si="7"/>
        <v>12</v>
      </c>
      <c r="D144" s="25" t="str">
        <f t="shared" ca="1" si="8"/>
        <v>impayé</v>
      </c>
    </row>
    <row r="145" spans="1:4" x14ac:dyDescent="0.3">
      <c r="A145" s="36">
        <v>45309</v>
      </c>
      <c r="B145" s="39">
        <f t="shared" ca="1" si="6"/>
        <v>360</v>
      </c>
      <c r="C145" s="39">
        <f t="shared" ca="1" si="7"/>
        <v>12</v>
      </c>
      <c r="D145" s="25" t="str">
        <f t="shared" ca="1" si="8"/>
        <v>impayé</v>
      </c>
    </row>
    <row r="146" spans="1:4" x14ac:dyDescent="0.3">
      <c r="A146" s="36">
        <v>45309</v>
      </c>
      <c r="B146" s="39">
        <f t="shared" ca="1" si="6"/>
        <v>360</v>
      </c>
      <c r="C146" s="39">
        <f t="shared" ca="1" si="7"/>
        <v>12</v>
      </c>
      <c r="D146" s="25" t="str">
        <f t="shared" ca="1" si="8"/>
        <v>impayé</v>
      </c>
    </row>
    <row r="147" spans="1:4" x14ac:dyDescent="0.3">
      <c r="A147" s="36">
        <v>44983</v>
      </c>
      <c r="B147" s="39">
        <f t="shared" ca="1" si="6"/>
        <v>686</v>
      </c>
      <c r="C147" s="39">
        <f t="shared" ca="1" si="7"/>
        <v>22.9</v>
      </c>
      <c r="D147" s="25" t="str">
        <f t="shared" ca="1" si="8"/>
        <v>impayé</v>
      </c>
    </row>
    <row r="148" spans="1:4" x14ac:dyDescent="0.3">
      <c r="A148" s="36">
        <v>44983</v>
      </c>
      <c r="B148" s="39">
        <f t="shared" ca="1" si="6"/>
        <v>686</v>
      </c>
      <c r="C148" s="39">
        <f t="shared" ca="1" si="7"/>
        <v>22.9</v>
      </c>
      <c r="D148" s="25" t="str">
        <f t="shared" ca="1" si="8"/>
        <v>impayé</v>
      </c>
    </row>
    <row r="149" spans="1:4" x14ac:dyDescent="0.3">
      <c r="A149" s="36">
        <v>44983</v>
      </c>
      <c r="B149" s="39">
        <f t="shared" ca="1" si="6"/>
        <v>686</v>
      </c>
      <c r="C149" s="39">
        <f t="shared" ca="1" si="7"/>
        <v>22.9</v>
      </c>
      <c r="D149" s="25" t="str">
        <f t="shared" ca="1" si="8"/>
        <v>impayé</v>
      </c>
    </row>
    <row r="150" spans="1:4" x14ac:dyDescent="0.3">
      <c r="A150" s="36">
        <v>45058</v>
      </c>
      <c r="B150" s="39">
        <f t="shared" ca="1" si="6"/>
        <v>611</v>
      </c>
      <c r="C150" s="39">
        <f t="shared" ca="1" si="7"/>
        <v>20.399999999999999</v>
      </c>
      <c r="D150" s="25" t="str">
        <f t="shared" ca="1" si="8"/>
        <v>impayé</v>
      </c>
    </row>
    <row r="151" spans="1:4" x14ac:dyDescent="0.3">
      <c r="A151" s="36">
        <v>45064</v>
      </c>
      <c r="B151" s="39">
        <f t="shared" ca="1" si="6"/>
        <v>605</v>
      </c>
      <c r="C151" s="39">
        <f t="shared" ca="1" si="7"/>
        <v>20.2</v>
      </c>
      <c r="D151" s="25" t="str">
        <f t="shared" ca="1" si="8"/>
        <v>impayé</v>
      </c>
    </row>
    <row r="152" spans="1:4" x14ac:dyDescent="0.3">
      <c r="A152" s="36">
        <v>45115</v>
      </c>
      <c r="B152" s="39">
        <f t="shared" ca="1" si="6"/>
        <v>554</v>
      </c>
      <c r="C152" s="39">
        <f t="shared" ca="1" si="7"/>
        <v>18.5</v>
      </c>
      <c r="D152" s="25" t="str">
        <f t="shared" ca="1" si="8"/>
        <v>impayé</v>
      </c>
    </row>
    <row r="153" spans="1:4" x14ac:dyDescent="0.3">
      <c r="A153" s="37"/>
      <c r="B153" s="39">
        <f t="shared" ca="1" si="6"/>
        <v>0</v>
      </c>
      <c r="C153" s="39">
        <f t="shared" ca="1" si="7"/>
        <v>0</v>
      </c>
      <c r="D153" s="25" t="str">
        <f t="shared" ca="1" si="8"/>
        <v>impayé</v>
      </c>
    </row>
    <row r="154" spans="1:4" x14ac:dyDescent="0.3">
      <c r="A154" s="36">
        <v>45595</v>
      </c>
      <c r="B154" s="39">
        <f t="shared" ca="1" si="6"/>
        <v>74</v>
      </c>
      <c r="C154" s="39">
        <f t="shared" ca="1" si="7"/>
        <v>2.5</v>
      </c>
      <c r="D154" s="25" t="str">
        <f t="shared" ca="1" si="8"/>
        <v>impayé</v>
      </c>
    </row>
    <row r="155" spans="1:4" x14ac:dyDescent="0.3">
      <c r="A155" s="37"/>
      <c r="B155" s="39">
        <f t="shared" ca="1" si="6"/>
        <v>0</v>
      </c>
      <c r="C155" s="39">
        <f t="shared" ca="1" si="7"/>
        <v>0</v>
      </c>
      <c r="D155" s="25" t="str">
        <f t="shared" ca="1" si="8"/>
        <v>impayé</v>
      </c>
    </row>
    <row r="156" spans="1:4" x14ac:dyDescent="0.3">
      <c r="A156" s="37"/>
      <c r="B156" s="39">
        <f t="shared" ca="1" si="6"/>
        <v>0</v>
      </c>
      <c r="C156" s="39">
        <f t="shared" ca="1" si="7"/>
        <v>0</v>
      </c>
      <c r="D156" s="25" t="str">
        <f t="shared" ca="1" si="8"/>
        <v>impayé</v>
      </c>
    </row>
    <row r="157" spans="1:4" x14ac:dyDescent="0.3">
      <c r="A157" s="37"/>
      <c r="B157" s="39">
        <f t="shared" ca="1" si="6"/>
        <v>0</v>
      </c>
      <c r="C157" s="39">
        <f t="shared" ca="1" si="7"/>
        <v>0</v>
      </c>
      <c r="D157" s="25" t="str">
        <f t="shared" ca="1" si="8"/>
        <v>impayé</v>
      </c>
    </row>
    <row r="158" spans="1:4" x14ac:dyDescent="0.3">
      <c r="A158" s="37"/>
      <c r="B158" s="39">
        <f t="shared" ca="1" si="6"/>
        <v>0</v>
      </c>
      <c r="C158" s="39">
        <f t="shared" ca="1" si="7"/>
        <v>0</v>
      </c>
      <c r="D158" s="25" t="str">
        <f t="shared" ca="1" si="8"/>
        <v>impayé</v>
      </c>
    </row>
    <row r="159" spans="1:4" x14ac:dyDescent="0.3">
      <c r="A159" s="37"/>
      <c r="B159" s="39">
        <f t="shared" ca="1" si="6"/>
        <v>0</v>
      </c>
      <c r="C159" s="39">
        <f t="shared" ca="1" si="7"/>
        <v>0</v>
      </c>
      <c r="D159" s="25" t="str">
        <f t="shared" ca="1" si="8"/>
        <v>impayé</v>
      </c>
    </row>
    <row r="160" spans="1:4" x14ac:dyDescent="0.3">
      <c r="A160" s="36">
        <v>45375</v>
      </c>
      <c r="B160" s="39">
        <f t="shared" ca="1" si="6"/>
        <v>294</v>
      </c>
      <c r="C160" s="39">
        <f t="shared" ca="1" si="7"/>
        <v>9.8000000000000007</v>
      </c>
      <c r="D160" s="25" t="str">
        <f t="shared" ca="1" si="8"/>
        <v>impayé</v>
      </c>
    </row>
    <row r="161" spans="1:4" x14ac:dyDescent="0.3">
      <c r="A161" s="36">
        <v>45375</v>
      </c>
      <c r="B161" s="39">
        <f t="shared" ca="1" si="6"/>
        <v>294</v>
      </c>
      <c r="C161" s="39">
        <f t="shared" ca="1" si="7"/>
        <v>9.8000000000000007</v>
      </c>
      <c r="D161" s="25" t="str">
        <f t="shared" ca="1" si="8"/>
        <v>impayé</v>
      </c>
    </row>
    <row r="162" spans="1:4" x14ac:dyDescent="0.3">
      <c r="A162" s="36">
        <v>45375</v>
      </c>
      <c r="B162" s="39">
        <f t="shared" ca="1" si="6"/>
        <v>294</v>
      </c>
      <c r="C162" s="39">
        <f t="shared" ca="1" si="7"/>
        <v>9.8000000000000007</v>
      </c>
      <c r="D162" s="25" t="str">
        <f t="shared" ca="1" si="8"/>
        <v>impayé</v>
      </c>
    </row>
    <row r="163" spans="1:4" x14ac:dyDescent="0.3">
      <c r="A163" s="37"/>
      <c r="B163" s="39">
        <f t="shared" ca="1" si="6"/>
        <v>0</v>
      </c>
      <c r="C163" s="39">
        <f t="shared" ca="1" si="7"/>
        <v>0</v>
      </c>
      <c r="D163" s="25" t="str">
        <f t="shared" ca="1" si="8"/>
        <v>impayé</v>
      </c>
    </row>
    <row r="164" spans="1:4" x14ac:dyDescent="0.3">
      <c r="A164" s="36">
        <v>45466</v>
      </c>
      <c r="B164" s="39">
        <f t="shared" ca="1" si="6"/>
        <v>203</v>
      </c>
      <c r="C164" s="39">
        <f t="shared" ca="1" si="7"/>
        <v>6.8</v>
      </c>
      <c r="D164" s="25" t="str">
        <f t="shared" ca="1" si="8"/>
        <v>impayé</v>
      </c>
    </row>
    <row r="165" spans="1:4" x14ac:dyDescent="0.3">
      <c r="A165" s="36">
        <v>45497</v>
      </c>
      <c r="B165" s="39">
        <f t="shared" ca="1" si="6"/>
        <v>172</v>
      </c>
      <c r="C165" s="39">
        <f t="shared" ca="1" si="7"/>
        <v>5.7</v>
      </c>
      <c r="D165" s="25" t="str">
        <f t="shared" ca="1" si="8"/>
        <v>impayé</v>
      </c>
    </row>
    <row r="166" spans="1:4" x14ac:dyDescent="0.3">
      <c r="A166" s="36">
        <v>44940</v>
      </c>
      <c r="B166" s="39">
        <f t="shared" ca="1" si="6"/>
        <v>729</v>
      </c>
      <c r="C166" s="39">
        <f t="shared" ca="1" si="7"/>
        <v>24.3</v>
      </c>
      <c r="D166" s="25" t="str">
        <f t="shared" ca="1" si="8"/>
        <v>impayé</v>
      </c>
    </row>
    <row r="167" spans="1:4" x14ac:dyDescent="0.3">
      <c r="A167" s="36">
        <v>44940</v>
      </c>
      <c r="B167" s="39">
        <f t="shared" ca="1" si="6"/>
        <v>729</v>
      </c>
      <c r="C167" s="39">
        <f t="shared" ca="1" si="7"/>
        <v>24.3</v>
      </c>
      <c r="D167" s="25" t="str">
        <f t="shared" ca="1" si="8"/>
        <v>impayé</v>
      </c>
    </row>
    <row r="168" spans="1:4" x14ac:dyDescent="0.3">
      <c r="A168" s="36">
        <v>44940</v>
      </c>
      <c r="B168" s="39">
        <f t="shared" ca="1" si="6"/>
        <v>729</v>
      </c>
      <c r="C168" s="39">
        <f t="shared" ca="1" si="7"/>
        <v>24.3</v>
      </c>
      <c r="D168" s="25" t="str">
        <f t="shared" ca="1" si="8"/>
        <v>impayé</v>
      </c>
    </row>
    <row r="169" spans="1:4" x14ac:dyDescent="0.3">
      <c r="A169" s="36">
        <v>45048</v>
      </c>
      <c r="B169" s="39">
        <f t="shared" ca="1" si="6"/>
        <v>621</v>
      </c>
      <c r="C169" s="39">
        <f t="shared" ca="1" si="7"/>
        <v>20.7</v>
      </c>
      <c r="D169" s="25" t="str">
        <f t="shared" ca="1" si="8"/>
        <v>impayé</v>
      </c>
    </row>
    <row r="170" spans="1:4" x14ac:dyDescent="0.3">
      <c r="A170" s="36">
        <v>45603</v>
      </c>
      <c r="B170" s="39">
        <f t="shared" ca="1" si="6"/>
        <v>66</v>
      </c>
      <c r="C170" s="39">
        <f t="shared" ca="1" si="7"/>
        <v>2.2000000000000002</v>
      </c>
      <c r="D170" s="25" t="str">
        <f t="shared" ca="1" si="8"/>
        <v>impayé</v>
      </c>
    </row>
    <row r="171" spans="1:4" x14ac:dyDescent="0.3">
      <c r="A171" s="37"/>
      <c r="B171" s="39">
        <f t="shared" ca="1" si="6"/>
        <v>0</v>
      </c>
      <c r="C171" s="39">
        <f t="shared" ca="1" si="7"/>
        <v>0</v>
      </c>
      <c r="D171" s="25" t="str">
        <f t="shared" ca="1" si="8"/>
        <v>impayé</v>
      </c>
    </row>
    <row r="172" spans="1:4" x14ac:dyDescent="0.3">
      <c r="A172" s="37"/>
      <c r="B172" s="39">
        <f t="shared" ca="1" si="6"/>
        <v>0</v>
      </c>
      <c r="C172" s="39">
        <f t="shared" ca="1" si="7"/>
        <v>0</v>
      </c>
      <c r="D172" s="25" t="str">
        <f t="shared" ca="1" si="8"/>
        <v>impayé</v>
      </c>
    </row>
    <row r="173" spans="1:4" x14ac:dyDescent="0.3">
      <c r="A173" s="37"/>
      <c r="B173" s="39">
        <f t="shared" ca="1" si="6"/>
        <v>0</v>
      </c>
      <c r="C173" s="39">
        <f t="shared" ca="1" si="7"/>
        <v>0</v>
      </c>
      <c r="D173" s="25" t="str">
        <f t="shared" ca="1" si="8"/>
        <v>impayé</v>
      </c>
    </row>
    <row r="174" spans="1:4" x14ac:dyDescent="0.3">
      <c r="A174" s="36">
        <v>45446</v>
      </c>
      <c r="B174" s="39">
        <f t="shared" ca="1" si="6"/>
        <v>223</v>
      </c>
      <c r="C174" s="39">
        <f t="shared" ca="1" si="7"/>
        <v>7.4</v>
      </c>
      <c r="D174" s="25" t="str">
        <f t="shared" ca="1" si="8"/>
        <v>impayé</v>
      </c>
    </row>
    <row r="175" spans="1:4" x14ac:dyDescent="0.3">
      <c r="A175" s="36">
        <v>44959</v>
      </c>
      <c r="B175" s="39">
        <f t="shared" ca="1" si="6"/>
        <v>710</v>
      </c>
      <c r="C175" s="39">
        <f t="shared" ca="1" si="7"/>
        <v>23.7</v>
      </c>
      <c r="D175" s="25" t="str">
        <f t="shared" ca="1" si="8"/>
        <v>impayé</v>
      </c>
    </row>
    <row r="176" spans="1:4" x14ac:dyDescent="0.3">
      <c r="A176" s="36">
        <v>44959</v>
      </c>
      <c r="B176" s="39">
        <f t="shared" ca="1" si="6"/>
        <v>710</v>
      </c>
      <c r="C176" s="39">
        <f t="shared" ca="1" si="7"/>
        <v>23.7</v>
      </c>
      <c r="D176" s="25" t="str">
        <f t="shared" ca="1" si="8"/>
        <v>impayé</v>
      </c>
    </row>
    <row r="177" spans="1:4" x14ac:dyDescent="0.3">
      <c r="A177" s="36">
        <v>44959</v>
      </c>
      <c r="B177" s="39">
        <f t="shared" ca="1" si="6"/>
        <v>710</v>
      </c>
      <c r="C177" s="39">
        <f t="shared" ca="1" si="7"/>
        <v>23.7</v>
      </c>
      <c r="D177" s="25" t="str">
        <f t="shared" ca="1" si="8"/>
        <v>impayé</v>
      </c>
    </row>
    <row r="178" spans="1:4" x14ac:dyDescent="0.3">
      <c r="A178" s="36">
        <v>45065</v>
      </c>
      <c r="B178" s="39">
        <f t="shared" ca="1" si="6"/>
        <v>604</v>
      </c>
      <c r="C178" s="39">
        <f t="shared" ca="1" si="7"/>
        <v>20.100000000000001</v>
      </c>
      <c r="D178" s="25" t="str">
        <f t="shared" ca="1" si="8"/>
        <v>impayé</v>
      </c>
    </row>
    <row r="179" spans="1:4" x14ac:dyDescent="0.3">
      <c r="A179" s="36">
        <v>45605</v>
      </c>
      <c r="B179" s="39">
        <f t="shared" ca="1" si="6"/>
        <v>64</v>
      </c>
      <c r="C179" s="39">
        <f t="shared" ca="1" si="7"/>
        <v>2.1</v>
      </c>
      <c r="D179" s="25" t="str">
        <f t="shared" ca="1" si="8"/>
        <v>impayé</v>
      </c>
    </row>
    <row r="180" spans="1:4" x14ac:dyDescent="0.3">
      <c r="A180" s="36">
        <v>45353</v>
      </c>
      <c r="B180" s="39">
        <f t="shared" ca="1" si="6"/>
        <v>316</v>
      </c>
      <c r="C180" s="39">
        <f t="shared" ca="1" si="7"/>
        <v>10.5</v>
      </c>
      <c r="D180" s="25" t="str">
        <f t="shared" ca="1" si="8"/>
        <v>impayé</v>
      </c>
    </row>
    <row r="181" spans="1:4" x14ac:dyDescent="0.3">
      <c r="A181" s="36">
        <v>45353</v>
      </c>
      <c r="B181" s="39">
        <f t="shared" ca="1" si="6"/>
        <v>316</v>
      </c>
      <c r="C181" s="39">
        <f t="shared" ca="1" si="7"/>
        <v>10.5</v>
      </c>
      <c r="D181" s="25" t="str">
        <f t="shared" ca="1" si="8"/>
        <v>impayé</v>
      </c>
    </row>
    <row r="182" spans="1:4" x14ac:dyDescent="0.3">
      <c r="A182" s="36">
        <v>45353</v>
      </c>
      <c r="B182" s="39">
        <f t="shared" ca="1" si="6"/>
        <v>316</v>
      </c>
      <c r="C182" s="39">
        <f t="shared" ca="1" si="7"/>
        <v>10.5</v>
      </c>
      <c r="D182" s="25" t="str">
        <f t="shared" ca="1" si="8"/>
        <v>impayé</v>
      </c>
    </row>
    <row r="183" spans="1:4" x14ac:dyDescent="0.3">
      <c r="A183" s="36">
        <v>45456</v>
      </c>
      <c r="B183" s="39">
        <f t="shared" ca="1" si="6"/>
        <v>213</v>
      </c>
      <c r="C183" s="39">
        <f t="shared" ca="1" si="7"/>
        <v>7.1</v>
      </c>
      <c r="D183" s="25" t="str">
        <f t="shared" ca="1" si="8"/>
        <v>impayé</v>
      </c>
    </row>
    <row r="184" spans="1:4" x14ac:dyDescent="0.3">
      <c r="A184" s="36">
        <v>44946</v>
      </c>
      <c r="B184" s="39">
        <f t="shared" ca="1" si="6"/>
        <v>723</v>
      </c>
      <c r="C184" s="39">
        <f t="shared" ca="1" si="7"/>
        <v>24.1</v>
      </c>
      <c r="D184" s="25" t="str">
        <f t="shared" ca="1" si="8"/>
        <v>impayé</v>
      </c>
    </row>
    <row r="185" spans="1:4" x14ac:dyDescent="0.3">
      <c r="A185" s="36">
        <v>44946</v>
      </c>
      <c r="B185" s="39">
        <f t="shared" ca="1" si="6"/>
        <v>723</v>
      </c>
      <c r="C185" s="39">
        <f t="shared" ca="1" si="7"/>
        <v>24.1</v>
      </c>
      <c r="D185" s="25" t="str">
        <f t="shared" ca="1" si="8"/>
        <v>impayé</v>
      </c>
    </row>
    <row r="186" spans="1:4" x14ac:dyDescent="0.3">
      <c r="A186" s="36">
        <v>44946</v>
      </c>
      <c r="B186" s="39">
        <f t="shared" ca="1" si="6"/>
        <v>723</v>
      </c>
      <c r="C186" s="39">
        <f t="shared" ca="1" si="7"/>
        <v>24.1</v>
      </c>
      <c r="D186" s="25" t="str">
        <f t="shared" ca="1" si="8"/>
        <v>impayé</v>
      </c>
    </row>
    <row r="187" spans="1:4" x14ac:dyDescent="0.3">
      <c r="A187" s="36">
        <v>45059</v>
      </c>
      <c r="B187" s="39">
        <f t="shared" ca="1" si="6"/>
        <v>610</v>
      </c>
      <c r="C187" s="39">
        <f t="shared" ca="1" si="7"/>
        <v>20.3</v>
      </c>
      <c r="D187" s="25" t="str">
        <f t="shared" ca="1" si="8"/>
        <v>impayé</v>
      </c>
    </row>
    <row r="188" spans="1:4" x14ac:dyDescent="0.3">
      <c r="A188" s="36">
        <v>45601</v>
      </c>
      <c r="B188" s="39">
        <f t="shared" ca="1" si="6"/>
        <v>68</v>
      </c>
      <c r="C188" s="39">
        <f t="shared" ca="1" si="7"/>
        <v>2.2999999999999998</v>
      </c>
      <c r="D188" s="25" t="str">
        <f t="shared" ca="1" si="8"/>
        <v>impayé</v>
      </c>
    </row>
    <row r="189" spans="1:4" x14ac:dyDescent="0.3">
      <c r="A189" s="36">
        <v>45347</v>
      </c>
      <c r="B189" s="39">
        <f t="shared" ca="1" si="6"/>
        <v>322</v>
      </c>
      <c r="C189" s="39">
        <f t="shared" ca="1" si="7"/>
        <v>10.7</v>
      </c>
      <c r="D189" s="25" t="str">
        <f t="shared" ca="1" si="8"/>
        <v>impayé</v>
      </c>
    </row>
    <row r="190" spans="1:4" x14ac:dyDescent="0.3">
      <c r="A190" s="36">
        <v>45347</v>
      </c>
      <c r="B190" s="39">
        <f t="shared" ca="1" si="6"/>
        <v>322</v>
      </c>
      <c r="C190" s="39">
        <f t="shared" ca="1" si="7"/>
        <v>10.7</v>
      </c>
      <c r="D190" s="25" t="str">
        <f t="shared" ca="1" si="8"/>
        <v>impayé</v>
      </c>
    </row>
    <row r="191" spans="1:4" x14ac:dyDescent="0.3">
      <c r="A191" s="36">
        <v>45347</v>
      </c>
      <c r="B191" s="39">
        <f t="shared" ca="1" si="6"/>
        <v>322</v>
      </c>
      <c r="C191" s="39">
        <f t="shared" ca="1" si="7"/>
        <v>10.7</v>
      </c>
      <c r="D191" s="25" t="str">
        <f t="shared" ca="1" si="8"/>
        <v>impayé</v>
      </c>
    </row>
    <row r="192" spans="1:4" x14ac:dyDescent="0.3">
      <c r="A192" s="36">
        <v>45444</v>
      </c>
      <c r="B192" s="39">
        <f t="shared" ca="1" si="6"/>
        <v>225</v>
      </c>
      <c r="C192" s="39">
        <f t="shared" ca="1" si="7"/>
        <v>7.5</v>
      </c>
      <c r="D192" s="25" t="str">
        <f t="shared" ca="1" si="8"/>
        <v>impayé</v>
      </c>
    </row>
    <row r="193" spans="1:4" x14ac:dyDescent="0.3">
      <c r="A193" s="36">
        <v>44951</v>
      </c>
      <c r="B193" s="39">
        <f t="shared" ca="1" si="6"/>
        <v>718</v>
      </c>
      <c r="C193" s="39">
        <f t="shared" ca="1" si="7"/>
        <v>23.9</v>
      </c>
      <c r="D193" s="25" t="str">
        <f t="shared" ca="1" si="8"/>
        <v>impayé</v>
      </c>
    </row>
    <row r="194" spans="1:4" x14ac:dyDescent="0.3">
      <c r="A194" s="36">
        <v>45061</v>
      </c>
      <c r="B194" s="39">
        <f t="shared" ref="B194:B257" ca="1" si="9">IF(A194=$A$2,0,(TODAY()-A194))</f>
        <v>608</v>
      </c>
      <c r="C194" s="39">
        <f t="shared" ca="1" si="7"/>
        <v>20.3</v>
      </c>
      <c r="D194" s="25" t="str">
        <f t="shared" ca="1" si="8"/>
        <v>impayé</v>
      </c>
    </row>
    <row r="195" spans="1:4" x14ac:dyDescent="0.3">
      <c r="A195" s="36">
        <v>45597</v>
      </c>
      <c r="B195" s="39">
        <f t="shared" ca="1" si="9"/>
        <v>72</v>
      </c>
      <c r="C195" s="39">
        <f t="shared" ref="C195:C258" ca="1" si="10">ROUND(B195/30,1)</f>
        <v>2.4</v>
      </c>
      <c r="D195" s="25" t="str">
        <f t="shared" ref="D195:D258" ca="1" si="11">IF(OR(C195=$C$2,C195&gt;1),"impayé","payé")</f>
        <v>impayé</v>
      </c>
    </row>
    <row r="196" spans="1:4" x14ac:dyDescent="0.3">
      <c r="A196" s="36">
        <v>45334</v>
      </c>
      <c r="B196" s="39">
        <f t="shared" ca="1" si="9"/>
        <v>335</v>
      </c>
      <c r="C196" s="39">
        <f t="shared" ca="1" si="10"/>
        <v>11.2</v>
      </c>
      <c r="D196" s="25" t="str">
        <f t="shared" ca="1" si="11"/>
        <v>impayé</v>
      </c>
    </row>
    <row r="197" spans="1:4" x14ac:dyDescent="0.3">
      <c r="A197" s="36">
        <v>45463</v>
      </c>
      <c r="B197" s="39">
        <f t="shared" ca="1" si="9"/>
        <v>206</v>
      </c>
      <c r="C197" s="39">
        <f t="shared" ca="1" si="10"/>
        <v>6.9</v>
      </c>
      <c r="D197" s="25" t="str">
        <f t="shared" ca="1" si="11"/>
        <v>impayé</v>
      </c>
    </row>
    <row r="198" spans="1:4" x14ac:dyDescent="0.3">
      <c r="A198" s="36">
        <v>44962</v>
      </c>
      <c r="B198" s="39">
        <f t="shared" ca="1" si="9"/>
        <v>707</v>
      </c>
      <c r="C198" s="39">
        <f t="shared" ca="1" si="10"/>
        <v>23.6</v>
      </c>
      <c r="D198" s="25" t="str">
        <f t="shared" ca="1" si="11"/>
        <v>impayé</v>
      </c>
    </row>
    <row r="199" spans="1:4" x14ac:dyDescent="0.3">
      <c r="A199" s="36">
        <v>44955</v>
      </c>
      <c r="B199" s="39">
        <f t="shared" ca="1" si="9"/>
        <v>714</v>
      </c>
      <c r="C199" s="39">
        <f t="shared" ca="1" si="10"/>
        <v>23.8</v>
      </c>
      <c r="D199" s="25" t="str">
        <f t="shared" ca="1" si="11"/>
        <v>impayé</v>
      </c>
    </row>
    <row r="200" spans="1:4" x14ac:dyDescent="0.3">
      <c r="A200" s="37"/>
      <c r="B200" s="39">
        <f t="shared" ca="1" si="9"/>
        <v>0</v>
      </c>
      <c r="C200" s="39">
        <f t="shared" ca="1" si="10"/>
        <v>0</v>
      </c>
      <c r="D200" s="25" t="str">
        <f t="shared" ca="1" si="11"/>
        <v>impayé</v>
      </c>
    </row>
    <row r="201" spans="1:4" x14ac:dyDescent="0.3">
      <c r="A201" s="36">
        <v>45598</v>
      </c>
      <c r="B201" s="39">
        <f t="shared" ca="1" si="9"/>
        <v>71</v>
      </c>
      <c r="C201" s="39">
        <f t="shared" ca="1" si="10"/>
        <v>2.4</v>
      </c>
      <c r="D201" s="25" t="str">
        <f t="shared" ca="1" si="11"/>
        <v>impayé</v>
      </c>
    </row>
    <row r="202" spans="1:4" x14ac:dyDescent="0.3">
      <c r="A202" s="36">
        <v>45354</v>
      </c>
      <c r="B202" s="39">
        <f t="shared" ca="1" si="9"/>
        <v>315</v>
      </c>
      <c r="C202" s="39">
        <f t="shared" ca="1" si="10"/>
        <v>10.5</v>
      </c>
      <c r="D202" s="25" t="str">
        <f t="shared" ca="1" si="11"/>
        <v>impayé</v>
      </c>
    </row>
    <row r="203" spans="1:4" x14ac:dyDescent="0.3">
      <c r="A203" s="37"/>
      <c r="B203" s="39">
        <f t="shared" ca="1" si="9"/>
        <v>0</v>
      </c>
      <c r="C203" s="39">
        <f t="shared" ca="1" si="10"/>
        <v>0</v>
      </c>
      <c r="D203" s="25" t="str">
        <f t="shared" ca="1" si="11"/>
        <v>impayé</v>
      </c>
    </row>
    <row r="204" spans="1:4" x14ac:dyDescent="0.3">
      <c r="A204" s="36">
        <v>45451</v>
      </c>
      <c r="B204" s="39">
        <f t="shared" ca="1" si="9"/>
        <v>218</v>
      </c>
      <c r="C204" s="39">
        <f t="shared" ca="1" si="10"/>
        <v>7.3</v>
      </c>
      <c r="D204" s="25" t="str">
        <f t="shared" ca="1" si="11"/>
        <v>impayé</v>
      </c>
    </row>
    <row r="205" spans="1:4" x14ac:dyDescent="0.3">
      <c r="A205" s="36">
        <v>44965</v>
      </c>
      <c r="B205" s="39">
        <f t="shared" ca="1" si="9"/>
        <v>704</v>
      </c>
      <c r="C205" s="39">
        <f t="shared" ca="1" si="10"/>
        <v>23.5</v>
      </c>
      <c r="D205" s="25" t="str">
        <f t="shared" ca="1" si="11"/>
        <v>impayé</v>
      </c>
    </row>
    <row r="206" spans="1:4" x14ac:dyDescent="0.3">
      <c r="A206" s="36">
        <v>44965</v>
      </c>
      <c r="B206" s="39">
        <f t="shared" ca="1" si="9"/>
        <v>704</v>
      </c>
      <c r="C206" s="39">
        <f t="shared" ca="1" si="10"/>
        <v>23.5</v>
      </c>
      <c r="D206" s="25" t="str">
        <f t="shared" ca="1" si="11"/>
        <v>impayé</v>
      </c>
    </row>
    <row r="207" spans="1:4" x14ac:dyDescent="0.3">
      <c r="A207" s="36">
        <v>45119</v>
      </c>
      <c r="B207" s="39">
        <f t="shared" ca="1" si="9"/>
        <v>550</v>
      </c>
      <c r="C207" s="39">
        <f t="shared" ca="1" si="10"/>
        <v>18.3</v>
      </c>
      <c r="D207" s="25" t="str">
        <f t="shared" ca="1" si="11"/>
        <v>impayé</v>
      </c>
    </row>
    <row r="208" spans="1:4" x14ac:dyDescent="0.3">
      <c r="A208" s="36">
        <v>45119</v>
      </c>
      <c r="B208" s="39">
        <f t="shared" ca="1" si="9"/>
        <v>550</v>
      </c>
      <c r="C208" s="39">
        <f t="shared" ca="1" si="10"/>
        <v>18.3</v>
      </c>
      <c r="D208" s="25" t="str">
        <f t="shared" ca="1" si="11"/>
        <v>impayé</v>
      </c>
    </row>
    <row r="209" spans="1:4" x14ac:dyDescent="0.3">
      <c r="A209" s="36">
        <v>45361</v>
      </c>
      <c r="B209" s="39">
        <f t="shared" ca="1" si="9"/>
        <v>308</v>
      </c>
      <c r="C209" s="39">
        <f t="shared" ca="1" si="10"/>
        <v>10.3</v>
      </c>
      <c r="D209" s="25" t="str">
        <f t="shared" ca="1" si="11"/>
        <v>impayé</v>
      </c>
    </row>
    <row r="210" spans="1:4" x14ac:dyDescent="0.3">
      <c r="A210" s="36">
        <v>45361</v>
      </c>
      <c r="B210" s="39">
        <f t="shared" ca="1" si="9"/>
        <v>308</v>
      </c>
      <c r="C210" s="39">
        <f t="shared" ca="1" si="10"/>
        <v>10.3</v>
      </c>
      <c r="D210" s="25" t="str">
        <f t="shared" ca="1" si="11"/>
        <v>impayé</v>
      </c>
    </row>
    <row r="211" spans="1:4" x14ac:dyDescent="0.3">
      <c r="A211" s="36">
        <v>45515</v>
      </c>
      <c r="B211" s="39">
        <f t="shared" ca="1" si="9"/>
        <v>154</v>
      </c>
      <c r="C211" s="39">
        <f t="shared" ca="1" si="10"/>
        <v>5.0999999999999996</v>
      </c>
      <c r="D211" s="25" t="str">
        <f t="shared" ca="1" si="11"/>
        <v>impayé</v>
      </c>
    </row>
    <row r="212" spans="1:4" x14ac:dyDescent="0.3">
      <c r="A212" s="36">
        <v>45515</v>
      </c>
      <c r="B212" s="39">
        <f t="shared" ca="1" si="9"/>
        <v>154</v>
      </c>
      <c r="C212" s="39">
        <f t="shared" ca="1" si="10"/>
        <v>5.0999999999999996</v>
      </c>
      <c r="D212" s="25" t="str">
        <f t="shared" ca="1" si="11"/>
        <v>impayé</v>
      </c>
    </row>
    <row r="213" spans="1:4" x14ac:dyDescent="0.3">
      <c r="A213" s="37"/>
      <c r="B213" s="39">
        <f t="shared" ca="1" si="9"/>
        <v>0</v>
      </c>
      <c r="C213" s="39">
        <f t="shared" ca="1" si="10"/>
        <v>0</v>
      </c>
      <c r="D213" s="25" t="str">
        <f t="shared" ca="1" si="11"/>
        <v>impayé</v>
      </c>
    </row>
    <row r="214" spans="1:4" x14ac:dyDescent="0.3">
      <c r="A214" s="37"/>
      <c r="B214" s="39">
        <f t="shared" ca="1" si="9"/>
        <v>0</v>
      </c>
      <c r="C214" s="39">
        <f t="shared" ca="1" si="10"/>
        <v>0</v>
      </c>
      <c r="D214" s="25" t="str">
        <f t="shared" ca="1" si="11"/>
        <v>impayé</v>
      </c>
    </row>
    <row r="215" spans="1:4" x14ac:dyDescent="0.3">
      <c r="A215" s="36">
        <v>45064</v>
      </c>
      <c r="B215" s="39">
        <f t="shared" ca="1" si="9"/>
        <v>605</v>
      </c>
      <c r="C215" s="39">
        <f t="shared" ca="1" si="10"/>
        <v>20.2</v>
      </c>
      <c r="D215" s="25" t="str">
        <f t="shared" ca="1" si="11"/>
        <v>impayé</v>
      </c>
    </row>
    <row r="216" spans="1:4" x14ac:dyDescent="0.3">
      <c r="A216" s="36">
        <v>45064</v>
      </c>
      <c r="B216" s="39">
        <f t="shared" ca="1" si="9"/>
        <v>605</v>
      </c>
      <c r="C216" s="39">
        <f t="shared" ca="1" si="10"/>
        <v>20.2</v>
      </c>
      <c r="D216" s="25" t="str">
        <f t="shared" ca="1" si="11"/>
        <v>impayé</v>
      </c>
    </row>
    <row r="217" spans="1:4" x14ac:dyDescent="0.3">
      <c r="A217" s="36">
        <v>45608</v>
      </c>
      <c r="B217" s="39">
        <f t="shared" ca="1" si="9"/>
        <v>61</v>
      </c>
      <c r="C217" s="39">
        <f t="shared" ca="1" si="10"/>
        <v>2</v>
      </c>
      <c r="D217" s="25" t="str">
        <f t="shared" ca="1" si="11"/>
        <v>impayé</v>
      </c>
    </row>
    <row r="218" spans="1:4" x14ac:dyDescent="0.3">
      <c r="A218" s="36">
        <v>45433</v>
      </c>
      <c r="B218" s="39">
        <f t="shared" ca="1" si="9"/>
        <v>236</v>
      </c>
      <c r="C218" s="39">
        <f t="shared" ca="1" si="10"/>
        <v>7.9</v>
      </c>
      <c r="D218" s="25" t="str">
        <f t="shared" ca="1" si="11"/>
        <v>impayé</v>
      </c>
    </row>
    <row r="219" spans="1:4" x14ac:dyDescent="0.3">
      <c r="A219" s="36">
        <v>45433</v>
      </c>
      <c r="B219" s="39">
        <f t="shared" ca="1" si="9"/>
        <v>236</v>
      </c>
      <c r="C219" s="39">
        <f t="shared" ca="1" si="10"/>
        <v>7.9</v>
      </c>
      <c r="D219" s="25" t="str">
        <f t="shared" ca="1" si="11"/>
        <v>impayé</v>
      </c>
    </row>
    <row r="220" spans="1:4" x14ac:dyDescent="0.3">
      <c r="A220" s="36">
        <v>44990</v>
      </c>
      <c r="B220" s="39">
        <f t="shared" ca="1" si="9"/>
        <v>679</v>
      </c>
      <c r="C220" s="39">
        <f t="shared" ca="1" si="10"/>
        <v>22.6</v>
      </c>
      <c r="D220" s="25" t="str">
        <f t="shared" ca="1" si="11"/>
        <v>impayé</v>
      </c>
    </row>
    <row r="221" spans="1:4" x14ac:dyDescent="0.3">
      <c r="A221" s="36">
        <v>44990</v>
      </c>
      <c r="B221" s="39">
        <f t="shared" ca="1" si="9"/>
        <v>679</v>
      </c>
      <c r="C221" s="39">
        <f t="shared" ca="1" si="10"/>
        <v>22.6</v>
      </c>
      <c r="D221" s="25" t="str">
        <f t="shared" ca="1" si="11"/>
        <v>impayé</v>
      </c>
    </row>
    <row r="222" spans="1:4" x14ac:dyDescent="0.3">
      <c r="A222" s="36">
        <v>44990</v>
      </c>
      <c r="B222" s="39">
        <f t="shared" ca="1" si="9"/>
        <v>679</v>
      </c>
      <c r="C222" s="39">
        <f t="shared" ca="1" si="10"/>
        <v>22.6</v>
      </c>
      <c r="D222" s="25" t="str">
        <f t="shared" ca="1" si="11"/>
        <v>impayé</v>
      </c>
    </row>
    <row r="223" spans="1:4" x14ac:dyDescent="0.3">
      <c r="A223" s="36">
        <v>45562</v>
      </c>
      <c r="B223" s="39">
        <f t="shared" ca="1" si="9"/>
        <v>107</v>
      </c>
      <c r="C223" s="39">
        <f t="shared" ca="1" si="10"/>
        <v>3.6</v>
      </c>
      <c r="D223" s="25" t="str">
        <f t="shared" ca="1" si="11"/>
        <v>impayé</v>
      </c>
    </row>
    <row r="224" spans="1:4" x14ac:dyDescent="0.3">
      <c r="A224" s="36">
        <v>45410</v>
      </c>
      <c r="B224" s="39">
        <f t="shared" ca="1" si="9"/>
        <v>259</v>
      </c>
      <c r="C224" s="39">
        <f t="shared" ca="1" si="10"/>
        <v>8.6</v>
      </c>
      <c r="D224" s="25" t="str">
        <f t="shared" ca="1" si="11"/>
        <v>impayé</v>
      </c>
    </row>
    <row r="225" spans="1:4" x14ac:dyDescent="0.3">
      <c r="A225" s="36">
        <v>45410</v>
      </c>
      <c r="B225" s="39">
        <f t="shared" ca="1" si="9"/>
        <v>259</v>
      </c>
      <c r="C225" s="39">
        <f t="shared" ca="1" si="10"/>
        <v>8.6</v>
      </c>
      <c r="D225" s="25" t="str">
        <f t="shared" ca="1" si="11"/>
        <v>impayé</v>
      </c>
    </row>
    <row r="226" spans="1:4" x14ac:dyDescent="0.3">
      <c r="A226" s="36">
        <v>45410</v>
      </c>
      <c r="B226" s="39">
        <f t="shared" ca="1" si="9"/>
        <v>259</v>
      </c>
      <c r="C226" s="39">
        <f t="shared" ca="1" si="10"/>
        <v>8.6</v>
      </c>
      <c r="D226" s="25" t="str">
        <f t="shared" ca="1" si="11"/>
        <v>impayé</v>
      </c>
    </row>
    <row r="227" spans="1:4" x14ac:dyDescent="0.3">
      <c r="A227" s="37"/>
      <c r="B227" s="39">
        <f t="shared" ca="1" si="9"/>
        <v>0</v>
      </c>
      <c r="C227" s="39">
        <f t="shared" ca="1" si="10"/>
        <v>0</v>
      </c>
      <c r="D227" s="25" t="str">
        <f t="shared" ca="1" si="11"/>
        <v>impayé</v>
      </c>
    </row>
    <row r="228" spans="1:4" x14ac:dyDescent="0.3">
      <c r="A228" s="37"/>
      <c r="B228" s="39">
        <f t="shared" ca="1" si="9"/>
        <v>0</v>
      </c>
      <c r="C228" s="39">
        <f t="shared" ca="1" si="10"/>
        <v>0</v>
      </c>
      <c r="D228" s="25" t="str">
        <f t="shared" ca="1" si="11"/>
        <v>impayé</v>
      </c>
    </row>
    <row r="229" spans="1:4" x14ac:dyDescent="0.3">
      <c r="A229" s="37"/>
      <c r="B229" s="39">
        <f t="shared" ca="1" si="9"/>
        <v>0</v>
      </c>
      <c r="C229" s="39">
        <f t="shared" ca="1" si="10"/>
        <v>0</v>
      </c>
      <c r="D229" s="25" t="str">
        <f t="shared" ca="1" si="11"/>
        <v>impayé</v>
      </c>
    </row>
    <row r="230" spans="1:4" x14ac:dyDescent="0.3">
      <c r="A230" s="37"/>
      <c r="B230" s="39">
        <f t="shared" ca="1" si="9"/>
        <v>0</v>
      </c>
      <c r="C230" s="39">
        <f t="shared" ca="1" si="10"/>
        <v>0</v>
      </c>
      <c r="D230" s="25" t="str">
        <f t="shared" ca="1" si="11"/>
        <v>impayé</v>
      </c>
    </row>
    <row r="231" spans="1:4" x14ac:dyDescent="0.3">
      <c r="A231" s="37"/>
      <c r="B231" s="39">
        <f t="shared" ca="1" si="9"/>
        <v>0</v>
      </c>
      <c r="C231" s="39">
        <f t="shared" ca="1" si="10"/>
        <v>0</v>
      </c>
      <c r="D231" s="25" t="str">
        <f t="shared" ca="1" si="11"/>
        <v>impayé</v>
      </c>
    </row>
    <row r="232" spans="1:4" x14ac:dyDescent="0.3">
      <c r="A232" s="37"/>
      <c r="B232" s="39">
        <f t="shared" ca="1" si="9"/>
        <v>0</v>
      </c>
      <c r="C232" s="39">
        <f t="shared" ca="1" si="10"/>
        <v>0</v>
      </c>
      <c r="D232" s="25" t="str">
        <f t="shared" ca="1" si="11"/>
        <v>impayé</v>
      </c>
    </row>
    <row r="233" spans="1:4" x14ac:dyDescent="0.3">
      <c r="A233" s="36">
        <v>45004</v>
      </c>
      <c r="B233" s="39">
        <f t="shared" ca="1" si="9"/>
        <v>665</v>
      </c>
      <c r="C233" s="39">
        <f t="shared" ca="1" si="10"/>
        <v>22.2</v>
      </c>
      <c r="D233" s="25" t="str">
        <f t="shared" ca="1" si="11"/>
        <v>impayé</v>
      </c>
    </row>
    <row r="234" spans="1:4" x14ac:dyDescent="0.3">
      <c r="A234" s="37"/>
      <c r="B234" s="39">
        <f t="shared" ca="1" si="9"/>
        <v>0</v>
      </c>
      <c r="C234" s="39">
        <f t="shared" ca="1" si="10"/>
        <v>0</v>
      </c>
      <c r="D234" s="25" t="str">
        <f t="shared" ca="1" si="11"/>
        <v>impayé</v>
      </c>
    </row>
    <row r="235" spans="1:4" x14ac:dyDescent="0.3">
      <c r="A235" s="36">
        <v>45388</v>
      </c>
      <c r="B235" s="39">
        <f t="shared" ca="1" si="9"/>
        <v>281</v>
      </c>
      <c r="C235" s="39">
        <f t="shared" ca="1" si="10"/>
        <v>9.4</v>
      </c>
      <c r="D235" s="25" t="str">
        <f t="shared" ca="1" si="11"/>
        <v>impayé</v>
      </c>
    </row>
    <row r="236" spans="1:4" x14ac:dyDescent="0.3">
      <c r="A236" s="36">
        <v>45002</v>
      </c>
      <c r="B236" s="39">
        <f t="shared" ca="1" si="9"/>
        <v>667</v>
      </c>
      <c r="C236" s="39">
        <f t="shared" ca="1" si="10"/>
        <v>22.2</v>
      </c>
      <c r="D236" s="25" t="str">
        <f t="shared" ca="1" si="11"/>
        <v>impayé</v>
      </c>
    </row>
    <row r="237" spans="1:4" x14ac:dyDescent="0.3">
      <c r="A237" s="36">
        <v>45555</v>
      </c>
      <c r="B237" s="39">
        <f t="shared" ca="1" si="9"/>
        <v>114</v>
      </c>
      <c r="C237" s="39">
        <f t="shared" ca="1" si="10"/>
        <v>3.8</v>
      </c>
      <c r="D237" s="25" t="str">
        <f t="shared" ca="1" si="11"/>
        <v>impayé</v>
      </c>
    </row>
    <row r="238" spans="1:4" x14ac:dyDescent="0.3">
      <c r="A238" s="36">
        <v>45397</v>
      </c>
      <c r="B238" s="39">
        <f t="shared" ca="1" si="9"/>
        <v>272</v>
      </c>
      <c r="C238" s="39">
        <f t="shared" ca="1" si="10"/>
        <v>9.1</v>
      </c>
      <c r="D238" s="25" t="str">
        <f t="shared" ca="1" si="11"/>
        <v>impayé</v>
      </c>
    </row>
    <row r="239" spans="1:4" x14ac:dyDescent="0.3">
      <c r="A239" s="37"/>
      <c r="B239" s="39">
        <f t="shared" ca="1" si="9"/>
        <v>0</v>
      </c>
      <c r="C239" s="39">
        <f t="shared" ca="1" si="10"/>
        <v>0</v>
      </c>
      <c r="D239" s="25" t="str">
        <f t="shared" ca="1" si="11"/>
        <v>impayé</v>
      </c>
    </row>
    <row r="240" spans="1:4" x14ac:dyDescent="0.3">
      <c r="A240" s="37"/>
      <c r="B240" s="39">
        <f t="shared" ca="1" si="9"/>
        <v>0</v>
      </c>
      <c r="C240" s="39">
        <f t="shared" ca="1" si="10"/>
        <v>0</v>
      </c>
      <c r="D240" s="25" t="str">
        <f t="shared" ca="1" si="11"/>
        <v>impayé</v>
      </c>
    </row>
    <row r="241" spans="1:4" x14ac:dyDescent="0.3">
      <c r="A241" s="37"/>
      <c r="B241" s="39">
        <f t="shared" ca="1" si="9"/>
        <v>0</v>
      </c>
      <c r="C241" s="39">
        <f t="shared" ca="1" si="10"/>
        <v>0</v>
      </c>
      <c r="D241" s="25" t="str">
        <f t="shared" ca="1" si="11"/>
        <v>impayé</v>
      </c>
    </row>
    <row r="242" spans="1:4" x14ac:dyDescent="0.3">
      <c r="A242" s="37"/>
      <c r="B242" s="39">
        <f t="shared" ca="1" si="9"/>
        <v>0</v>
      </c>
      <c r="C242" s="39">
        <f t="shared" ca="1" si="10"/>
        <v>0</v>
      </c>
      <c r="D242" s="25" t="str">
        <f t="shared" ca="1" si="11"/>
        <v>impayé</v>
      </c>
    </row>
    <row r="243" spans="1:4" x14ac:dyDescent="0.3">
      <c r="A243" s="37"/>
      <c r="B243" s="39">
        <f t="shared" ca="1" si="9"/>
        <v>0</v>
      </c>
      <c r="C243" s="39">
        <f t="shared" ca="1" si="10"/>
        <v>0</v>
      </c>
      <c r="D243" s="25" t="str">
        <f t="shared" ca="1" si="11"/>
        <v>impayé</v>
      </c>
    </row>
    <row r="244" spans="1:4" x14ac:dyDescent="0.3">
      <c r="A244" s="37"/>
      <c r="B244" s="39">
        <f t="shared" ca="1" si="9"/>
        <v>0</v>
      </c>
      <c r="C244" s="39">
        <f t="shared" ca="1" si="10"/>
        <v>0</v>
      </c>
      <c r="D244" s="25" t="str">
        <f t="shared" ca="1" si="11"/>
        <v>impayé</v>
      </c>
    </row>
    <row r="245" spans="1:4" x14ac:dyDescent="0.3">
      <c r="A245" s="37"/>
      <c r="B245" s="39">
        <f t="shared" ca="1" si="9"/>
        <v>0</v>
      </c>
      <c r="C245" s="39">
        <f t="shared" ca="1" si="10"/>
        <v>0</v>
      </c>
      <c r="D245" s="25" t="str">
        <f t="shared" ca="1" si="11"/>
        <v>impayé</v>
      </c>
    </row>
    <row r="246" spans="1:4" x14ac:dyDescent="0.3">
      <c r="A246" s="37"/>
      <c r="B246" s="39">
        <f t="shared" ca="1" si="9"/>
        <v>0</v>
      </c>
      <c r="C246" s="39">
        <f t="shared" ca="1" si="10"/>
        <v>0</v>
      </c>
      <c r="D246" s="25" t="str">
        <f t="shared" ca="1" si="11"/>
        <v>impayé</v>
      </c>
    </row>
    <row r="247" spans="1:4" x14ac:dyDescent="0.3">
      <c r="A247" s="37"/>
      <c r="B247" s="39">
        <f t="shared" ca="1" si="9"/>
        <v>0</v>
      </c>
      <c r="C247" s="39">
        <f t="shared" ca="1" si="10"/>
        <v>0</v>
      </c>
      <c r="D247" s="25" t="str">
        <f t="shared" ca="1" si="11"/>
        <v>impayé</v>
      </c>
    </row>
    <row r="248" spans="1:4" x14ac:dyDescent="0.3">
      <c r="A248" s="37"/>
      <c r="B248" s="39">
        <f t="shared" ca="1" si="9"/>
        <v>0</v>
      </c>
      <c r="C248" s="39">
        <f t="shared" ca="1" si="10"/>
        <v>0</v>
      </c>
      <c r="D248" s="25" t="str">
        <f t="shared" ca="1" si="11"/>
        <v>impayé</v>
      </c>
    </row>
    <row r="249" spans="1:4" x14ac:dyDescent="0.3">
      <c r="A249" s="37"/>
      <c r="B249" s="39">
        <f t="shared" ca="1" si="9"/>
        <v>0</v>
      </c>
      <c r="C249" s="39">
        <f t="shared" ca="1" si="10"/>
        <v>0</v>
      </c>
      <c r="D249" s="25" t="str">
        <f t="shared" ca="1" si="11"/>
        <v>impayé</v>
      </c>
    </row>
    <row r="250" spans="1:4" x14ac:dyDescent="0.3">
      <c r="A250" s="37"/>
      <c r="B250" s="39">
        <f t="shared" ca="1" si="9"/>
        <v>0</v>
      </c>
      <c r="C250" s="39">
        <f t="shared" ca="1" si="10"/>
        <v>0</v>
      </c>
      <c r="D250" s="25" t="str">
        <f t="shared" ca="1" si="11"/>
        <v>impayé</v>
      </c>
    </row>
    <row r="251" spans="1:4" x14ac:dyDescent="0.3">
      <c r="A251" s="37"/>
      <c r="B251" s="39">
        <f t="shared" ca="1" si="9"/>
        <v>0</v>
      </c>
      <c r="C251" s="39">
        <f t="shared" ca="1" si="10"/>
        <v>0</v>
      </c>
      <c r="D251" s="25" t="str">
        <f t="shared" ca="1" si="11"/>
        <v>impayé</v>
      </c>
    </row>
    <row r="252" spans="1:4" x14ac:dyDescent="0.3">
      <c r="A252" s="37"/>
      <c r="B252" s="39">
        <f t="shared" ca="1" si="9"/>
        <v>0</v>
      </c>
      <c r="C252" s="39">
        <f t="shared" ca="1" si="10"/>
        <v>0</v>
      </c>
      <c r="D252" s="25" t="str">
        <f t="shared" ca="1" si="11"/>
        <v>impayé</v>
      </c>
    </row>
    <row r="253" spans="1:4" x14ac:dyDescent="0.3">
      <c r="A253" s="37"/>
      <c r="B253" s="39">
        <f t="shared" ca="1" si="9"/>
        <v>0</v>
      </c>
      <c r="C253" s="39">
        <f t="shared" ca="1" si="10"/>
        <v>0</v>
      </c>
      <c r="D253" s="25" t="str">
        <f t="shared" ca="1" si="11"/>
        <v>impayé</v>
      </c>
    </row>
    <row r="254" spans="1:4" x14ac:dyDescent="0.3">
      <c r="A254" s="37"/>
      <c r="B254" s="39">
        <f t="shared" ca="1" si="9"/>
        <v>0</v>
      </c>
      <c r="C254" s="39">
        <f t="shared" ca="1" si="10"/>
        <v>0</v>
      </c>
      <c r="D254" s="25" t="str">
        <f t="shared" ca="1" si="11"/>
        <v>impayé</v>
      </c>
    </row>
    <row r="255" spans="1:4" x14ac:dyDescent="0.3">
      <c r="A255" s="37"/>
      <c r="B255" s="39">
        <f t="shared" ca="1" si="9"/>
        <v>0</v>
      </c>
      <c r="C255" s="39">
        <f t="shared" ca="1" si="10"/>
        <v>0</v>
      </c>
      <c r="D255" s="25" t="str">
        <f t="shared" ca="1" si="11"/>
        <v>impayé</v>
      </c>
    </row>
    <row r="256" spans="1:4" x14ac:dyDescent="0.3">
      <c r="A256" s="37"/>
      <c r="B256" s="39">
        <f t="shared" ca="1" si="9"/>
        <v>0</v>
      </c>
      <c r="C256" s="39">
        <f t="shared" ca="1" si="10"/>
        <v>0</v>
      </c>
      <c r="D256" s="25" t="str">
        <f t="shared" ca="1" si="11"/>
        <v>impayé</v>
      </c>
    </row>
    <row r="257" spans="1:4" x14ac:dyDescent="0.3">
      <c r="A257" s="37"/>
      <c r="B257" s="39">
        <f t="shared" ca="1" si="9"/>
        <v>0</v>
      </c>
      <c r="C257" s="39">
        <f t="shared" ca="1" si="10"/>
        <v>0</v>
      </c>
      <c r="D257" s="25" t="str">
        <f t="shared" ca="1" si="11"/>
        <v>impayé</v>
      </c>
    </row>
    <row r="258" spans="1:4" x14ac:dyDescent="0.3">
      <c r="A258" s="37"/>
      <c r="B258" s="39">
        <f t="shared" ref="B258:B321" ca="1" si="12">IF(A258=$A$2,0,(TODAY()-A258))</f>
        <v>0</v>
      </c>
      <c r="C258" s="39">
        <f t="shared" ca="1" si="10"/>
        <v>0</v>
      </c>
      <c r="D258" s="25" t="str">
        <f t="shared" ca="1" si="11"/>
        <v>impayé</v>
      </c>
    </row>
    <row r="259" spans="1:4" x14ac:dyDescent="0.3">
      <c r="A259" s="37"/>
      <c r="B259" s="39">
        <f t="shared" ca="1" si="12"/>
        <v>0</v>
      </c>
      <c r="C259" s="39">
        <f t="shared" ref="C259:C322" ca="1" si="13">ROUND(B259/30,1)</f>
        <v>0</v>
      </c>
      <c r="D259" s="25" t="str">
        <f t="shared" ref="D259:D322" ca="1" si="14">IF(OR(C259=$C$2,C259&gt;1),"impayé","payé")</f>
        <v>impayé</v>
      </c>
    </row>
    <row r="260" spans="1:4" x14ac:dyDescent="0.3">
      <c r="A260" s="37"/>
      <c r="B260" s="39">
        <f t="shared" ca="1" si="12"/>
        <v>0</v>
      </c>
      <c r="C260" s="39">
        <f t="shared" ca="1" si="13"/>
        <v>0</v>
      </c>
      <c r="D260" s="25" t="str">
        <f t="shared" ca="1" si="14"/>
        <v>impayé</v>
      </c>
    </row>
    <row r="261" spans="1:4" x14ac:dyDescent="0.3">
      <c r="A261" s="37"/>
      <c r="B261" s="39">
        <f t="shared" ca="1" si="12"/>
        <v>0</v>
      </c>
      <c r="C261" s="39">
        <f t="shared" ca="1" si="13"/>
        <v>0</v>
      </c>
      <c r="D261" s="25" t="str">
        <f t="shared" ca="1" si="14"/>
        <v>impayé</v>
      </c>
    </row>
    <row r="262" spans="1:4" x14ac:dyDescent="0.3">
      <c r="A262" s="37"/>
      <c r="B262" s="39">
        <f t="shared" ca="1" si="12"/>
        <v>0</v>
      </c>
      <c r="C262" s="39">
        <f t="shared" ca="1" si="13"/>
        <v>0</v>
      </c>
      <c r="D262" s="25" t="str">
        <f t="shared" ca="1" si="14"/>
        <v>impayé</v>
      </c>
    </row>
    <row r="263" spans="1:4" x14ac:dyDescent="0.3">
      <c r="A263" s="37"/>
      <c r="B263" s="39">
        <f t="shared" ca="1" si="12"/>
        <v>0</v>
      </c>
      <c r="C263" s="39">
        <f t="shared" ca="1" si="13"/>
        <v>0</v>
      </c>
      <c r="D263" s="25" t="str">
        <f t="shared" ca="1" si="14"/>
        <v>impayé</v>
      </c>
    </row>
    <row r="264" spans="1:4" x14ac:dyDescent="0.3">
      <c r="A264" s="37"/>
      <c r="B264" s="39">
        <f t="shared" ca="1" si="12"/>
        <v>0</v>
      </c>
      <c r="C264" s="39">
        <f t="shared" ca="1" si="13"/>
        <v>0</v>
      </c>
      <c r="D264" s="25" t="str">
        <f t="shared" ca="1" si="14"/>
        <v>impayé</v>
      </c>
    </row>
    <row r="265" spans="1:4" x14ac:dyDescent="0.3">
      <c r="A265" s="37"/>
      <c r="B265" s="39">
        <f t="shared" ca="1" si="12"/>
        <v>0</v>
      </c>
      <c r="C265" s="39">
        <f t="shared" ca="1" si="13"/>
        <v>0</v>
      </c>
      <c r="D265" s="25" t="str">
        <f t="shared" ca="1" si="14"/>
        <v>impayé</v>
      </c>
    </row>
    <row r="266" spans="1:4" x14ac:dyDescent="0.3">
      <c r="A266" s="37"/>
      <c r="B266" s="39">
        <f t="shared" ca="1" si="12"/>
        <v>0</v>
      </c>
      <c r="C266" s="39">
        <f t="shared" ca="1" si="13"/>
        <v>0</v>
      </c>
      <c r="D266" s="25" t="str">
        <f t="shared" ca="1" si="14"/>
        <v>impayé</v>
      </c>
    </row>
    <row r="267" spans="1:4" x14ac:dyDescent="0.3">
      <c r="A267" s="37"/>
      <c r="B267" s="39">
        <f t="shared" ca="1" si="12"/>
        <v>0</v>
      </c>
      <c r="C267" s="39">
        <f t="shared" ca="1" si="13"/>
        <v>0</v>
      </c>
      <c r="D267" s="25" t="str">
        <f t="shared" ca="1" si="14"/>
        <v>impayé</v>
      </c>
    </row>
    <row r="268" spans="1:4" x14ac:dyDescent="0.3">
      <c r="A268" s="37"/>
      <c r="B268" s="39">
        <f t="shared" ca="1" si="12"/>
        <v>0</v>
      </c>
      <c r="C268" s="39">
        <f t="shared" ca="1" si="13"/>
        <v>0</v>
      </c>
      <c r="D268" s="25" t="str">
        <f t="shared" ca="1" si="14"/>
        <v>impayé</v>
      </c>
    </row>
    <row r="269" spans="1:4" x14ac:dyDescent="0.3">
      <c r="A269" s="36">
        <v>44979</v>
      </c>
      <c r="B269" s="39">
        <f t="shared" ca="1" si="12"/>
        <v>690</v>
      </c>
      <c r="C269" s="39">
        <f t="shared" ca="1" si="13"/>
        <v>23</v>
      </c>
      <c r="D269" s="25" t="str">
        <f t="shared" ca="1" si="14"/>
        <v>impayé</v>
      </c>
    </row>
    <row r="270" spans="1:4" x14ac:dyDescent="0.3">
      <c r="A270" s="36">
        <v>44979</v>
      </c>
      <c r="B270" s="39">
        <f t="shared" ca="1" si="12"/>
        <v>690</v>
      </c>
      <c r="C270" s="39">
        <f t="shared" ca="1" si="13"/>
        <v>23</v>
      </c>
      <c r="D270" s="25" t="str">
        <f t="shared" ca="1" si="14"/>
        <v>impayé</v>
      </c>
    </row>
    <row r="271" spans="1:4" x14ac:dyDescent="0.3">
      <c r="A271" s="36">
        <v>44979</v>
      </c>
      <c r="B271" s="39">
        <f t="shared" ca="1" si="12"/>
        <v>690</v>
      </c>
      <c r="C271" s="39">
        <f t="shared" ca="1" si="13"/>
        <v>23</v>
      </c>
      <c r="D271" s="25" t="str">
        <f t="shared" ca="1" si="14"/>
        <v>impayé</v>
      </c>
    </row>
    <row r="272" spans="1:4" x14ac:dyDescent="0.3">
      <c r="A272" s="36">
        <v>45109</v>
      </c>
      <c r="B272" s="39">
        <f t="shared" ca="1" si="12"/>
        <v>560</v>
      </c>
      <c r="C272" s="39">
        <f t="shared" ca="1" si="13"/>
        <v>18.7</v>
      </c>
      <c r="D272" s="25" t="str">
        <f t="shared" ca="1" si="14"/>
        <v>impayé</v>
      </c>
    </row>
    <row r="273" spans="1:4" x14ac:dyDescent="0.3">
      <c r="A273" s="36">
        <v>45537</v>
      </c>
      <c r="B273" s="39">
        <f t="shared" ca="1" si="12"/>
        <v>132</v>
      </c>
      <c r="C273" s="39">
        <f t="shared" ca="1" si="13"/>
        <v>4.4000000000000004</v>
      </c>
      <c r="D273" s="25" t="str">
        <f t="shared" ca="1" si="14"/>
        <v>impayé</v>
      </c>
    </row>
    <row r="274" spans="1:4" x14ac:dyDescent="0.3">
      <c r="A274" s="36">
        <v>45380</v>
      </c>
      <c r="B274" s="39">
        <f t="shared" ca="1" si="12"/>
        <v>289</v>
      </c>
      <c r="C274" s="39">
        <f t="shared" ca="1" si="13"/>
        <v>9.6</v>
      </c>
      <c r="D274" s="25" t="str">
        <f t="shared" ca="1" si="14"/>
        <v>impayé</v>
      </c>
    </row>
    <row r="275" spans="1:4" x14ac:dyDescent="0.3">
      <c r="A275" s="36">
        <v>45380</v>
      </c>
      <c r="B275" s="39">
        <f t="shared" ca="1" si="12"/>
        <v>289</v>
      </c>
      <c r="C275" s="39">
        <f t="shared" ca="1" si="13"/>
        <v>9.6</v>
      </c>
      <c r="D275" s="25" t="str">
        <f t="shared" ca="1" si="14"/>
        <v>impayé</v>
      </c>
    </row>
    <row r="276" spans="1:4" x14ac:dyDescent="0.3">
      <c r="A276" s="36">
        <v>45380</v>
      </c>
      <c r="B276" s="39">
        <f t="shared" ca="1" si="12"/>
        <v>289</v>
      </c>
      <c r="C276" s="39">
        <f t="shared" ca="1" si="13"/>
        <v>9.6</v>
      </c>
      <c r="D276" s="25" t="str">
        <f t="shared" ca="1" si="14"/>
        <v>impayé</v>
      </c>
    </row>
    <row r="277" spans="1:4" x14ac:dyDescent="0.3">
      <c r="A277" s="36">
        <v>45486</v>
      </c>
      <c r="B277" s="39">
        <f t="shared" ca="1" si="12"/>
        <v>183</v>
      </c>
      <c r="C277" s="39">
        <f t="shared" ca="1" si="13"/>
        <v>6.1</v>
      </c>
      <c r="D277" s="25" t="str">
        <f t="shared" ca="1" si="14"/>
        <v>impayé</v>
      </c>
    </row>
    <row r="278" spans="1:4" x14ac:dyDescent="0.3">
      <c r="A278" s="36">
        <v>45353</v>
      </c>
      <c r="B278" s="39">
        <f t="shared" ca="1" si="12"/>
        <v>316</v>
      </c>
      <c r="C278" s="39">
        <f t="shared" ca="1" si="13"/>
        <v>10.5</v>
      </c>
      <c r="D278" s="25" t="str">
        <f t="shared" ca="1" si="14"/>
        <v>impayé</v>
      </c>
    </row>
    <row r="279" spans="1:4" x14ac:dyDescent="0.3">
      <c r="A279" s="36">
        <v>44942</v>
      </c>
      <c r="B279" s="39">
        <f t="shared" ca="1" si="12"/>
        <v>727</v>
      </c>
      <c r="C279" s="39">
        <f t="shared" ca="1" si="13"/>
        <v>24.2</v>
      </c>
      <c r="D279" s="25" t="str">
        <f t="shared" ca="1" si="14"/>
        <v>impayé</v>
      </c>
    </row>
    <row r="280" spans="1:4" x14ac:dyDescent="0.3">
      <c r="A280" s="36">
        <v>44942</v>
      </c>
      <c r="B280" s="39">
        <f t="shared" ca="1" si="12"/>
        <v>727</v>
      </c>
      <c r="C280" s="39">
        <f t="shared" ca="1" si="13"/>
        <v>24.2</v>
      </c>
      <c r="D280" s="25" t="str">
        <f t="shared" ca="1" si="14"/>
        <v>impayé</v>
      </c>
    </row>
    <row r="281" spans="1:4" x14ac:dyDescent="0.3">
      <c r="A281" s="36">
        <v>45080</v>
      </c>
      <c r="B281" s="39">
        <f t="shared" ca="1" si="12"/>
        <v>589</v>
      </c>
      <c r="C281" s="39">
        <f t="shared" ca="1" si="13"/>
        <v>19.600000000000001</v>
      </c>
      <c r="D281" s="25" t="str">
        <f t="shared" ca="1" si="14"/>
        <v>impayé</v>
      </c>
    </row>
    <row r="282" spans="1:4" x14ac:dyDescent="0.3">
      <c r="A282" s="36">
        <v>45353</v>
      </c>
      <c r="B282" s="39">
        <f t="shared" ca="1" si="12"/>
        <v>316</v>
      </c>
      <c r="C282" s="39">
        <f t="shared" ca="1" si="13"/>
        <v>10.5</v>
      </c>
      <c r="D282" s="25" t="str">
        <f t="shared" ca="1" si="14"/>
        <v>impayé</v>
      </c>
    </row>
    <row r="283" spans="1:4" x14ac:dyDescent="0.3">
      <c r="A283" s="36">
        <v>45466</v>
      </c>
      <c r="B283" s="39">
        <f t="shared" ca="1" si="12"/>
        <v>203</v>
      </c>
      <c r="C283" s="39">
        <f t="shared" ca="1" si="13"/>
        <v>6.8</v>
      </c>
      <c r="D283" s="25" t="str">
        <f t="shared" ca="1" si="14"/>
        <v>impayé</v>
      </c>
    </row>
    <row r="284" spans="1:4" x14ac:dyDescent="0.3">
      <c r="A284" s="36">
        <v>44941</v>
      </c>
      <c r="B284" s="39">
        <f t="shared" ca="1" si="12"/>
        <v>728</v>
      </c>
      <c r="C284" s="39">
        <f t="shared" ca="1" si="13"/>
        <v>24.3</v>
      </c>
      <c r="D284" s="25" t="str">
        <f t="shared" ca="1" si="14"/>
        <v>impayé</v>
      </c>
    </row>
    <row r="285" spans="1:4" x14ac:dyDescent="0.3">
      <c r="A285" s="36">
        <v>44941</v>
      </c>
      <c r="B285" s="39">
        <f t="shared" ca="1" si="12"/>
        <v>728</v>
      </c>
      <c r="C285" s="39">
        <f t="shared" ca="1" si="13"/>
        <v>24.3</v>
      </c>
      <c r="D285" s="25" t="str">
        <f t="shared" ca="1" si="14"/>
        <v>impayé</v>
      </c>
    </row>
    <row r="286" spans="1:4" x14ac:dyDescent="0.3">
      <c r="A286" s="36">
        <v>44941</v>
      </c>
      <c r="B286" s="39">
        <f t="shared" ca="1" si="12"/>
        <v>728</v>
      </c>
      <c r="C286" s="39">
        <f t="shared" ca="1" si="13"/>
        <v>24.3</v>
      </c>
      <c r="D286" s="25" t="str">
        <f t="shared" ca="1" si="14"/>
        <v>impayé</v>
      </c>
    </row>
    <row r="287" spans="1:4" x14ac:dyDescent="0.3">
      <c r="A287" s="37"/>
      <c r="B287" s="39">
        <f t="shared" ca="1" si="12"/>
        <v>0</v>
      </c>
      <c r="C287" s="39">
        <f t="shared" ca="1" si="13"/>
        <v>0</v>
      </c>
      <c r="D287" s="25" t="str">
        <f t="shared" ca="1" si="14"/>
        <v>impayé</v>
      </c>
    </row>
    <row r="288" spans="1:4" x14ac:dyDescent="0.3">
      <c r="A288" s="37"/>
      <c r="B288" s="39">
        <f t="shared" ca="1" si="12"/>
        <v>0</v>
      </c>
      <c r="C288" s="39">
        <f t="shared" ca="1" si="13"/>
        <v>0</v>
      </c>
      <c r="D288" s="25" t="str">
        <f t="shared" ca="1" si="14"/>
        <v>impayé</v>
      </c>
    </row>
    <row r="289" spans="1:4" x14ac:dyDescent="0.3">
      <c r="A289" s="37"/>
      <c r="B289" s="39">
        <f t="shared" ca="1" si="12"/>
        <v>0</v>
      </c>
      <c r="C289" s="39">
        <f t="shared" ca="1" si="13"/>
        <v>0</v>
      </c>
      <c r="D289" s="25" t="str">
        <f t="shared" ca="1" si="14"/>
        <v>impayé</v>
      </c>
    </row>
    <row r="290" spans="1:4" x14ac:dyDescent="0.3">
      <c r="A290" s="36">
        <v>44944</v>
      </c>
      <c r="B290" s="39">
        <f t="shared" ca="1" si="12"/>
        <v>725</v>
      </c>
      <c r="C290" s="39">
        <f t="shared" ca="1" si="13"/>
        <v>24.2</v>
      </c>
      <c r="D290" s="25" t="str">
        <f t="shared" ca="1" si="14"/>
        <v>impayé</v>
      </c>
    </row>
    <row r="291" spans="1:4" x14ac:dyDescent="0.3">
      <c r="A291" s="36">
        <v>44944</v>
      </c>
      <c r="B291" s="39">
        <f t="shared" ca="1" si="12"/>
        <v>725</v>
      </c>
      <c r="C291" s="39">
        <f t="shared" ca="1" si="13"/>
        <v>24.2</v>
      </c>
      <c r="D291" s="25" t="str">
        <f t="shared" ca="1" si="14"/>
        <v>impayé</v>
      </c>
    </row>
    <row r="292" spans="1:4" x14ac:dyDescent="0.3">
      <c r="A292" s="36">
        <v>44944</v>
      </c>
      <c r="B292" s="39">
        <f t="shared" ca="1" si="12"/>
        <v>725</v>
      </c>
      <c r="C292" s="39">
        <f t="shared" ca="1" si="13"/>
        <v>24.2</v>
      </c>
      <c r="D292" s="25" t="str">
        <f t="shared" ca="1" si="14"/>
        <v>impayé</v>
      </c>
    </row>
    <row r="293" spans="1:4" x14ac:dyDescent="0.3">
      <c r="A293" s="36">
        <v>44944</v>
      </c>
      <c r="B293" s="39">
        <f t="shared" ca="1" si="12"/>
        <v>725</v>
      </c>
      <c r="C293" s="39">
        <f t="shared" ca="1" si="13"/>
        <v>24.2</v>
      </c>
      <c r="D293" s="25" t="str">
        <f t="shared" ca="1" si="14"/>
        <v>impayé</v>
      </c>
    </row>
    <row r="294" spans="1:4" x14ac:dyDescent="0.3">
      <c r="A294" s="36">
        <v>44944</v>
      </c>
      <c r="B294" s="39">
        <f t="shared" ca="1" si="12"/>
        <v>725</v>
      </c>
      <c r="C294" s="39">
        <f t="shared" ca="1" si="13"/>
        <v>24.2</v>
      </c>
      <c r="D294" s="25" t="str">
        <f t="shared" ca="1" si="14"/>
        <v>impayé</v>
      </c>
    </row>
    <row r="295" spans="1:4" x14ac:dyDescent="0.3">
      <c r="A295" s="36">
        <v>45334</v>
      </c>
      <c r="B295" s="39">
        <f t="shared" ca="1" si="12"/>
        <v>335</v>
      </c>
      <c r="C295" s="39">
        <f t="shared" ca="1" si="13"/>
        <v>11.2</v>
      </c>
      <c r="D295" s="25" t="str">
        <f t="shared" ca="1" si="14"/>
        <v>impayé</v>
      </c>
    </row>
    <row r="296" spans="1:4" x14ac:dyDescent="0.3">
      <c r="A296" s="36">
        <v>45334</v>
      </c>
      <c r="B296" s="39">
        <f t="shared" ca="1" si="12"/>
        <v>335</v>
      </c>
      <c r="C296" s="39">
        <f t="shared" ca="1" si="13"/>
        <v>11.2</v>
      </c>
      <c r="D296" s="25" t="str">
        <f t="shared" ca="1" si="14"/>
        <v>impayé</v>
      </c>
    </row>
    <row r="297" spans="1:4" x14ac:dyDescent="0.3">
      <c r="A297" s="36">
        <v>45334</v>
      </c>
      <c r="B297" s="39">
        <f t="shared" ca="1" si="12"/>
        <v>335</v>
      </c>
      <c r="C297" s="39">
        <f t="shared" ca="1" si="13"/>
        <v>11.2</v>
      </c>
      <c r="D297" s="25" t="str">
        <f t="shared" ca="1" si="14"/>
        <v>impayé</v>
      </c>
    </row>
    <row r="298" spans="1:4" x14ac:dyDescent="0.3">
      <c r="A298" s="36">
        <v>45334</v>
      </c>
      <c r="B298" s="39">
        <f t="shared" ca="1" si="12"/>
        <v>335</v>
      </c>
      <c r="C298" s="39">
        <f t="shared" ca="1" si="13"/>
        <v>11.2</v>
      </c>
      <c r="D298" s="25" t="str">
        <f t="shared" ca="1" si="14"/>
        <v>impayé</v>
      </c>
    </row>
    <row r="299" spans="1:4" x14ac:dyDescent="0.3">
      <c r="A299" s="36">
        <v>45334</v>
      </c>
      <c r="B299" s="39">
        <f t="shared" ca="1" si="12"/>
        <v>335</v>
      </c>
      <c r="C299" s="39">
        <f t="shared" ca="1" si="13"/>
        <v>11.2</v>
      </c>
      <c r="D299" s="25" t="str">
        <f t="shared" ca="1" si="14"/>
        <v>impayé</v>
      </c>
    </row>
    <row r="300" spans="1:4" x14ac:dyDescent="0.3">
      <c r="A300" s="36">
        <v>45074</v>
      </c>
      <c r="B300" s="39">
        <f t="shared" ca="1" si="12"/>
        <v>595</v>
      </c>
      <c r="C300" s="39">
        <f t="shared" ca="1" si="13"/>
        <v>19.8</v>
      </c>
      <c r="D300" s="25" t="str">
        <f t="shared" ca="1" si="14"/>
        <v>impayé</v>
      </c>
    </row>
    <row r="301" spans="1:4" x14ac:dyDescent="0.3">
      <c r="A301" s="36">
        <v>45096</v>
      </c>
      <c r="B301" s="39">
        <f t="shared" ca="1" si="12"/>
        <v>573</v>
      </c>
      <c r="C301" s="39">
        <f t="shared" ca="1" si="13"/>
        <v>19.100000000000001</v>
      </c>
      <c r="D301" s="25" t="str">
        <f t="shared" ca="1" si="14"/>
        <v>impayé</v>
      </c>
    </row>
    <row r="302" spans="1:4" x14ac:dyDescent="0.3">
      <c r="A302" s="37"/>
      <c r="B302" s="39">
        <f t="shared" ca="1" si="12"/>
        <v>0</v>
      </c>
      <c r="C302" s="39">
        <f t="shared" ca="1" si="13"/>
        <v>0</v>
      </c>
      <c r="D302" s="25" t="str">
        <f t="shared" ca="1" si="14"/>
        <v>impayé</v>
      </c>
    </row>
    <row r="303" spans="1:4" x14ac:dyDescent="0.3">
      <c r="A303" s="36">
        <v>45506</v>
      </c>
      <c r="B303" s="39">
        <f t="shared" ca="1" si="12"/>
        <v>163</v>
      </c>
      <c r="C303" s="39">
        <f t="shared" ca="1" si="13"/>
        <v>5.4</v>
      </c>
      <c r="D303" s="25" t="str">
        <f t="shared" ca="1" si="14"/>
        <v>impayé</v>
      </c>
    </row>
    <row r="304" spans="1:4" x14ac:dyDescent="0.3">
      <c r="A304" s="36">
        <v>45013</v>
      </c>
      <c r="B304" s="39">
        <f t="shared" ca="1" si="12"/>
        <v>656</v>
      </c>
      <c r="C304" s="39">
        <f t="shared" ca="1" si="13"/>
        <v>21.9</v>
      </c>
      <c r="D304" s="25" t="str">
        <f t="shared" ca="1" si="14"/>
        <v>impayé</v>
      </c>
    </row>
    <row r="305" spans="1:4" x14ac:dyDescent="0.3">
      <c r="A305" s="36">
        <v>45059</v>
      </c>
      <c r="B305" s="39">
        <f t="shared" ca="1" si="12"/>
        <v>610</v>
      </c>
      <c r="C305" s="39">
        <f t="shared" ca="1" si="13"/>
        <v>20.3</v>
      </c>
      <c r="D305" s="25" t="str">
        <f t="shared" ca="1" si="14"/>
        <v>impayé</v>
      </c>
    </row>
    <row r="306" spans="1:4" x14ac:dyDescent="0.3">
      <c r="A306" s="36">
        <v>45059</v>
      </c>
      <c r="B306" s="39">
        <f t="shared" ca="1" si="12"/>
        <v>610</v>
      </c>
      <c r="C306" s="39">
        <f t="shared" ca="1" si="13"/>
        <v>20.3</v>
      </c>
      <c r="D306" s="25" t="str">
        <f t="shared" ca="1" si="14"/>
        <v>impayé</v>
      </c>
    </row>
    <row r="307" spans="1:4" x14ac:dyDescent="0.3">
      <c r="A307" s="36">
        <v>45563</v>
      </c>
      <c r="B307" s="39">
        <f t="shared" ca="1" si="12"/>
        <v>106</v>
      </c>
      <c r="C307" s="39">
        <f t="shared" ca="1" si="13"/>
        <v>3.5</v>
      </c>
      <c r="D307" s="25" t="str">
        <f t="shared" ca="1" si="14"/>
        <v>impayé</v>
      </c>
    </row>
    <row r="308" spans="1:4" x14ac:dyDescent="0.3">
      <c r="A308" s="36">
        <v>45602</v>
      </c>
      <c r="B308" s="39">
        <f t="shared" ca="1" si="12"/>
        <v>67</v>
      </c>
      <c r="C308" s="39">
        <f t="shared" ca="1" si="13"/>
        <v>2.2000000000000002</v>
      </c>
      <c r="D308" s="25" t="str">
        <f t="shared" ca="1" si="14"/>
        <v>impayé</v>
      </c>
    </row>
    <row r="309" spans="1:4" x14ac:dyDescent="0.3">
      <c r="A309" s="36">
        <v>45413</v>
      </c>
      <c r="B309" s="39">
        <f t="shared" ca="1" si="12"/>
        <v>256</v>
      </c>
      <c r="C309" s="39">
        <f t="shared" ca="1" si="13"/>
        <v>8.5</v>
      </c>
      <c r="D309" s="25" t="str">
        <f t="shared" ca="1" si="14"/>
        <v>impayé</v>
      </c>
    </row>
    <row r="310" spans="1:4" x14ac:dyDescent="0.3">
      <c r="A310" s="36">
        <v>45444</v>
      </c>
      <c r="B310" s="39">
        <f t="shared" ca="1" si="12"/>
        <v>225</v>
      </c>
      <c r="C310" s="39">
        <f t="shared" ca="1" si="13"/>
        <v>7.5</v>
      </c>
      <c r="D310" s="25" t="str">
        <f t="shared" ca="1" si="14"/>
        <v>impayé</v>
      </c>
    </row>
    <row r="311" spans="1:4" x14ac:dyDescent="0.3">
      <c r="A311" s="36">
        <v>45444</v>
      </c>
      <c r="B311" s="39">
        <f t="shared" ca="1" si="12"/>
        <v>225</v>
      </c>
      <c r="C311" s="39">
        <f t="shared" ca="1" si="13"/>
        <v>7.5</v>
      </c>
      <c r="D311" s="25" t="str">
        <f t="shared" ca="1" si="14"/>
        <v>impayé</v>
      </c>
    </row>
    <row r="312" spans="1:4" x14ac:dyDescent="0.3">
      <c r="A312" s="36">
        <v>45152</v>
      </c>
      <c r="B312" s="39">
        <f t="shared" ca="1" si="12"/>
        <v>517</v>
      </c>
      <c r="C312" s="39">
        <f t="shared" ca="1" si="13"/>
        <v>17.2</v>
      </c>
      <c r="D312" s="25" t="str">
        <f t="shared" ca="1" si="14"/>
        <v>impayé</v>
      </c>
    </row>
    <row r="313" spans="1:4" x14ac:dyDescent="0.3">
      <c r="A313" s="36">
        <v>45152</v>
      </c>
      <c r="B313" s="39">
        <f t="shared" ca="1" si="12"/>
        <v>517</v>
      </c>
      <c r="C313" s="39">
        <f t="shared" ca="1" si="13"/>
        <v>17.2</v>
      </c>
      <c r="D313" s="25" t="str">
        <f t="shared" ca="1" si="14"/>
        <v>impayé</v>
      </c>
    </row>
    <row r="314" spans="1:4" x14ac:dyDescent="0.3">
      <c r="A314" s="36">
        <v>45152</v>
      </c>
      <c r="B314" s="39">
        <f t="shared" ca="1" si="12"/>
        <v>517</v>
      </c>
      <c r="C314" s="39">
        <f t="shared" ca="1" si="13"/>
        <v>17.2</v>
      </c>
      <c r="D314" s="25" t="str">
        <f t="shared" ca="1" si="14"/>
        <v>impayé</v>
      </c>
    </row>
    <row r="315" spans="1:4" x14ac:dyDescent="0.3">
      <c r="A315" s="36">
        <v>45152</v>
      </c>
      <c r="B315" s="39">
        <f t="shared" ca="1" si="12"/>
        <v>517</v>
      </c>
      <c r="C315" s="39">
        <f t="shared" ca="1" si="13"/>
        <v>17.2</v>
      </c>
      <c r="D315" s="25" t="str">
        <f t="shared" ca="1" si="14"/>
        <v>impayé</v>
      </c>
    </row>
    <row r="316" spans="1:4" x14ac:dyDescent="0.3">
      <c r="A316" s="36">
        <v>45218</v>
      </c>
      <c r="B316" s="39">
        <f t="shared" ca="1" si="12"/>
        <v>451</v>
      </c>
      <c r="C316" s="39">
        <f t="shared" ca="1" si="13"/>
        <v>15</v>
      </c>
      <c r="D316" s="25" t="str">
        <f t="shared" ca="1" si="14"/>
        <v>impayé</v>
      </c>
    </row>
    <row r="317" spans="1:4" x14ac:dyDescent="0.3">
      <c r="A317" s="36">
        <v>45218</v>
      </c>
      <c r="B317" s="39">
        <f t="shared" ca="1" si="12"/>
        <v>451</v>
      </c>
      <c r="C317" s="39">
        <f t="shared" ca="1" si="13"/>
        <v>15</v>
      </c>
      <c r="D317" s="25" t="str">
        <f t="shared" ca="1" si="14"/>
        <v>impayé</v>
      </c>
    </row>
    <row r="318" spans="1:4" x14ac:dyDescent="0.3">
      <c r="A318" s="36">
        <v>45285</v>
      </c>
      <c r="B318" s="39">
        <f t="shared" ca="1" si="12"/>
        <v>384</v>
      </c>
      <c r="C318" s="39">
        <f t="shared" ca="1" si="13"/>
        <v>12.8</v>
      </c>
      <c r="D318" s="25" t="str">
        <f t="shared" ca="1" si="14"/>
        <v>impayé</v>
      </c>
    </row>
    <row r="319" spans="1:4" x14ac:dyDescent="0.3">
      <c r="A319" s="36">
        <v>45284</v>
      </c>
      <c r="B319" s="39">
        <f t="shared" ca="1" si="12"/>
        <v>385</v>
      </c>
      <c r="C319" s="39">
        <f t="shared" ca="1" si="13"/>
        <v>12.8</v>
      </c>
      <c r="D319" s="25" t="str">
        <f t="shared" ca="1" si="14"/>
        <v>impayé</v>
      </c>
    </row>
    <row r="320" spans="1:4" x14ac:dyDescent="0.3">
      <c r="A320" s="36">
        <v>45284</v>
      </c>
      <c r="B320" s="39">
        <f t="shared" ca="1" si="12"/>
        <v>385</v>
      </c>
      <c r="C320" s="39">
        <f t="shared" ca="1" si="13"/>
        <v>12.8</v>
      </c>
      <c r="D320" s="25" t="str">
        <f t="shared" ca="1" si="14"/>
        <v>impayé</v>
      </c>
    </row>
    <row r="321" spans="1:4" x14ac:dyDescent="0.3">
      <c r="A321" s="36">
        <v>45284</v>
      </c>
      <c r="B321" s="39">
        <f t="shared" ca="1" si="12"/>
        <v>385</v>
      </c>
      <c r="C321" s="39">
        <f t="shared" ca="1" si="13"/>
        <v>12.8</v>
      </c>
      <c r="D321" s="25" t="str">
        <f t="shared" ca="1" si="14"/>
        <v>impayé</v>
      </c>
    </row>
    <row r="322" spans="1:4" x14ac:dyDescent="0.3">
      <c r="A322" s="36">
        <v>45529</v>
      </c>
      <c r="B322" s="39">
        <f t="shared" ref="B322:B385" ca="1" si="15">IF(A322=$A$2,0,(TODAY()-A322))</f>
        <v>140</v>
      </c>
      <c r="C322" s="39">
        <f t="shared" ca="1" si="13"/>
        <v>4.7</v>
      </c>
      <c r="D322" s="25" t="str">
        <f t="shared" ca="1" si="14"/>
        <v>impayé</v>
      </c>
    </row>
    <row r="323" spans="1:4" x14ac:dyDescent="0.3">
      <c r="A323" s="36">
        <v>45529</v>
      </c>
      <c r="B323" s="39">
        <f t="shared" ca="1" si="15"/>
        <v>140</v>
      </c>
      <c r="C323" s="39">
        <f t="shared" ref="C323:C386" ca="1" si="16">ROUND(B323/30,1)</f>
        <v>4.7</v>
      </c>
      <c r="D323" s="25" t="str">
        <f t="shared" ref="D323:D386" ca="1" si="17">IF(OR(C323=$C$2,C323&gt;1),"impayé","payé")</f>
        <v>impayé</v>
      </c>
    </row>
    <row r="324" spans="1:4" x14ac:dyDescent="0.3">
      <c r="A324" s="36">
        <v>45529</v>
      </c>
      <c r="B324" s="39">
        <f t="shared" ca="1" si="15"/>
        <v>140</v>
      </c>
      <c r="C324" s="39">
        <f t="shared" ca="1" si="16"/>
        <v>4.7</v>
      </c>
      <c r="D324" s="25" t="str">
        <f t="shared" ca="1" si="17"/>
        <v>impayé</v>
      </c>
    </row>
    <row r="325" spans="1:4" x14ac:dyDescent="0.3">
      <c r="A325" s="36">
        <v>45529</v>
      </c>
      <c r="B325" s="39">
        <f t="shared" ca="1" si="15"/>
        <v>140</v>
      </c>
      <c r="C325" s="39">
        <f t="shared" ca="1" si="16"/>
        <v>4.7</v>
      </c>
      <c r="D325" s="25" t="str">
        <f t="shared" ca="1" si="17"/>
        <v>impayé</v>
      </c>
    </row>
    <row r="326" spans="1:4" x14ac:dyDescent="0.3">
      <c r="A326" s="36">
        <v>45567</v>
      </c>
      <c r="B326" s="39">
        <f t="shared" ca="1" si="15"/>
        <v>102</v>
      </c>
      <c r="C326" s="39">
        <f t="shared" ca="1" si="16"/>
        <v>3.4</v>
      </c>
      <c r="D326" s="25" t="str">
        <f t="shared" ca="1" si="17"/>
        <v>impayé</v>
      </c>
    </row>
    <row r="327" spans="1:4" x14ac:dyDescent="0.3">
      <c r="A327" s="36">
        <v>45567</v>
      </c>
      <c r="B327" s="39">
        <f t="shared" ca="1" si="15"/>
        <v>102</v>
      </c>
      <c r="C327" s="39">
        <f t="shared" ca="1" si="16"/>
        <v>3.4</v>
      </c>
      <c r="D327" s="25" t="str">
        <f t="shared" ca="1" si="17"/>
        <v>impayé</v>
      </c>
    </row>
    <row r="328" spans="1:4" x14ac:dyDescent="0.3">
      <c r="A328" s="37"/>
      <c r="B328" s="39">
        <f t="shared" ca="1" si="15"/>
        <v>0</v>
      </c>
      <c r="C328" s="39">
        <f t="shared" ca="1" si="16"/>
        <v>0</v>
      </c>
      <c r="D328" s="25" t="str">
        <f t="shared" ca="1" si="17"/>
        <v>impayé</v>
      </c>
    </row>
    <row r="329" spans="1:4" x14ac:dyDescent="0.3">
      <c r="A329" s="37"/>
      <c r="B329" s="39">
        <f t="shared" ca="1" si="15"/>
        <v>0</v>
      </c>
      <c r="C329" s="39">
        <f t="shared" ca="1" si="16"/>
        <v>0</v>
      </c>
      <c r="D329" s="25" t="str">
        <f t="shared" ca="1" si="17"/>
        <v>impayé</v>
      </c>
    </row>
    <row r="330" spans="1:4" x14ac:dyDescent="0.3">
      <c r="A330" s="37"/>
      <c r="B330" s="39">
        <f t="shared" ca="1" si="15"/>
        <v>0</v>
      </c>
      <c r="C330" s="39">
        <f t="shared" ca="1" si="16"/>
        <v>0</v>
      </c>
      <c r="D330" s="25" t="str">
        <f t="shared" ca="1" si="17"/>
        <v>impayé</v>
      </c>
    </row>
    <row r="331" spans="1:4" x14ac:dyDescent="0.3">
      <c r="A331" s="37"/>
      <c r="B331" s="39">
        <f t="shared" ca="1" si="15"/>
        <v>0</v>
      </c>
      <c r="C331" s="39">
        <f t="shared" ca="1" si="16"/>
        <v>0</v>
      </c>
      <c r="D331" s="25" t="str">
        <f t="shared" ca="1" si="17"/>
        <v>impayé</v>
      </c>
    </row>
    <row r="332" spans="1:4" x14ac:dyDescent="0.3">
      <c r="A332" s="36">
        <v>45119</v>
      </c>
      <c r="B332" s="39">
        <f t="shared" ca="1" si="15"/>
        <v>550</v>
      </c>
      <c r="C332" s="39">
        <f t="shared" ca="1" si="16"/>
        <v>18.3</v>
      </c>
      <c r="D332" s="25" t="str">
        <f t="shared" ca="1" si="17"/>
        <v>impayé</v>
      </c>
    </row>
    <row r="333" spans="1:4" x14ac:dyDescent="0.3">
      <c r="A333" s="36">
        <v>45119</v>
      </c>
      <c r="B333" s="39">
        <f t="shared" ca="1" si="15"/>
        <v>550</v>
      </c>
      <c r="C333" s="39">
        <f t="shared" ca="1" si="16"/>
        <v>18.3</v>
      </c>
      <c r="D333" s="25" t="str">
        <f t="shared" ca="1" si="17"/>
        <v>impayé</v>
      </c>
    </row>
    <row r="334" spans="1:4" x14ac:dyDescent="0.3">
      <c r="A334" s="36">
        <v>45119</v>
      </c>
      <c r="B334" s="39">
        <f t="shared" ca="1" si="15"/>
        <v>550</v>
      </c>
      <c r="C334" s="39">
        <f t="shared" ca="1" si="16"/>
        <v>18.3</v>
      </c>
      <c r="D334" s="25" t="str">
        <f t="shared" ca="1" si="17"/>
        <v>impayé</v>
      </c>
    </row>
    <row r="335" spans="1:4" x14ac:dyDescent="0.3">
      <c r="A335" s="36">
        <v>45130</v>
      </c>
      <c r="B335" s="39">
        <f t="shared" ca="1" si="15"/>
        <v>539</v>
      </c>
      <c r="C335" s="39">
        <f t="shared" ca="1" si="16"/>
        <v>18</v>
      </c>
      <c r="D335" s="25" t="str">
        <f t="shared" ca="1" si="17"/>
        <v>impayé</v>
      </c>
    </row>
    <row r="336" spans="1:4" x14ac:dyDescent="0.3">
      <c r="A336" s="36">
        <v>45214</v>
      </c>
      <c r="B336" s="39">
        <f t="shared" ca="1" si="15"/>
        <v>455</v>
      </c>
      <c r="C336" s="39">
        <f t="shared" ca="1" si="16"/>
        <v>15.2</v>
      </c>
      <c r="D336" s="25" t="str">
        <f t="shared" ca="1" si="17"/>
        <v>impayé</v>
      </c>
    </row>
    <row r="337" spans="1:4" x14ac:dyDescent="0.3">
      <c r="A337" s="36">
        <v>45214</v>
      </c>
      <c r="B337" s="39">
        <f t="shared" ca="1" si="15"/>
        <v>455</v>
      </c>
      <c r="C337" s="39">
        <f t="shared" ca="1" si="16"/>
        <v>15.2</v>
      </c>
      <c r="D337" s="25" t="str">
        <f t="shared" ca="1" si="17"/>
        <v>impayé</v>
      </c>
    </row>
    <row r="338" spans="1:4" x14ac:dyDescent="0.3">
      <c r="A338" s="36">
        <v>45214</v>
      </c>
      <c r="B338" s="39">
        <f t="shared" ca="1" si="15"/>
        <v>455</v>
      </c>
      <c r="C338" s="39">
        <f t="shared" ca="1" si="16"/>
        <v>15.2</v>
      </c>
      <c r="D338" s="25" t="str">
        <f t="shared" ca="1" si="17"/>
        <v>impayé</v>
      </c>
    </row>
    <row r="339" spans="1:4" x14ac:dyDescent="0.3">
      <c r="A339" s="36">
        <v>45516</v>
      </c>
      <c r="B339" s="39">
        <f t="shared" ca="1" si="15"/>
        <v>153</v>
      </c>
      <c r="C339" s="39">
        <f t="shared" ca="1" si="16"/>
        <v>5.0999999999999996</v>
      </c>
      <c r="D339" s="25" t="str">
        <f t="shared" ca="1" si="17"/>
        <v>impayé</v>
      </c>
    </row>
    <row r="340" spans="1:4" x14ac:dyDescent="0.3">
      <c r="A340" s="36">
        <v>45516</v>
      </c>
      <c r="B340" s="39">
        <f t="shared" ca="1" si="15"/>
        <v>153</v>
      </c>
      <c r="C340" s="39">
        <f t="shared" ca="1" si="16"/>
        <v>5.0999999999999996</v>
      </c>
      <c r="D340" s="25" t="str">
        <f t="shared" ca="1" si="17"/>
        <v>impayé</v>
      </c>
    </row>
    <row r="341" spans="1:4" x14ac:dyDescent="0.3">
      <c r="A341" s="36">
        <v>45516</v>
      </c>
      <c r="B341" s="39">
        <f t="shared" ca="1" si="15"/>
        <v>153</v>
      </c>
      <c r="C341" s="39">
        <f t="shared" ca="1" si="16"/>
        <v>5.0999999999999996</v>
      </c>
      <c r="D341" s="25" t="str">
        <f t="shared" ca="1" si="17"/>
        <v>impayé</v>
      </c>
    </row>
    <row r="342" spans="1:4" x14ac:dyDescent="0.3">
      <c r="A342" s="37"/>
      <c r="B342" s="39">
        <f t="shared" ca="1" si="15"/>
        <v>0</v>
      </c>
      <c r="C342" s="39">
        <f t="shared" ca="1" si="16"/>
        <v>0</v>
      </c>
      <c r="D342" s="25" t="str">
        <f t="shared" ca="1" si="17"/>
        <v>impayé</v>
      </c>
    </row>
    <row r="343" spans="1:4" x14ac:dyDescent="0.3">
      <c r="A343" s="36">
        <v>45584</v>
      </c>
      <c r="B343" s="39">
        <f t="shared" ca="1" si="15"/>
        <v>85</v>
      </c>
      <c r="C343" s="39">
        <f t="shared" ca="1" si="16"/>
        <v>2.8</v>
      </c>
      <c r="D343" s="25" t="str">
        <f t="shared" ca="1" si="17"/>
        <v>impayé</v>
      </c>
    </row>
    <row r="344" spans="1:4" x14ac:dyDescent="0.3">
      <c r="A344" s="36">
        <v>45584</v>
      </c>
      <c r="B344" s="39">
        <f t="shared" ca="1" si="15"/>
        <v>85</v>
      </c>
      <c r="C344" s="39">
        <f t="shared" ca="1" si="16"/>
        <v>2.8</v>
      </c>
      <c r="D344" s="25" t="str">
        <f t="shared" ca="1" si="17"/>
        <v>impayé</v>
      </c>
    </row>
    <row r="345" spans="1:4" x14ac:dyDescent="0.3">
      <c r="A345" s="36">
        <v>45584</v>
      </c>
      <c r="B345" s="39">
        <f t="shared" ca="1" si="15"/>
        <v>85</v>
      </c>
      <c r="C345" s="39">
        <f t="shared" ca="1" si="16"/>
        <v>2.8</v>
      </c>
      <c r="D345" s="25" t="str">
        <f t="shared" ca="1" si="17"/>
        <v>impayé</v>
      </c>
    </row>
    <row r="346" spans="1:4" x14ac:dyDescent="0.3">
      <c r="A346" s="36">
        <v>44986</v>
      </c>
      <c r="B346" s="39">
        <f t="shared" ca="1" si="15"/>
        <v>683</v>
      </c>
      <c r="C346" s="39">
        <f t="shared" ca="1" si="16"/>
        <v>22.8</v>
      </c>
      <c r="D346" s="25" t="str">
        <f t="shared" ca="1" si="17"/>
        <v>impayé</v>
      </c>
    </row>
    <row r="347" spans="1:4" x14ac:dyDescent="0.3">
      <c r="A347" s="36">
        <v>44995</v>
      </c>
      <c r="B347" s="39">
        <f t="shared" ca="1" si="15"/>
        <v>674</v>
      </c>
      <c r="C347" s="39">
        <f t="shared" ca="1" si="16"/>
        <v>22.5</v>
      </c>
      <c r="D347" s="25" t="str">
        <f t="shared" ca="1" si="17"/>
        <v>impayé</v>
      </c>
    </row>
    <row r="348" spans="1:4" x14ac:dyDescent="0.3">
      <c r="A348" s="37"/>
      <c r="B348" s="39">
        <f t="shared" ca="1" si="15"/>
        <v>0</v>
      </c>
      <c r="C348" s="39">
        <f t="shared" ca="1" si="16"/>
        <v>0</v>
      </c>
      <c r="D348" s="25" t="str">
        <f t="shared" ca="1" si="17"/>
        <v>impayé</v>
      </c>
    </row>
    <row r="349" spans="1:4" x14ac:dyDescent="0.3">
      <c r="A349" s="37"/>
      <c r="B349" s="39">
        <f t="shared" ca="1" si="15"/>
        <v>0</v>
      </c>
      <c r="C349" s="39">
        <f t="shared" ca="1" si="16"/>
        <v>0</v>
      </c>
      <c r="D349" s="25" t="str">
        <f t="shared" ca="1" si="17"/>
        <v>impayé</v>
      </c>
    </row>
    <row r="350" spans="1:4" x14ac:dyDescent="0.3">
      <c r="A350" s="37"/>
      <c r="B350" s="39">
        <f t="shared" ca="1" si="15"/>
        <v>0</v>
      </c>
      <c r="C350" s="39">
        <f t="shared" ca="1" si="16"/>
        <v>0</v>
      </c>
      <c r="D350" s="25" t="str">
        <f t="shared" ca="1" si="17"/>
        <v>impayé</v>
      </c>
    </row>
    <row r="351" spans="1:4" x14ac:dyDescent="0.3">
      <c r="A351" s="36">
        <v>45527</v>
      </c>
      <c r="B351" s="39">
        <f t="shared" ca="1" si="15"/>
        <v>142</v>
      </c>
      <c r="C351" s="39">
        <f t="shared" ca="1" si="16"/>
        <v>4.7</v>
      </c>
      <c r="D351" s="25" t="str">
        <f t="shared" ca="1" si="17"/>
        <v>impayé</v>
      </c>
    </row>
    <row r="352" spans="1:4" x14ac:dyDescent="0.3">
      <c r="A352" s="37"/>
      <c r="B352" s="39">
        <f t="shared" ca="1" si="15"/>
        <v>0</v>
      </c>
      <c r="C352" s="39">
        <f t="shared" ca="1" si="16"/>
        <v>0</v>
      </c>
      <c r="D352" s="25" t="str">
        <f t="shared" ca="1" si="17"/>
        <v>impayé</v>
      </c>
    </row>
    <row r="353" spans="1:4" x14ac:dyDescent="0.3">
      <c r="A353" s="37"/>
      <c r="B353" s="39">
        <f t="shared" ca="1" si="15"/>
        <v>0</v>
      </c>
      <c r="C353" s="39">
        <f t="shared" ca="1" si="16"/>
        <v>0</v>
      </c>
      <c r="D353" s="25" t="str">
        <f t="shared" ca="1" si="17"/>
        <v>impayé</v>
      </c>
    </row>
    <row r="354" spans="1:4" x14ac:dyDescent="0.3">
      <c r="A354" s="36">
        <v>45385</v>
      </c>
      <c r="B354" s="39">
        <f t="shared" ca="1" si="15"/>
        <v>284</v>
      </c>
      <c r="C354" s="39">
        <f t="shared" ca="1" si="16"/>
        <v>9.5</v>
      </c>
      <c r="D354" s="25" t="str">
        <f t="shared" ca="1" si="17"/>
        <v>impayé</v>
      </c>
    </row>
    <row r="355" spans="1:4" x14ac:dyDescent="0.3">
      <c r="A355" s="37"/>
      <c r="B355" s="39">
        <f t="shared" ca="1" si="15"/>
        <v>0</v>
      </c>
      <c r="C355" s="39">
        <f t="shared" ca="1" si="16"/>
        <v>0</v>
      </c>
      <c r="D355" s="25" t="str">
        <f t="shared" ca="1" si="17"/>
        <v>impayé</v>
      </c>
    </row>
    <row r="356" spans="1:4" x14ac:dyDescent="0.3">
      <c r="A356" s="37"/>
      <c r="B356" s="39">
        <f t="shared" ca="1" si="15"/>
        <v>0</v>
      </c>
      <c r="C356" s="39">
        <f t="shared" ca="1" si="16"/>
        <v>0</v>
      </c>
      <c r="D356" s="25" t="str">
        <f t="shared" ca="1" si="17"/>
        <v>impayé</v>
      </c>
    </row>
    <row r="357" spans="1:4" x14ac:dyDescent="0.3">
      <c r="A357" s="37"/>
      <c r="B357" s="39">
        <f t="shared" ca="1" si="15"/>
        <v>0</v>
      </c>
      <c r="C357" s="39">
        <f t="shared" ca="1" si="16"/>
        <v>0</v>
      </c>
      <c r="D357" s="25" t="str">
        <f t="shared" ca="1" si="17"/>
        <v>impayé</v>
      </c>
    </row>
    <row r="358" spans="1:4" x14ac:dyDescent="0.3">
      <c r="A358" s="37"/>
      <c r="B358" s="39">
        <f t="shared" ca="1" si="15"/>
        <v>0</v>
      </c>
      <c r="C358" s="39">
        <f t="shared" ca="1" si="16"/>
        <v>0</v>
      </c>
      <c r="D358" s="25" t="str">
        <f t="shared" ca="1" si="17"/>
        <v>impayé</v>
      </c>
    </row>
    <row r="359" spans="1:4" x14ac:dyDescent="0.3">
      <c r="A359" s="37"/>
      <c r="B359" s="39">
        <f t="shared" ca="1" si="15"/>
        <v>0</v>
      </c>
      <c r="C359" s="39">
        <f t="shared" ca="1" si="16"/>
        <v>0</v>
      </c>
      <c r="D359" s="25" t="str">
        <f t="shared" ca="1" si="17"/>
        <v>impayé</v>
      </c>
    </row>
    <row r="360" spans="1:4" x14ac:dyDescent="0.3">
      <c r="A360" s="37"/>
      <c r="B360" s="39">
        <f t="shared" ca="1" si="15"/>
        <v>0</v>
      </c>
      <c r="C360" s="39">
        <f t="shared" ca="1" si="16"/>
        <v>0</v>
      </c>
      <c r="D360" s="25" t="str">
        <f t="shared" ca="1" si="17"/>
        <v>impayé</v>
      </c>
    </row>
    <row r="361" spans="1:4" x14ac:dyDescent="0.3">
      <c r="A361" s="37"/>
      <c r="B361" s="39">
        <f t="shared" ca="1" si="15"/>
        <v>0</v>
      </c>
      <c r="C361" s="39">
        <f t="shared" ca="1" si="16"/>
        <v>0</v>
      </c>
      <c r="D361" s="25" t="str">
        <f t="shared" ca="1" si="17"/>
        <v>impayé</v>
      </c>
    </row>
    <row r="362" spans="1:4" x14ac:dyDescent="0.3">
      <c r="A362" s="36">
        <v>44943</v>
      </c>
      <c r="B362" s="39">
        <f t="shared" ca="1" si="15"/>
        <v>726</v>
      </c>
      <c r="C362" s="39">
        <f t="shared" ca="1" si="16"/>
        <v>24.2</v>
      </c>
      <c r="D362" s="25" t="str">
        <f t="shared" ca="1" si="17"/>
        <v>impayé</v>
      </c>
    </row>
    <row r="363" spans="1:4" x14ac:dyDescent="0.3">
      <c r="A363" s="36">
        <v>45108</v>
      </c>
      <c r="B363" s="39">
        <f t="shared" ca="1" si="15"/>
        <v>561</v>
      </c>
      <c r="C363" s="39">
        <f t="shared" ca="1" si="16"/>
        <v>18.7</v>
      </c>
      <c r="D363" s="25" t="str">
        <f t="shared" ca="1" si="17"/>
        <v>impayé</v>
      </c>
    </row>
    <row r="364" spans="1:4" x14ac:dyDescent="0.3">
      <c r="A364" s="36">
        <v>45345</v>
      </c>
      <c r="B364" s="39">
        <f t="shared" ca="1" si="15"/>
        <v>324</v>
      </c>
      <c r="C364" s="39">
        <f t="shared" ca="1" si="16"/>
        <v>10.8</v>
      </c>
      <c r="D364" s="25" t="str">
        <f t="shared" ca="1" si="17"/>
        <v>impayé</v>
      </c>
    </row>
    <row r="365" spans="1:4" x14ac:dyDescent="0.3">
      <c r="A365" s="36">
        <v>45499</v>
      </c>
      <c r="B365" s="39">
        <f t="shared" ca="1" si="15"/>
        <v>170</v>
      </c>
      <c r="C365" s="39">
        <f t="shared" ca="1" si="16"/>
        <v>5.7</v>
      </c>
      <c r="D365" s="25" t="str">
        <f t="shared" ca="1" si="17"/>
        <v>impayé</v>
      </c>
    </row>
    <row r="366" spans="1:4" x14ac:dyDescent="0.3">
      <c r="A366" s="37"/>
      <c r="B366" s="39">
        <f t="shared" ca="1" si="15"/>
        <v>0</v>
      </c>
      <c r="C366" s="39">
        <f t="shared" ca="1" si="16"/>
        <v>0</v>
      </c>
      <c r="D366" s="25" t="str">
        <f t="shared" ca="1" si="17"/>
        <v>impayé</v>
      </c>
    </row>
    <row r="367" spans="1:4" x14ac:dyDescent="0.3">
      <c r="A367" s="37"/>
      <c r="B367" s="39">
        <f t="shared" ca="1" si="15"/>
        <v>0</v>
      </c>
      <c r="C367" s="39">
        <f t="shared" ca="1" si="16"/>
        <v>0</v>
      </c>
      <c r="D367" s="25" t="str">
        <f t="shared" ca="1" si="17"/>
        <v>impayé</v>
      </c>
    </row>
    <row r="368" spans="1:4" x14ac:dyDescent="0.3">
      <c r="A368" s="37"/>
      <c r="B368" s="39">
        <f t="shared" ca="1" si="15"/>
        <v>0</v>
      </c>
      <c r="C368" s="39">
        <f t="shared" ca="1" si="16"/>
        <v>0</v>
      </c>
      <c r="D368" s="25" t="str">
        <f t="shared" ca="1" si="17"/>
        <v>impayé</v>
      </c>
    </row>
    <row r="369" spans="1:4" x14ac:dyDescent="0.3">
      <c r="A369" s="37"/>
      <c r="B369" s="39">
        <f t="shared" ca="1" si="15"/>
        <v>0</v>
      </c>
      <c r="C369" s="39">
        <f t="shared" ca="1" si="16"/>
        <v>0</v>
      </c>
      <c r="D369" s="25" t="str">
        <f t="shared" ca="1" si="17"/>
        <v>impayé</v>
      </c>
    </row>
    <row r="370" spans="1:4" x14ac:dyDescent="0.3">
      <c r="A370" s="37"/>
      <c r="B370" s="39">
        <f t="shared" ca="1" si="15"/>
        <v>0</v>
      </c>
      <c r="C370" s="39">
        <f t="shared" ca="1" si="16"/>
        <v>0</v>
      </c>
      <c r="D370" s="25" t="str">
        <f t="shared" ca="1" si="17"/>
        <v>impayé</v>
      </c>
    </row>
    <row r="371" spans="1:4" x14ac:dyDescent="0.3">
      <c r="A371" s="37"/>
      <c r="B371" s="39">
        <f t="shared" ca="1" si="15"/>
        <v>0</v>
      </c>
      <c r="C371" s="39">
        <f t="shared" ca="1" si="16"/>
        <v>0</v>
      </c>
      <c r="D371" s="25" t="str">
        <f t="shared" ca="1" si="17"/>
        <v>impayé</v>
      </c>
    </row>
    <row r="372" spans="1:4" x14ac:dyDescent="0.3">
      <c r="A372" s="37"/>
      <c r="B372" s="39">
        <f t="shared" ca="1" si="15"/>
        <v>0</v>
      </c>
      <c r="C372" s="39">
        <f t="shared" ca="1" si="16"/>
        <v>0</v>
      </c>
      <c r="D372" s="25" t="str">
        <f t="shared" ca="1" si="17"/>
        <v>impayé</v>
      </c>
    </row>
    <row r="373" spans="1:4" x14ac:dyDescent="0.3">
      <c r="A373" s="37"/>
      <c r="B373" s="39">
        <f t="shared" ca="1" si="15"/>
        <v>0</v>
      </c>
      <c r="C373" s="39">
        <f t="shared" ca="1" si="16"/>
        <v>0</v>
      </c>
      <c r="D373" s="25" t="str">
        <f t="shared" ca="1" si="17"/>
        <v>impayé</v>
      </c>
    </row>
    <row r="374" spans="1:4" x14ac:dyDescent="0.3">
      <c r="A374" s="37"/>
      <c r="B374" s="39">
        <f t="shared" ca="1" si="15"/>
        <v>0</v>
      </c>
      <c r="C374" s="39">
        <f t="shared" ca="1" si="16"/>
        <v>0</v>
      </c>
      <c r="D374" s="25" t="str">
        <f t="shared" ca="1" si="17"/>
        <v>impayé</v>
      </c>
    </row>
    <row r="375" spans="1:4" x14ac:dyDescent="0.3">
      <c r="A375" s="37"/>
      <c r="B375" s="39">
        <f t="shared" ca="1" si="15"/>
        <v>0</v>
      </c>
      <c r="C375" s="39">
        <f t="shared" ca="1" si="16"/>
        <v>0</v>
      </c>
      <c r="D375" s="25" t="str">
        <f t="shared" ca="1" si="17"/>
        <v>impayé</v>
      </c>
    </row>
    <row r="376" spans="1:4" x14ac:dyDescent="0.3">
      <c r="A376" s="37"/>
      <c r="B376" s="39">
        <f t="shared" ca="1" si="15"/>
        <v>0</v>
      </c>
      <c r="C376" s="39">
        <f t="shared" ca="1" si="16"/>
        <v>0</v>
      </c>
      <c r="D376" s="25" t="str">
        <f t="shared" ca="1" si="17"/>
        <v>impayé</v>
      </c>
    </row>
    <row r="377" spans="1:4" x14ac:dyDescent="0.3">
      <c r="A377" s="37"/>
      <c r="B377" s="39">
        <f t="shared" ca="1" si="15"/>
        <v>0</v>
      </c>
      <c r="C377" s="39">
        <f t="shared" ca="1" si="16"/>
        <v>0</v>
      </c>
      <c r="D377" s="25" t="str">
        <f t="shared" ca="1" si="17"/>
        <v>impayé</v>
      </c>
    </row>
    <row r="378" spans="1:4" x14ac:dyDescent="0.3">
      <c r="A378" s="37"/>
      <c r="B378" s="39">
        <f t="shared" ca="1" si="15"/>
        <v>0</v>
      </c>
      <c r="C378" s="39">
        <f t="shared" ca="1" si="16"/>
        <v>0</v>
      </c>
      <c r="D378" s="25" t="str">
        <f t="shared" ca="1" si="17"/>
        <v>impayé</v>
      </c>
    </row>
    <row r="379" spans="1:4" x14ac:dyDescent="0.3">
      <c r="A379" s="37"/>
      <c r="B379" s="39">
        <f t="shared" ca="1" si="15"/>
        <v>0</v>
      </c>
      <c r="C379" s="39">
        <f t="shared" ca="1" si="16"/>
        <v>0</v>
      </c>
      <c r="D379" s="25" t="str">
        <f t="shared" ca="1" si="17"/>
        <v>impayé</v>
      </c>
    </row>
    <row r="380" spans="1:4" x14ac:dyDescent="0.3">
      <c r="A380" s="37"/>
      <c r="B380" s="39">
        <f t="shared" ca="1" si="15"/>
        <v>0</v>
      </c>
      <c r="C380" s="39">
        <f t="shared" ca="1" si="16"/>
        <v>0</v>
      </c>
      <c r="D380" s="25" t="str">
        <f t="shared" ca="1" si="17"/>
        <v>impayé</v>
      </c>
    </row>
    <row r="381" spans="1:4" x14ac:dyDescent="0.3">
      <c r="A381" s="37"/>
      <c r="B381" s="39">
        <f t="shared" ca="1" si="15"/>
        <v>0</v>
      </c>
      <c r="C381" s="39">
        <f t="shared" ca="1" si="16"/>
        <v>0</v>
      </c>
      <c r="D381" s="25" t="str">
        <f t="shared" ca="1" si="17"/>
        <v>impayé</v>
      </c>
    </row>
    <row r="382" spans="1:4" x14ac:dyDescent="0.3">
      <c r="A382" s="36">
        <v>45010</v>
      </c>
      <c r="B382" s="39">
        <f t="shared" ca="1" si="15"/>
        <v>659</v>
      </c>
      <c r="C382" s="39">
        <f t="shared" ca="1" si="16"/>
        <v>22</v>
      </c>
      <c r="D382" s="25" t="str">
        <f t="shared" ca="1" si="17"/>
        <v>impayé</v>
      </c>
    </row>
    <row r="383" spans="1:4" x14ac:dyDescent="0.3">
      <c r="A383" s="36">
        <v>45010</v>
      </c>
      <c r="B383" s="39">
        <f t="shared" ca="1" si="15"/>
        <v>659</v>
      </c>
      <c r="C383" s="39">
        <f t="shared" ca="1" si="16"/>
        <v>22</v>
      </c>
      <c r="D383" s="25" t="str">
        <f t="shared" ca="1" si="17"/>
        <v>impayé</v>
      </c>
    </row>
    <row r="384" spans="1:4" x14ac:dyDescent="0.3">
      <c r="A384" s="36">
        <v>45087</v>
      </c>
      <c r="B384" s="39">
        <f t="shared" ca="1" si="15"/>
        <v>582</v>
      </c>
      <c r="C384" s="39">
        <f t="shared" ca="1" si="16"/>
        <v>19.399999999999999</v>
      </c>
      <c r="D384" s="25" t="str">
        <f t="shared" ca="1" si="17"/>
        <v>impayé</v>
      </c>
    </row>
    <row r="385" spans="1:4" x14ac:dyDescent="0.3">
      <c r="A385" s="36">
        <v>45538</v>
      </c>
      <c r="B385" s="39">
        <f t="shared" ca="1" si="15"/>
        <v>131</v>
      </c>
      <c r="C385" s="39">
        <f t="shared" ca="1" si="16"/>
        <v>4.4000000000000004</v>
      </c>
      <c r="D385" s="25" t="str">
        <f t="shared" ca="1" si="17"/>
        <v>impayé</v>
      </c>
    </row>
    <row r="386" spans="1:4" x14ac:dyDescent="0.3">
      <c r="A386" s="36">
        <v>45392</v>
      </c>
      <c r="B386" s="39">
        <f t="shared" ref="B386:B409" ca="1" si="18">IF(A386=$A$2,0,(TODAY()-A386))</f>
        <v>277</v>
      </c>
      <c r="C386" s="39">
        <f t="shared" ca="1" si="16"/>
        <v>9.1999999999999993</v>
      </c>
      <c r="D386" s="25" t="str">
        <f t="shared" ca="1" si="17"/>
        <v>impayé</v>
      </c>
    </row>
    <row r="387" spans="1:4" x14ac:dyDescent="0.3">
      <c r="A387" s="36">
        <v>45392</v>
      </c>
      <c r="B387" s="39">
        <f t="shared" ca="1" si="18"/>
        <v>277</v>
      </c>
      <c r="C387" s="39">
        <f t="shared" ref="C387:C410" ca="1" si="19">ROUND(B387/30,1)</f>
        <v>9.1999999999999993</v>
      </c>
      <c r="D387" s="25" t="str">
        <f t="shared" ref="D387:D410" ca="1" si="20">IF(OR(C387=$C$2,C387&gt;1),"impayé","payé")</f>
        <v>impayé</v>
      </c>
    </row>
    <row r="388" spans="1:4" x14ac:dyDescent="0.3">
      <c r="A388" s="36">
        <v>45486</v>
      </c>
      <c r="B388" s="39">
        <f t="shared" ca="1" si="18"/>
        <v>183</v>
      </c>
      <c r="C388" s="39">
        <f t="shared" ca="1" si="19"/>
        <v>6.1</v>
      </c>
      <c r="D388" s="25" t="str">
        <f t="shared" ca="1" si="20"/>
        <v>impayé</v>
      </c>
    </row>
    <row r="389" spans="1:4" x14ac:dyDescent="0.3">
      <c r="A389" s="36">
        <v>45076</v>
      </c>
      <c r="B389" s="39">
        <f t="shared" ca="1" si="18"/>
        <v>593</v>
      </c>
      <c r="C389" s="39">
        <f t="shared" ca="1" si="19"/>
        <v>19.8</v>
      </c>
      <c r="D389" s="25" t="str">
        <f t="shared" ca="1" si="20"/>
        <v>impayé</v>
      </c>
    </row>
    <row r="390" spans="1:4" x14ac:dyDescent="0.3">
      <c r="A390" s="36">
        <v>45104</v>
      </c>
      <c r="B390" s="39">
        <f t="shared" ca="1" si="18"/>
        <v>565</v>
      </c>
      <c r="C390" s="39">
        <f t="shared" ca="1" si="19"/>
        <v>18.8</v>
      </c>
      <c r="D390" s="25" t="str">
        <f t="shared" ca="1" si="20"/>
        <v>impayé</v>
      </c>
    </row>
    <row r="391" spans="1:4" x14ac:dyDescent="0.3">
      <c r="A391" s="36">
        <v>45497</v>
      </c>
      <c r="B391" s="39">
        <f t="shared" ca="1" si="18"/>
        <v>172</v>
      </c>
      <c r="C391" s="39">
        <f t="shared" ca="1" si="19"/>
        <v>5.7</v>
      </c>
      <c r="D391" s="25" t="str">
        <f t="shared" ca="1" si="20"/>
        <v>impayé</v>
      </c>
    </row>
    <row r="392" spans="1:4" x14ac:dyDescent="0.3">
      <c r="A392" s="36">
        <v>45511</v>
      </c>
      <c r="B392" s="39">
        <f t="shared" ca="1" si="18"/>
        <v>158</v>
      </c>
      <c r="C392" s="39">
        <f t="shared" ca="1" si="19"/>
        <v>5.3</v>
      </c>
      <c r="D392" s="25" t="str">
        <f t="shared" ca="1" si="20"/>
        <v>impayé</v>
      </c>
    </row>
    <row r="393" spans="1:4" x14ac:dyDescent="0.3">
      <c r="A393" s="36">
        <v>45100</v>
      </c>
      <c r="B393" s="39">
        <f t="shared" ca="1" si="18"/>
        <v>569</v>
      </c>
      <c r="C393" s="39">
        <f t="shared" ca="1" si="19"/>
        <v>19</v>
      </c>
      <c r="D393" s="25" t="str">
        <f t="shared" ca="1" si="20"/>
        <v>impayé</v>
      </c>
    </row>
    <row r="394" spans="1:4" x14ac:dyDescent="0.3">
      <c r="A394" s="36">
        <v>45474</v>
      </c>
      <c r="B394" s="39">
        <f t="shared" ca="1" si="18"/>
        <v>195</v>
      </c>
      <c r="C394" s="39">
        <f t="shared" ca="1" si="19"/>
        <v>6.5</v>
      </c>
      <c r="D394" s="25" t="str">
        <f t="shared" ca="1" si="20"/>
        <v>impayé</v>
      </c>
    </row>
    <row r="395" spans="1:4" x14ac:dyDescent="0.3">
      <c r="A395" s="37"/>
      <c r="B395" s="39">
        <f t="shared" ca="1" si="18"/>
        <v>0</v>
      </c>
      <c r="C395" s="39">
        <f t="shared" ca="1" si="19"/>
        <v>0</v>
      </c>
      <c r="D395" s="25" t="str">
        <f t="shared" ca="1" si="20"/>
        <v>impayé</v>
      </c>
    </row>
    <row r="396" spans="1:4" x14ac:dyDescent="0.3">
      <c r="A396" s="36">
        <v>45475</v>
      </c>
      <c r="B396" s="39">
        <f t="shared" ca="1" si="18"/>
        <v>194</v>
      </c>
      <c r="C396" s="39">
        <f t="shared" ca="1" si="19"/>
        <v>6.5</v>
      </c>
      <c r="D396" s="25" t="str">
        <f t="shared" ca="1" si="20"/>
        <v>impayé</v>
      </c>
    </row>
    <row r="397" spans="1:4" x14ac:dyDescent="0.3">
      <c r="A397" s="37"/>
      <c r="B397" s="39">
        <f t="shared" ca="1" si="18"/>
        <v>0</v>
      </c>
      <c r="C397" s="39">
        <f t="shared" ca="1" si="19"/>
        <v>0</v>
      </c>
      <c r="D397" s="25" t="str">
        <f t="shared" ca="1" si="20"/>
        <v>impayé</v>
      </c>
    </row>
    <row r="398" spans="1:4" x14ac:dyDescent="0.3">
      <c r="A398" s="36">
        <v>45018</v>
      </c>
      <c r="B398" s="39">
        <f t="shared" ca="1" si="18"/>
        <v>651</v>
      </c>
      <c r="C398" s="39">
        <f t="shared" ca="1" si="19"/>
        <v>21.7</v>
      </c>
      <c r="D398" s="25" t="str">
        <f t="shared" ca="1" si="20"/>
        <v>impayé</v>
      </c>
    </row>
    <row r="399" spans="1:4" x14ac:dyDescent="0.3">
      <c r="A399" s="36">
        <v>45018</v>
      </c>
      <c r="B399" s="39">
        <f t="shared" ca="1" si="18"/>
        <v>651</v>
      </c>
      <c r="C399" s="39">
        <f t="shared" ca="1" si="19"/>
        <v>21.7</v>
      </c>
      <c r="D399" s="25" t="str">
        <f t="shared" ca="1" si="20"/>
        <v>impayé</v>
      </c>
    </row>
    <row r="400" spans="1:4" x14ac:dyDescent="0.3">
      <c r="A400" s="36">
        <v>45541</v>
      </c>
      <c r="B400" s="39">
        <f t="shared" ca="1" si="18"/>
        <v>128</v>
      </c>
      <c r="C400" s="39">
        <f t="shared" ca="1" si="19"/>
        <v>4.3</v>
      </c>
      <c r="D400" s="25" t="str">
        <f t="shared" ca="1" si="20"/>
        <v>impayé</v>
      </c>
    </row>
    <row r="401" spans="1:4" x14ac:dyDescent="0.3">
      <c r="A401" s="36">
        <v>45403</v>
      </c>
      <c r="B401" s="39">
        <f t="shared" ca="1" si="18"/>
        <v>266</v>
      </c>
      <c r="C401" s="39">
        <f t="shared" ca="1" si="19"/>
        <v>8.9</v>
      </c>
      <c r="D401" s="25" t="str">
        <f t="shared" ca="1" si="20"/>
        <v>impayé</v>
      </c>
    </row>
    <row r="402" spans="1:4" x14ac:dyDescent="0.3">
      <c r="A402" s="36">
        <v>45403</v>
      </c>
      <c r="B402" s="39">
        <f t="shared" ca="1" si="18"/>
        <v>266</v>
      </c>
      <c r="C402" s="39">
        <f t="shared" ca="1" si="19"/>
        <v>8.9</v>
      </c>
      <c r="D402" s="25" t="str">
        <f t="shared" ca="1" si="20"/>
        <v>impayé</v>
      </c>
    </row>
    <row r="403" spans="1:4" x14ac:dyDescent="0.3">
      <c r="A403" s="36">
        <v>45002</v>
      </c>
      <c r="B403" s="39">
        <f t="shared" ca="1" si="18"/>
        <v>667</v>
      </c>
      <c r="C403" s="39">
        <f t="shared" ca="1" si="19"/>
        <v>22.2</v>
      </c>
      <c r="D403" s="25" t="str">
        <f t="shared" ca="1" si="20"/>
        <v>impayé</v>
      </c>
    </row>
    <row r="404" spans="1:4" x14ac:dyDescent="0.3">
      <c r="A404" s="36">
        <v>45553</v>
      </c>
      <c r="B404" s="39">
        <f t="shared" ca="1" si="18"/>
        <v>116</v>
      </c>
      <c r="C404" s="39">
        <f t="shared" ca="1" si="19"/>
        <v>3.9</v>
      </c>
      <c r="D404" s="25" t="str">
        <f t="shared" ca="1" si="20"/>
        <v>impayé</v>
      </c>
    </row>
    <row r="405" spans="1:4" x14ac:dyDescent="0.3">
      <c r="A405" s="36">
        <v>45407</v>
      </c>
      <c r="B405" s="39">
        <f t="shared" ca="1" si="18"/>
        <v>262</v>
      </c>
      <c r="C405" s="39">
        <f t="shared" ca="1" si="19"/>
        <v>8.6999999999999993</v>
      </c>
      <c r="D405" s="25" t="str">
        <f t="shared" ca="1" si="20"/>
        <v>impayé</v>
      </c>
    </row>
    <row r="406" spans="1:4" x14ac:dyDescent="0.3">
      <c r="A406" s="37"/>
      <c r="B406" s="39">
        <f t="shared" ca="1" si="18"/>
        <v>0</v>
      </c>
      <c r="C406" s="39">
        <f t="shared" ca="1" si="19"/>
        <v>0</v>
      </c>
      <c r="D406" s="25" t="str">
        <f t="shared" ca="1" si="20"/>
        <v>impayé</v>
      </c>
    </row>
    <row r="407" spans="1:4" x14ac:dyDescent="0.3">
      <c r="A407" s="36">
        <v>45544</v>
      </c>
      <c r="B407" s="39">
        <f t="shared" ca="1" si="18"/>
        <v>125</v>
      </c>
      <c r="C407" s="39">
        <f t="shared" ca="1" si="19"/>
        <v>4.2</v>
      </c>
      <c r="D407" s="25" t="str">
        <f t="shared" ca="1" si="20"/>
        <v>impayé</v>
      </c>
    </row>
    <row r="408" spans="1:4" x14ac:dyDescent="0.3">
      <c r="A408" s="36">
        <v>45389</v>
      </c>
      <c r="B408" s="39">
        <f t="shared" ca="1" si="18"/>
        <v>280</v>
      </c>
      <c r="C408" s="39">
        <f t="shared" ca="1" si="19"/>
        <v>9.3000000000000007</v>
      </c>
      <c r="D408" s="25" t="str">
        <f t="shared" ca="1" si="20"/>
        <v>impayé</v>
      </c>
    </row>
    <row r="409" spans="1:4" x14ac:dyDescent="0.3">
      <c r="A409" s="36">
        <v>45060</v>
      </c>
      <c r="B409" s="39">
        <f t="shared" ca="1" si="18"/>
        <v>609</v>
      </c>
      <c r="C409" s="39">
        <f t="shared" ca="1" si="19"/>
        <v>20.3</v>
      </c>
      <c r="D409" s="25" t="str">
        <f t="shared" ca="1" si="20"/>
        <v>impayé</v>
      </c>
    </row>
    <row r="410" spans="1:4" x14ac:dyDescent="0.3">
      <c r="A410" s="37"/>
      <c r="B410" s="25"/>
      <c r="C410" s="39">
        <f t="shared" si="19"/>
        <v>0</v>
      </c>
      <c r="D410" s="25" t="str">
        <f t="shared" ca="1" si="20"/>
        <v>impayé</v>
      </c>
    </row>
    <row r="411" spans="1:4" x14ac:dyDescent="0.3">
      <c r="A411" s="2"/>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81301-E6AF-4141-9219-9CC7EF3A7B4E}">
  <dimension ref="A1:D411"/>
  <sheetViews>
    <sheetView topLeftCell="D1" workbookViewId="0">
      <selection activeCell="B9" sqref="B9"/>
    </sheetView>
  </sheetViews>
  <sheetFormatPr baseColWidth="10" defaultRowHeight="14.4" x14ac:dyDescent="0.3"/>
  <cols>
    <col min="1" max="1" width="18" customWidth="1"/>
    <col min="2" max="2" width="43.6640625" customWidth="1"/>
    <col min="3" max="3" width="34.33203125" customWidth="1"/>
    <col min="4" max="4" width="39.44140625" customWidth="1"/>
  </cols>
  <sheetData>
    <row r="1" spans="1:4" x14ac:dyDescent="0.3">
      <c r="A1" s="30" t="s">
        <v>27</v>
      </c>
      <c r="B1" s="26" t="s">
        <v>999</v>
      </c>
      <c r="C1" s="26" t="s">
        <v>998</v>
      </c>
    </row>
    <row r="2" spans="1:4" x14ac:dyDescent="0.3">
      <c r="A2" s="36">
        <v>45227</v>
      </c>
      <c r="B2" s="25" t="b">
        <f ca="1">AND(A2&gt;=TODAY()-30,A2&lt;=TODAY())</f>
        <v>0</v>
      </c>
      <c r="C2" s="25">
        <f ca="1">COUNTIF(A:A,"&gt;="&amp;TODAY()-30)-COUNTIF(A:A,"&gt;"&amp;TODAY())</f>
        <v>5</v>
      </c>
    </row>
    <row r="3" spans="1:4" ht="42" customHeight="1" x14ac:dyDescent="0.3">
      <c r="A3" s="36">
        <v>45228</v>
      </c>
      <c r="B3" s="25" t="b">
        <f ca="1">AND(A3&gt;=TODAY()-30,A3&lt;=TODAY())</f>
        <v>0</v>
      </c>
      <c r="D3" s="14" t="s">
        <v>1000</v>
      </c>
    </row>
    <row r="4" spans="1:4" x14ac:dyDescent="0.3">
      <c r="A4" s="36">
        <v>45653</v>
      </c>
      <c r="B4" s="25" t="b">
        <f t="shared" ref="B4:B66" ca="1" si="0">AND(A4&gt;=TODAY()-30,A4&lt;=TODAY())</f>
        <v>1</v>
      </c>
    </row>
    <row r="5" spans="1:4" x14ac:dyDescent="0.3">
      <c r="A5" s="36">
        <v>45623</v>
      </c>
      <c r="B5" s="25" t="b">
        <f t="shared" ca="1" si="0"/>
        <v>0</v>
      </c>
    </row>
    <row r="6" spans="1:4" x14ac:dyDescent="0.3">
      <c r="A6" s="36">
        <v>45014</v>
      </c>
      <c r="B6" s="25" t="b">
        <f t="shared" ca="1" si="0"/>
        <v>0</v>
      </c>
    </row>
    <row r="7" spans="1:4" x14ac:dyDescent="0.3">
      <c r="A7" s="36">
        <v>45409</v>
      </c>
      <c r="B7" s="25" t="b">
        <f t="shared" ca="1" si="0"/>
        <v>0</v>
      </c>
    </row>
    <row r="8" spans="1:4" x14ac:dyDescent="0.3">
      <c r="A8" s="36">
        <v>45258</v>
      </c>
      <c r="B8" s="25" t="b">
        <f t="shared" ca="1" si="0"/>
        <v>0</v>
      </c>
    </row>
    <row r="9" spans="1:4" x14ac:dyDescent="0.3">
      <c r="A9" s="36">
        <v>45258</v>
      </c>
      <c r="B9" s="25" t="b">
        <f t="shared" ca="1" si="0"/>
        <v>0</v>
      </c>
    </row>
    <row r="10" spans="1:4" x14ac:dyDescent="0.3">
      <c r="A10" s="36">
        <v>45014</v>
      </c>
      <c r="B10" s="25" t="b">
        <f t="shared" ca="1" si="0"/>
        <v>0</v>
      </c>
    </row>
    <row r="11" spans="1:4" x14ac:dyDescent="0.3">
      <c r="A11" s="36">
        <v>45014</v>
      </c>
      <c r="B11" s="25" t="b">
        <f t="shared" ca="1" si="0"/>
        <v>0</v>
      </c>
    </row>
    <row r="12" spans="1:4" x14ac:dyDescent="0.3">
      <c r="A12" s="36">
        <v>45409</v>
      </c>
      <c r="B12" s="25" t="b">
        <f t="shared" ca="1" si="0"/>
        <v>0</v>
      </c>
    </row>
    <row r="13" spans="1:4" x14ac:dyDescent="0.3">
      <c r="A13" s="36">
        <v>45409</v>
      </c>
      <c r="B13" s="25" t="b">
        <f t="shared" ca="1" si="0"/>
        <v>0</v>
      </c>
    </row>
    <row r="14" spans="1:4" x14ac:dyDescent="0.3">
      <c r="A14" s="36">
        <v>45409</v>
      </c>
      <c r="B14" s="25" t="b">
        <f t="shared" ca="1" si="0"/>
        <v>0</v>
      </c>
    </row>
    <row r="15" spans="1:4" x14ac:dyDescent="0.3">
      <c r="A15" s="36">
        <v>45653</v>
      </c>
      <c r="B15" s="25" t="b">
        <f t="shared" ca="1" si="0"/>
        <v>1</v>
      </c>
    </row>
    <row r="16" spans="1:4" x14ac:dyDescent="0.3">
      <c r="A16" s="36">
        <v>45409</v>
      </c>
      <c r="B16" s="25" t="b">
        <f t="shared" ca="1" si="0"/>
        <v>0</v>
      </c>
    </row>
    <row r="17" spans="1:2" x14ac:dyDescent="0.3">
      <c r="A17" s="37"/>
      <c r="B17" s="25" t="b">
        <f t="shared" ca="1" si="0"/>
        <v>0</v>
      </c>
    </row>
    <row r="18" spans="1:2" x14ac:dyDescent="0.3">
      <c r="A18" s="36">
        <v>45014</v>
      </c>
      <c r="B18" s="25" t="b">
        <f t="shared" ca="1" si="0"/>
        <v>0</v>
      </c>
    </row>
    <row r="19" spans="1:2" x14ac:dyDescent="0.3">
      <c r="A19" s="36">
        <v>45014</v>
      </c>
      <c r="B19" s="25" t="b">
        <f t="shared" ca="1" si="0"/>
        <v>0</v>
      </c>
    </row>
    <row r="20" spans="1:2" x14ac:dyDescent="0.3">
      <c r="A20" s="37"/>
      <c r="B20" s="25" t="b">
        <f t="shared" ca="1" si="0"/>
        <v>0</v>
      </c>
    </row>
    <row r="21" spans="1:2" x14ac:dyDescent="0.3">
      <c r="A21" s="36">
        <v>45252</v>
      </c>
      <c r="B21" s="25" t="b">
        <f t="shared" ca="1" si="0"/>
        <v>0</v>
      </c>
    </row>
    <row r="22" spans="1:2" x14ac:dyDescent="0.3">
      <c r="A22" s="36">
        <v>45647</v>
      </c>
      <c r="B22" s="25" t="b">
        <f t="shared" ca="1" si="0"/>
        <v>1</v>
      </c>
    </row>
    <row r="23" spans="1:2" x14ac:dyDescent="0.3">
      <c r="A23" s="37"/>
      <c r="B23" s="25" t="b">
        <f t="shared" ca="1" si="0"/>
        <v>0</v>
      </c>
    </row>
    <row r="24" spans="1:2" x14ac:dyDescent="0.3">
      <c r="A24" s="36">
        <v>45252</v>
      </c>
      <c r="B24" s="25" t="b">
        <f t="shared" ca="1" si="0"/>
        <v>0</v>
      </c>
    </row>
    <row r="25" spans="1:2" x14ac:dyDescent="0.3">
      <c r="A25" s="36">
        <v>45601</v>
      </c>
      <c r="B25" s="25" t="b">
        <f t="shared" ca="1" si="0"/>
        <v>0</v>
      </c>
    </row>
    <row r="26" spans="1:2" x14ac:dyDescent="0.3">
      <c r="A26" s="36">
        <v>45206</v>
      </c>
      <c r="B26" s="25" t="b">
        <f t="shared" ca="1" si="0"/>
        <v>0</v>
      </c>
    </row>
    <row r="27" spans="1:2" x14ac:dyDescent="0.3">
      <c r="A27" s="36">
        <v>45647</v>
      </c>
      <c r="B27" s="25" t="b">
        <f t="shared" ca="1" si="0"/>
        <v>1</v>
      </c>
    </row>
    <row r="28" spans="1:2" x14ac:dyDescent="0.3">
      <c r="A28" s="37"/>
      <c r="B28" s="25" t="b">
        <f t="shared" ca="1" si="0"/>
        <v>0</v>
      </c>
    </row>
    <row r="29" spans="1:2" x14ac:dyDescent="0.3">
      <c r="A29" s="37"/>
      <c r="B29" s="25" t="b">
        <f t="shared" ca="1" si="0"/>
        <v>0</v>
      </c>
    </row>
    <row r="30" spans="1:2" x14ac:dyDescent="0.3">
      <c r="A30" s="37"/>
      <c r="B30" s="25" t="b">
        <f t="shared" ca="1" si="0"/>
        <v>0</v>
      </c>
    </row>
    <row r="31" spans="1:2" x14ac:dyDescent="0.3">
      <c r="A31" s="37"/>
      <c r="B31" s="25" t="b">
        <f t="shared" ca="1" si="0"/>
        <v>0</v>
      </c>
    </row>
    <row r="32" spans="1:2" x14ac:dyDescent="0.3">
      <c r="A32" s="37"/>
      <c r="B32" s="25" t="b">
        <f t="shared" ca="1" si="0"/>
        <v>0</v>
      </c>
    </row>
    <row r="33" spans="1:2" x14ac:dyDescent="0.3">
      <c r="A33" s="37"/>
      <c r="B33" s="25" t="b">
        <f t="shared" ca="1" si="0"/>
        <v>0</v>
      </c>
    </row>
    <row r="34" spans="1:2" x14ac:dyDescent="0.3">
      <c r="A34" s="37"/>
      <c r="B34" s="25" t="b">
        <f t="shared" ca="1" si="0"/>
        <v>0</v>
      </c>
    </row>
    <row r="35" spans="1:2" x14ac:dyDescent="0.3">
      <c r="A35" s="36">
        <v>45188</v>
      </c>
      <c r="B35" s="25" t="b">
        <f t="shared" ca="1" si="0"/>
        <v>0</v>
      </c>
    </row>
    <row r="36" spans="1:2" x14ac:dyDescent="0.3">
      <c r="A36" s="36">
        <v>45188</v>
      </c>
      <c r="B36" s="25" t="b">
        <f t="shared" ca="1" si="0"/>
        <v>0</v>
      </c>
    </row>
    <row r="37" spans="1:2" x14ac:dyDescent="0.3">
      <c r="A37" s="36">
        <v>45232</v>
      </c>
      <c r="B37" s="25" t="b">
        <f t="shared" ca="1" si="0"/>
        <v>0</v>
      </c>
    </row>
    <row r="38" spans="1:2" x14ac:dyDescent="0.3">
      <c r="A38" s="36">
        <v>45232</v>
      </c>
      <c r="B38" s="25" t="b">
        <f t="shared" ca="1" si="0"/>
        <v>0</v>
      </c>
    </row>
    <row r="39" spans="1:2" x14ac:dyDescent="0.3">
      <c r="A39" s="37"/>
      <c r="B39" s="25" t="b">
        <f t="shared" ca="1" si="0"/>
        <v>0</v>
      </c>
    </row>
    <row r="40" spans="1:2" x14ac:dyDescent="0.3">
      <c r="A40" s="37"/>
      <c r="B40" s="25" t="b">
        <f t="shared" ca="1" si="0"/>
        <v>0</v>
      </c>
    </row>
    <row r="41" spans="1:2" x14ac:dyDescent="0.3">
      <c r="A41" s="37"/>
      <c r="B41" s="25" t="b">
        <f t="shared" ca="1" si="0"/>
        <v>0</v>
      </c>
    </row>
    <row r="42" spans="1:2" x14ac:dyDescent="0.3">
      <c r="A42" s="36">
        <v>45583</v>
      </c>
      <c r="B42" s="25" t="b">
        <f t="shared" ca="1" si="0"/>
        <v>0</v>
      </c>
    </row>
    <row r="43" spans="1:2" x14ac:dyDescent="0.3">
      <c r="A43" s="36">
        <v>45583</v>
      </c>
      <c r="B43" s="25" t="b">
        <f t="shared" ca="1" si="0"/>
        <v>0</v>
      </c>
    </row>
    <row r="44" spans="1:2" x14ac:dyDescent="0.3">
      <c r="A44" s="36">
        <v>45627</v>
      </c>
      <c r="B44" s="25" t="b">
        <f t="shared" ca="1" si="0"/>
        <v>0</v>
      </c>
    </row>
    <row r="45" spans="1:2" x14ac:dyDescent="0.3">
      <c r="A45" s="36">
        <v>45627</v>
      </c>
      <c r="B45" s="25" t="b">
        <f t="shared" ca="1" si="0"/>
        <v>0</v>
      </c>
    </row>
    <row r="46" spans="1:2" x14ac:dyDescent="0.3">
      <c r="A46" s="37"/>
      <c r="B46" s="25" t="b">
        <f t="shared" ca="1" si="0"/>
        <v>0</v>
      </c>
    </row>
    <row r="47" spans="1:2" x14ac:dyDescent="0.3">
      <c r="A47" s="37"/>
      <c r="B47" s="25" t="b">
        <f t="shared" ca="1" si="0"/>
        <v>0</v>
      </c>
    </row>
    <row r="48" spans="1:2" x14ac:dyDescent="0.3">
      <c r="A48" s="37"/>
      <c r="B48" s="25" t="b">
        <f t="shared" ca="1" si="0"/>
        <v>0</v>
      </c>
    </row>
    <row r="49" spans="1:2" x14ac:dyDescent="0.3">
      <c r="A49" s="37"/>
      <c r="B49" s="25" t="b">
        <f t="shared" ca="1" si="0"/>
        <v>0</v>
      </c>
    </row>
    <row r="50" spans="1:2" x14ac:dyDescent="0.3">
      <c r="A50" s="36">
        <v>45053</v>
      </c>
      <c r="B50" s="25" t="b">
        <f t="shared" ca="1" si="0"/>
        <v>0</v>
      </c>
    </row>
    <row r="51" spans="1:2" x14ac:dyDescent="0.3">
      <c r="A51" s="37"/>
      <c r="B51" s="25" t="b">
        <f t="shared" ca="1" si="0"/>
        <v>0</v>
      </c>
    </row>
    <row r="52" spans="1:2" x14ac:dyDescent="0.3">
      <c r="A52" s="37"/>
      <c r="B52" s="25" t="b">
        <f t="shared" ca="1" si="0"/>
        <v>0</v>
      </c>
    </row>
    <row r="53" spans="1:2" x14ac:dyDescent="0.3">
      <c r="A53" s="37"/>
      <c r="B53" s="25" t="b">
        <f t="shared" ca="1" si="0"/>
        <v>0</v>
      </c>
    </row>
    <row r="54" spans="1:2" x14ac:dyDescent="0.3">
      <c r="A54" s="37"/>
      <c r="B54" s="25" t="b">
        <f t="shared" ca="1" si="0"/>
        <v>0</v>
      </c>
    </row>
    <row r="55" spans="1:2" x14ac:dyDescent="0.3">
      <c r="A55" s="37"/>
      <c r="B55" s="25" t="b">
        <f t="shared" ca="1" si="0"/>
        <v>0</v>
      </c>
    </row>
    <row r="56" spans="1:2" x14ac:dyDescent="0.3">
      <c r="A56" s="37"/>
      <c r="B56" s="25" t="b">
        <f t="shared" ca="1" si="0"/>
        <v>0</v>
      </c>
    </row>
    <row r="57" spans="1:2" x14ac:dyDescent="0.3">
      <c r="A57" s="37"/>
      <c r="B57" s="25" t="b">
        <f t="shared" ca="1" si="0"/>
        <v>0</v>
      </c>
    </row>
    <row r="58" spans="1:2" x14ac:dyDescent="0.3">
      <c r="A58" s="36">
        <v>45448</v>
      </c>
      <c r="B58" s="25" t="b">
        <f t="shared" ca="1" si="0"/>
        <v>0</v>
      </c>
    </row>
    <row r="59" spans="1:2" x14ac:dyDescent="0.3">
      <c r="A59" s="37"/>
      <c r="B59" s="25" t="b">
        <f t="shared" ca="1" si="0"/>
        <v>0</v>
      </c>
    </row>
    <row r="60" spans="1:2" x14ac:dyDescent="0.3">
      <c r="A60" s="37"/>
      <c r="B60" s="25" t="b">
        <f t="shared" ca="1" si="0"/>
        <v>0</v>
      </c>
    </row>
    <row r="61" spans="1:2" x14ac:dyDescent="0.3">
      <c r="A61" s="37"/>
      <c r="B61" s="25" t="b">
        <f t="shared" ca="1" si="0"/>
        <v>0</v>
      </c>
    </row>
    <row r="62" spans="1:2" x14ac:dyDescent="0.3">
      <c r="A62" s="37"/>
      <c r="B62" s="25" t="b">
        <f t="shared" ca="1" si="0"/>
        <v>0</v>
      </c>
    </row>
    <row r="63" spans="1:2" x14ac:dyDescent="0.3">
      <c r="A63" s="37"/>
      <c r="B63" s="25" t="b">
        <f t="shared" ca="1" si="0"/>
        <v>0</v>
      </c>
    </row>
    <row r="64" spans="1:2" x14ac:dyDescent="0.3">
      <c r="A64" s="36">
        <v>44964</v>
      </c>
      <c r="B64" s="25" t="b">
        <f t="shared" ca="1" si="0"/>
        <v>0</v>
      </c>
    </row>
    <row r="65" spans="1:2" x14ac:dyDescent="0.3">
      <c r="A65" s="37"/>
      <c r="B65" s="25" t="b">
        <f t="shared" ca="1" si="0"/>
        <v>0</v>
      </c>
    </row>
    <row r="66" spans="1:2" x14ac:dyDescent="0.3">
      <c r="A66" s="37"/>
      <c r="B66" s="25" t="b">
        <f t="shared" ca="1" si="0"/>
        <v>0</v>
      </c>
    </row>
    <row r="67" spans="1:2" x14ac:dyDescent="0.3">
      <c r="A67" s="36">
        <v>45359</v>
      </c>
      <c r="B67" s="25" t="b">
        <f t="shared" ref="B67:B130" ca="1" si="1">AND(A67&gt;=TODAY()-30,A67&lt;=TODAY())</f>
        <v>0</v>
      </c>
    </row>
    <row r="68" spans="1:2" x14ac:dyDescent="0.3">
      <c r="A68" s="37"/>
      <c r="B68" s="25" t="b">
        <f t="shared" ca="1" si="1"/>
        <v>0</v>
      </c>
    </row>
    <row r="69" spans="1:2" x14ac:dyDescent="0.3">
      <c r="A69" s="37"/>
      <c r="B69" s="25" t="b">
        <f t="shared" ca="1" si="1"/>
        <v>0</v>
      </c>
    </row>
    <row r="70" spans="1:2" x14ac:dyDescent="0.3">
      <c r="A70" s="37"/>
      <c r="B70" s="25" t="b">
        <f t="shared" ca="1" si="1"/>
        <v>0</v>
      </c>
    </row>
    <row r="71" spans="1:2" x14ac:dyDescent="0.3">
      <c r="A71" s="37"/>
      <c r="B71" s="25" t="b">
        <f t="shared" ca="1" si="1"/>
        <v>0</v>
      </c>
    </row>
    <row r="72" spans="1:2" x14ac:dyDescent="0.3">
      <c r="A72" s="37"/>
      <c r="B72" s="25" t="b">
        <f t="shared" ca="1" si="1"/>
        <v>0</v>
      </c>
    </row>
    <row r="73" spans="1:2" x14ac:dyDescent="0.3">
      <c r="A73" s="37"/>
      <c r="B73" s="25" t="b">
        <f t="shared" ca="1" si="1"/>
        <v>0</v>
      </c>
    </row>
    <row r="74" spans="1:2" x14ac:dyDescent="0.3">
      <c r="A74" s="37"/>
      <c r="B74" s="25" t="b">
        <f t="shared" ca="1" si="1"/>
        <v>0</v>
      </c>
    </row>
    <row r="75" spans="1:2" x14ac:dyDescent="0.3">
      <c r="A75" s="37"/>
      <c r="B75" s="25" t="b">
        <f t="shared" ca="1" si="1"/>
        <v>0</v>
      </c>
    </row>
    <row r="76" spans="1:2" x14ac:dyDescent="0.3">
      <c r="A76" s="37"/>
      <c r="B76" s="25" t="b">
        <f t="shared" ca="1" si="1"/>
        <v>0</v>
      </c>
    </row>
    <row r="77" spans="1:2" x14ac:dyDescent="0.3">
      <c r="A77" s="37"/>
      <c r="B77" s="25" t="b">
        <f t="shared" ca="1" si="1"/>
        <v>0</v>
      </c>
    </row>
    <row r="78" spans="1:2" x14ac:dyDescent="0.3">
      <c r="A78" s="37"/>
      <c r="B78" s="25" t="b">
        <f t="shared" ca="1" si="1"/>
        <v>0</v>
      </c>
    </row>
    <row r="79" spans="1:2" x14ac:dyDescent="0.3">
      <c r="A79" s="37"/>
      <c r="B79" s="25" t="b">
        <f t="shared" ca="1" si="1"/>
        <v>0</v>
      </c>
    </row>
    <row r="80" spans="1:2" x14ac:dyDescent="0.3">
      <c r="A80" s="37"/>
      <c r="B80" s="25" t="b">
        <f t="shared" ca="1" si="1"/>
        <v>0</v>
      </c>
    </row>
    <row r="81" spans="1:2" x14ac:dyDescent="0.3">
      <c r="A81" s="37"/>
      <c r="B81" s="25" t="b">
        <f t="shared" ca="1" si="1"/>
        <v>0</v>
      </c>
    </row>
    <row r="82" spans="1:2" x14ac:dyDescent="0.3">
      <c r="A82" s="37"/>
      <c r="B82" s="25" t="b">
        <f t="shared" ca="1" si="1"/>
        <v>0</v>
      </c>
    </row>
    <row r="83" spans="1:2" x14ac:dyDescent="0.3">
      <c r="A83" s="37"/>
      <c r="B83" s="25" t="b">
        <f t="shared" ca="1" si="1"/>
        <v>0</v>
      </c>
    </row>
    <row r="84" spans="1:2" x14ac:dyDescent="0.3">
      <c r="A84" s="37"/>
      <c r="B84" s="25" t="b">
        <f t="shared" ca="1" si="1"/>
        <v>0</v>
      </c>
    </row>
    <row r="85" spans="1:2" x14ac:dyDescent="0.3">
      <c r="A85" s="37"/>
      <c r="B85" s="25" t="b">
        <f t="shared" ca="1" si="1"/>
        <v>0</v>
      </c>
    </row>
    <row r="86" spans="1:2" x14ac:dyDescent="0.3">
      <c r="A86" s="37"/>
      <c r="B86" s="25" t="b">
        <f t="shared" ca="1" si="1"/>
        <v>0</v>
      </c>
    </row>
    <row r="87" spans="1:2" x14ac:dyDescent="0.3">
      <c r="A87" s="37"/>
      <c r="B87" s="25" t="b">
        <f t="shared" ca="1" si="1"/>
        <v>0</v>
      </c>
    </row>
    <row r="88" spans="1:2" x14ac:dyDescent="0.3">
      <c r="A88" s="37"/>
      <c r="B88" s="25" t="b">
        <f t="shared" ca="1" si="1"/>
        <v>0</v>
      </c>
    </row>
    <row r="89" spans="1:2" x14ac:dyDescent="0.3">
      <c r="A89" s="37"/>
      <c r="B89" s="25" t="b">
        <f t="shared" ca="1" si="1"/>
        <v>0</v>
      </c>
    </row>
    <row r="90" spans="1:2" x14ac:dyDescent="0.3">
      <c r="A90" s="37"/>
      <c r="B90" s="25" t="b">
        <f t="shared" ca="1" si="1"/>
        <v>0</v>
      </c>
    </row>
    <row r="91" spans="1:2" x14ac:dyDescent="0.3">
      <c r="A91" s="37"/>
      <c r="B91" s="25" t="b">
        <f t="shared" ca="1" si="1"/>
        <v>0</v>
      </c>
    </row>
    <row r="92" spans="1:2" x14ac:dyDescent="0.3">
      <c r="A92" s="37"/>
      <c r="B92" s="25" t="b">
        <f t="shared" ca="1" si="1"/>
        <v>0</v>
      </c>
    </row>
    <row r="93" spans="1:2" x14ac:dyDescent="0.3">
      <c r="A93" s="37"/>
      <c r="B93" s="25" t="b">
        <f t="shared" ca="1" si="1"/>
        <v>0</v>
      </c>
    </row>
    <row r="94" spans="1:2" x14ac:dyDescent="0.3">
      <c r="A94" s="37"/>
      <c r="B94" s="25" t="b">
        <f t="shared" ca="1" si="1"/>
        <v>0</v>
      </c>
    </row>
    <row r="95" spans="1:2" x14ac:dyDescent="0.3">
      <c r="A95" s="37"/>
      <c r="B95" s="25" t="b">
        <f t="shared" ca="1" si="1"/>
        <v>0</v>
      </c>
    </row>
    <row r="96" spans="1:2" x14ac:dyDescent="0.3">
      <c r="A96" s="37"/>
      <c r="B96" s="25" t="b">
        <f t="shared" ca="1" si="1"/>
        <v>0</v>
      </c>
    </row>
    <row r="97" spans="1:2" x14ac:dyDescent="0.3">
      <c r="A97" s="37"/>
      <c r="B97" s="25" t="b">
        <f t="shared" ca="1" si="1"/>
        <v>0</v>
      </c>
    </row>
    <row r="98" spans="1:2" x14ac:dyDescent="0.3">
      <c r="A98" s="37"/>
      <c r="B98" s="25" t="b">
        <f t="shared" ca="1" si="1"/>
        <v>0</v>
      </c>
    </row>
    <row r="99" spans="1:2" x14ac:dyDescent="0.3">
      <c r="A99" s="37"/>
      <c r="B99" s="25" t="b">
        <f t="shared" ca="1" si="1"/>
        <v>0</v>
      </c>
    </row>
    <row r="100" spans="1:2" x14ac:dyDescent="0.3">
      <c r="A100" s="37"/>
      <c r="B100" s="25" t="b">
        <f t="shared" ca="1" si="1"/>
        <v>0</v>
      </c>
    </row>
    <row r="101" spans="1:2" x14ac:dyDescent="0.3">
      <c r="A101" s="37"/>
      <c r="B101" s="25" t="b">
        <f t="shared" ca="1" si="1"/>
        <v>0</v>
      </c>
    </row>
    <row r="102" spans="1:2" x14ac:dyDescent="0.3">
      <c r="A102" s="37"/>
      <c r="B102" s="25" t="b">
        <f t="shared" ca="1" si="1"/>
        <v>0</v>
      </c>
    </row>
    <row r="103" spans="1:2" x14ac:dyDescent="0.3">
      <c r="A103" s="37"/>
      <c r="B103" s="25" t="b">
        <f t="shared" ca="1" si="1"/>
        <v>0</v>
      </c>
    </row>
    <row r="104" spans="1:2" x14ac:dyDescent="0.3">
      <c r="A104" s="37"/>
      <c r="B104" s="25" t="b">
        <f t="shared" ca="1" si="1"/>
        <v>0</v>
      </c>
    </row>
    <row r="105" spans="1:2" x14ac:dyDescent="0.3">
      <c r="A105" s="37"/>
      <c r="B105" s="25" t="b">
        <f t="shared" ca="1" si="1"/>
        <v>0</v>
      </c>
    </row>
    <row r="106" spans="1:2" x14ac:dyDescent="0.3">
      <c r="A106" s="37"/>
      <c r="B106" s="25" t="b">
        <f t="shared" ca="1" si="1"/>
        <v>0</v>
      </c>
    </row>
    <row r="107" spans="1:2" x14ac:dyDescent="0.3">
      <c r="A107" s="37"/>
      <c r="B107" s="25" t="b">
        <f t="shared" ca="1" si="1"/>
        <v>0</v>
      </c>
    </row>
    <row r="108" spans="1:2" x14ac:dyDescent="0.3">
      <c r="A108" s="37"/>
      <c r="B108" s="25" t="b">
        <f t="shared" ca="1" si="1"/>
        <v>0</v>
      </c>
    </row>
    <row r="109" spans="1:2" x14ac:dyDescent="0.3">
      <c r="A109" s="37"/>
      <c r="B109" s="25" t="b">
        <f t="shared" ca="1" si="1"/>
        <v>0</v>
      </c>
    </row>
    <row r="110" spans="1:2" x14ac:dyDescent="0.3">
      <c r="A110" s="36">
        <v>45047</v>
      </c>
      <c r="B110" s="25" t="b">
        <f t="shared" ca="1" si="1"/>
        <v>0</v>
      </c>
    </row>
    <row r="111" spans="1:2" x14ac:dyDescent="0.3">
      <c r="A111" s="37"/>
      <c r="B111" s="25" t="b">
        <f t="shared" ca="1" si="1"/>
        <v>0</v>
      </c>
    </row>
    <row r="112" spans="1:2" x14ac:dyDescent="0.3">
      <c r="A112" s="36">
        <v>45077</v>
      </c>
      <c r="B112" s="25" t="b">
        <f t="shared" ca="1" si="1"/>
        <v>0</v>
      </c>
    </row>
    <row r="113" spans="1:2" x14ac:dyDescent="0.3">
      <c r="A113" s="36">
        <v>45105</v>
      </c>
      <c r="B113" s="25" t="b">
        <f t="shared" ca="1" si="1"/>
        <v>0</v>
      </c>
    </row>
    <row r="114" spans="1:2" x14ac:dyDescent="0.3">
      <c r="A114" s="37"/>
      <c r="B114" s="25" t="b">
        <f t="shared" ca="1" si="1"/>
        <v>0</v>
      </c>
    </row>
    <row r="115" spans="1:2" x14ac:dyDescent="0.3">
      <c r="A115" s="37"/>
      <c r="B115" s="25" t="b">
        <f t="shared" ca="1" si="1"/>
        <v>0</v>
      </c>
    </row>
    <row r="116" spans="1:2" x14ac:dyDescent="0.3">
      <c r="A116" s="37"/>
      <c r="B116" s="25" t="b">
        <f t="shared" ca="1" si="1"/>
        <v>0</v>
      </c>
    </row>
    <row r="117" spans="1:2" x14ac:dyDescent="0.3">
      <c r="A117" s="37"/>
      <c r="B117" s="25" t="b">
        <f t="shared" ca="1" si="1"/>
        <v>0</v>
      </c>
    </row>
    <row r="118" spans="1:2" x14ac:dyDescent="0.3">
      <c r="A118" s="37"/>
      <c r="B118" s="25" t="b">
        <f t="shared" ca="1" si="1"/>
        <v>0</v>
      </c>
    </row>
    <row r="119" spans="1:2" x14ac:dyDescent="0.3">
      <c r="A119" s="37"/>
      <c r="B119" s="25" t="b">
        <f t="shared" ca="1" si="1"/>
        <v>0</v>
      </c>
    </row>
    <row r="120" spans="1:2" x14ac:dyDescent="0.3">
      <c r="A120" s="37"/>
      <c r="B120" s="25" t="b">
        <f t="shared" ca="1" si="1"/>
        <v>0</v>
      </c>
    </row>
    <row r="121" spans="1:2" x14ac:dyDescent="0.3">
      <c r="A121" s="37"/>
      <c r="B121" s="25" t="b">
        <f t="shared" ca="1" si="1"/>
        <v>0</v>
      </c>
    </row>
    <row r="122" spans="1:2" x14ac:dyDescent="0.3">
      <c r="A122" s="37"/>
      <c r="B122" s="25" t="b">
        <f t="shared" ca="1" si="1"/>
        <v>0</v>
      </c>
    </row>
    <row r="123" spans="1:2" x14ac:dyDescent="0.3">
      <c r="A123" s="37"/>
      <c r="B123" s="25" t="b">
        <f t="shared" ca="1" si="1"/>
        <v>0</v>
      </c>
    </row>
    <row r="124" spans="1:2" x14ac:dyDescent="0.3">
      <c r="A124" s="36">
        <v>45442</v>
      </c>
      <c r="B124" s="25" t="b">
        <f t="shared" ca="1" si="1"/>
        <v>0</v>
      </c>
    </row>
    <row r="125" spans="1:2" x14ac:dyDescent="0.3">
      <c r="A125" s="37"/>
      <c r="B125" s="25" t="b">
        <f t="shared" ca="1" si="1"/>
        <v>0</v>
      </c>
    </row>
    <row r="126" spans="1:2" x14ac:dyDescent="0.3">
      <c r="A126" s="36">
        <v>45472</v>
      </c>
      <c r="B126" s="25" t="b">
        <f t="shared" ca="1" si="1"/>
        <v>0</v>
      </c>
    </row>
    <row r="127" spans="1:2" x14ac:dyDescent="0.3">
      <c r="A127" s="36">
        <v>45500</v>
      </c>
      <c r="B127" s="25" t="b">
        <f t="shared" ca="1" si="1"/>
        <v>0</v>
      </c>
    </row>
    <row r="128" spans="1:2" x14ac:dyDescent="0.3">
      <c r="A128" s="37"/>
      <c r="B128" s="25" t="b">
        <f t="shared" ca="1" si="1"/>
        <v>0</v>
      </c>
    </row>
    <row r="129" spans="1:2" x14ac:dyDescent="0.3">
      <c r="A129" s="37"/>
      <c r="B129" s="25" t="b">
        <f t="shared" ca="1" si="1"/>
        <v>0</v>
      </c>
    </row>
    <row r="130" spans="1:2" x14ac:dyDescent="0.3">
      <c r="A130" s="37"/>
      <c r="B130" s="25" t="b">
        <f t="shared" ca="1" si="1"/>
        <v>0</v>
      </c>
    </row>
    <row r="131" spans="1:2" x14ac:dyDescent="0.3">
      <c r="A131" s="37"/>
      <c r="B131" s="25" t="b">
        <f t="shared" ref="B131:B194" ca="1" si="2">AND(A131&gt;=TODAY()-30,A131&lt;=TODAY())</f>
        <v>0</v>
      </c>
    </row>
    <row r="132" spans="1:2" x14ac:dyDescent="0.3">
      <c r="A132" s="37"/>
      <c r="B132" s="25" t="b">
        <f t="shared" ca="1" si="2"/>
        <v>0</v>
      </c>
    </row>
    <row r="133" spans="1:2" x14ac:dyDescent="0.3">
      <c r="A133" s="37"/>
      <c r="B133" s="25" t="b">
        <f t="shared" ca="1" si="2"/>
        <v>0</v>
      </c>
    </row>
    <row r="134" spans="1:2" x14ac:dyDescent="0.3">
      <c r="A134" s="37"/>
      <c r="B134" s="25" t="b">
        <f t="shared" ca="1" si="2"/>
        <v>0</v>
      </c>
    </row>
    <row r="135" spans="1:2" x14ac:dyDescent="0.3">
      <c r="A135" s="37"/>
      <c r="B135" s="25" t="b">
        <f t="shared" ca="1" si="2"/>
        <v>0</v>
      </c>
    </row>
    <row r="136" spans="1:2" x14ac:dyDescent="0.3">
      <c r="A136" s="37"/>
      <c r="B136" s="25" t="b">
        <f t="shared" ca="1" si="2"/>
        <v>0</v>
      </c>
    </row>
    <row r="137" spans="1:2" x14ac:dyDescent="0.3">
      <c r="A137" s="37"/>
      <c r="B137" s="25" t="b">
        <f t="shared" ca="1" si="2"/>
        <v>0</v>
      </c>
    </row>
    <row r="138" spans="1:2" x14ac:dyDescent="0.3">
      <c r="A138" s="37"/>
      <c r="B138" s="25" t="b">
        <f t="shared" ca="1" si="2"/>
        <v>0</v>
      </c>
    </row>
    <row r="139" spans="1:2" x14ac:dyDescent="0.3">
      <c r="A139" s="37"/>
      <c r="B139" s="25" t="b">
        <f t="shared" ca="1" si="2"/>
        <v>0</v>
      </c>
    </row>
    <row r="140" spans="1:2" x14ac:dyDescent="0.3">
      <c r="A140" s="37"/>
      <c r="B140" s="25" t="b">
        <f t="shared" ca="1" si="2"/>
        <v>0</v>
      </c>
    </row>
    <row r="141" spans="1:2" x14ac:dyDescent="0.3">
      <c r="A141" s="37"/>
      <c r="B141" s="25" t="b">
        <f t="shared" ca="1" si="2"/>
        <v>0</v>
      </c>
    </row>
    <row r="142" spans="1:2" x14ac:dyDescent="0.3">
      <c r="A142" s="36">
        <v>45320</v>
      </c>
      <c r="B142" s="25" t="b">
        <f t="shared" ca="1" si="2"/>
        <v>0</v>
      </c>
    </row>
    <row r="143" spans="1:2" x14ac:dyDescent="0.3">
      <c r="A143" s="36">
        <v>45320</v>
      </c>
      <c r="B143" s="25" t="b">
        <f t="shared" ca="1" si="2"/>
        <v>0</v>
      </c>
    </row>
    <row r="144" spans="1:2" x14ac:dyDescent="0.3">
      <c r="A144" s="36">
        <v>45320</v>
      </c>
      <c r="B144" s="25" t="b">
        <f t="shared" ca="1" si="2"/>
        <v>0</v>
      </c>
    </row>
    <row r="145" spans="1:2" x14ac:dyDescent="0.3">
      <c r="A145" s="36">
        <v>45320</v>
      </c>
      <c r="B145" s="25" t="b">
        <f t="shared" ca="1" si="2"/>
        <v>0</v>
      </c>
    </row>
    <row r="146" spans="1:2" x14ac:dyDescent="0.3">
      <c r="A146" s="36">
        <v>45320</v>
      </c>
      <c r="B146" s="25" t="b">
        <f t="shared" ca="1" si="2"/>
        <v>0</v>
      </c>
    </row>
    <row r="147" spans="1:2" x14ac:dyDescent="0.3">
      <c r="A147" s="36">
        <v>45036</v>
      </c>
      <c r="B147" s="25" t="b">
        <f t="shared" ca="1" si="2"/>
        <v>0</v>
      </c>
    </row>
    <row r="148" spans="1:2" x14ac:dyDescent="0.3">
      <c r="A148" s="36">
        <v>45036</v>
      </c>
      <c r="B148" s="25" t="b">
        <f t="shared" ca="1" si="2"/>
        <v>0</v>
      </c>
    </row>
    <row r="149" spans="1:2" x14ac:dyDescent="0.3">
      <c r="A149" s="36">
        <v>45036</v>
      </c>
      <c r="B149" s="25" t="b">
        <f t="shared" ca="1" si="2"/>
        <v>0</v>
      </c>
    </row>
    <row r="150" spans="1:2" x14ac:dyDescent="0.3">
      <c r="A150" s="37"/>
      <c r="B150" s="25" t="b">
        <f t="shared" ca="1" si="2"/>
        <v>0</v>
      </c>
    </row>
    <row r="151" spans="1:2" x14ac:dyDescent="0.3">
      <c r="A151" s="37"/>
      <c r="B151" s="25" t="b">
        <f t="shared" ca="1" si="2"/>
        <v>0</v>
      </c>
    </row>
    <row r="152" spans="1:2" x14ac:dyDescent="0.3">
      <c r="A152" s="36">
        <v>45106</v>
      </c>
      <c r="B152" s="25" t="b">
        <f t="shared" ca="1" si="2"/>
        <v>0</v>
      </c>
    </row>
    <row r="153" spans="1:2" x14ac:dyDescent="0.3">
      <c r="A153" s="37"/>
      <c r="B153" s="25" t="b">
        <f t="shared" ca="1" si="2"/>
        <v>0</v>
      </c>
    </row>
    <row r="154" spans="1:2" x14ac:dyDescent="0.3">
      <c r="A154" s="37"/>
      <c r="B154" s="25" t="b">
        <f t="shared" ca="1" si="2"/>
        <v>0</v>
      </c>
    </row>
    <row r="155" spans="1:2" x14ac:dyDescent="0.3">
      <c r="A155" s="36">
        <v>45715</v>
      </c>
      <c r="B155" s="25" t="b">
        <f t="shared" ca="1" si="2"/>
        <v>0</v>
      </c>
    </row>
    <row r="156" spans="1:2" x14ac:dyDescent="0.3">
      <c r="A156" s="36">
        <v>45715</v>
      </c>
      <c r="B156" s="25" t="b">
        <f t="shared" ca="1" si="2"/>
        <v>0</v>
      </c>
    </row>
    <row r="157" spans="1:2" x14ac:dyDescent="0.3">
      <c r="A157" s="36">
        <v>45715</v>
      </c>
      <c r="B157" s="25" t="b">
        <f t="shared" ca="1" si="2"/>
        <v>0</v>
      </c>
    </row>
    <row r="158" spans="1:2" x14ac:dyDescent="0.3">
      <c r="A158" s="36">
        <v>45715</v>
      </c>
      <c r="B158" s="25" t="b">
        <f t="shared" ca="1" si="2"/>
        <v>0</v>
      </c>
    </row>
    <row r="159" spans="1:2" x14ac:dyDescent="0.3">
      <c r="A159" s="36">
        <v>45715</v>
      </c>
      <c r="B159" s="25" t="b">
        <f t="shared" ca="1" si="2"/>
        <v>0</v>
      </c>
    </row>
    <row r="160" spans="1:2" x14ac:dyDescent="0.3">
      <c r="A160" s="36">
        <v>45431</v>
      </c>
      <c r="B160" s="25" t="b">
        <f t="shared" ca="1" si="2"/>
        <v>0</v>
      </c>
    </row>
    <row r="161" spans="1:2" x14ac:dyDescent="0.3">
      <c r="A161" s="36">
        <v>45431</v>
      </c>
      <c r="B161" s="25" t="b">
        <f t="shared" ca="1" si="2"/>
        <v>0</v>
      </c>
    </row>
    <row r="162" spans="1:2" x14ac:dyDescent="0.3">
      <c r="A162" s="36">
        <v>45431</v>
      </c>
      <c r="B162" s="25" t="b">
        <f t="shared" ca="1" si="2"/>
        <v>0</v>
      </c>
    </row>
    <row r="163" spans="1:2" x14ac:dyDescent="0.3">
      <c r="A163" s="37"/>
      <c r="B163" s="25" t="b">
        <f t="shared" ca="1" si="2"/>
        <v>0</v>
      </c>
    </row>
    <row r="164" spans="1:2" x14ac:dyDescent="0.3">
      <c r="A164" s="37"/>
      <c r="B164" s="25" t="b">
        <f t="shared" ca="1" si="2"/>
        <v>0</v>
      </c>
    </row>
    <row r="165" spans="1:2" x14ac:dyDescent="0.3">
      <c r="A165" s="36">
        <v>45501</v>
      </c>
      <c r="B165" s="25" t="b">
        <f t="shared" ca="1" si="2"/>
        <v>0</v>
      </c>
    </row>
    <row r="166" spans="1:2" x14ac:dyDescent="0.3">
      <c r="A166" s="37"/>
      <c r="B166" s="25" t="b">
        <f t="shared" ca="1" si="2"/>
        <v>0</v>
      </c>
    </row>
    <row r="167" spans="1:2" x14ac:dyDescent="0.3">
      <c r="A167" s="37"/>
      <c r="B167" s="25" t="b">
        <f t="shared" ca="1" si="2"/>
        <v>0</v>
      </c>
    </row>
    <row r="168" spans="1:2" x14ac:dyDescent="0.3">
      <c r="A168" s="37"/>
      <c r="B168" s="25" t="b">
        <f t="shared" ca="1" si="2"/>
        <v>0</v>
      </c>
    </row>
    <row r="169" spans="1:2" x14ac:dyDescent="0.3">
      <c r="A169" s="37"/>
      <c r="B169" s="25" t="b">
        <f t="shared" ca="1" si="2"/>
        <v>0</v>
      </c>
    </row>
    <row r="170" spans="1:2" x14ac:dyDescent="0.3">
      <c r="A170" s="37"/>
      <c r="B170" s="25" t="b">
        <f t="shared" ca="1" si="2"/>
        <v>0</v>
      </c>
    </row>
    <row r="171" spans="1:2" x14ac:dyDescent="0.3">
      <c r="A171" s="37"/>
      <c r="B171" s="25" t="b">
        <f t="shared" ca="1" si="2"/>
        <v>0</v>
      </c>
    </row>
    <row r="172" spans="1:2" x14ac:dyDescent="0.3">
      <c r="A172" s="37"/>
      <c r="B172" s="25" t="b">
        <f t="shared" ca="1" si="2"/>
        <v>0</v>
      </c>
    </row>
    <row r="173" spans="1:2" x14ac:dyDescent="0.3">
      <c r="A173" s="37"/>
      <c r="B173" s="25" t="b">
        <f t="shared" ca="1" si="2"/>
        <v>0</v>
      </c>
    </row>
    <row r="174" spans="1:2" x14ac:dyDescent="0.3">
      <c r="A174" s="37"/>
      <c r="B174" s="25" t="b">
        <f t="shared" ca="1" si="2"/>
        <v>0</v>
      </c>
    </row>
    <row r="175" spans="1:2" x14ac:dyDescent="0.3">
      <c r="A175" s="37"/>
      <c r="B175" s="25" t="b">
        <f t="shared" ca="1" si="2"/>
        <v>0</v>
      </c>
    </row>
    <row r="176" spans="1:2" x14ac:dyDescent="0.3">
      <c r="A176" s="37"/>
      <c r="B176" s="25" t="b">
        <f t="shared" ca="1" si="2"/>
        <v>0</v>
      </c>
    </row>
    <row r="177" spans="1:2" x14ac:dyDescent="0.3">
      <c r="A177" s="37"/>
      <c r="B177" s="25" t="b">
        <f t="shared" ca="1" si="2"/>
        <v>0</v>
      </c>
    </row>
    <row r="178" spans="1:2" x14ac:dyDescent="0.3">
      <c r="A178" s="37"/>
      <c r="B178" s="25" t="b">
        <f t="shared" ca="1" si="2"/>
        <v>0</v>
      </c>
    </row>
    <row r="179" spans="1:2" x14ac:dyDescent="0.3">
      <c r="A179" s="37"/>
      <c r="B179" s="25" t="b">
        <f t="shared" ca="1" si="2"/>
        <v>0</v>
      </c>
    </row>
    <row r="180" spans="1:2" x14ac:dyDescent="0.3">
      <c r="A180" s="37"/>
      <c r="B180" s="25" t="b">
        <f t="shared" ca="1" si="2"/>
        <v>0</v>
      </c>
    </row>
    <row r="181" spans="1:2" x14ac:dyDescent="0.3">
      <c r="A181" s="37"/>
      <c r="B181" s="25" t="b">
        <f t="shared" ca="1" si="2"/>
        <v>0</v>
      </c>
    </row>
    <row r="182" spans="1:2" x14ac:dyDescent="0.3">
      <c r="A182" s="37"/>
      <c r="B182" s="25" t="b">
        <f t="shared" ca="1" si="2"/>
        <v>0</v>
      </c>
    </row>
    <row r="183" spans="1:2" x14ac:dyDescent="0.3">
      <c r="A183" s="37"/>
      <c r="B183" s="25" t="b">
        <f t="shared" ca="1" si="2"/>
        <v>0</v>
      </c>
    </row>
    <row r="184" spans="1:2" x14ac:dyDescent="0.3">
      <c r="A184" s="37"/>
      <c r="B184" s="25" t="b">
        <f t="shared" ca="1" si="2"/>
        <v>0</v>
      </c>
    </row>
    <row r="185" spans="1:2" x14ac:dyDescent="0.3">
      <c r="A185" s="37"/>
      <c r="B185" s="25" t="b">
        <f t="shared" ca="1" si="2"/>
        <v>0</v>
      </c>
    </row>
    <row r="186" spans="1:2" x14ac:dyDescent="0.3">
      <c r="A186" s="37"/>
      <c r="B186" s="25" t="b">
        <f t="shared" ca="1" si="2"/>
        <v>0</v>
      </c>
    </row>
    <row r="187" spans="1:2" x14ac:dyDescent="0.3">
      <c r="A187" s="37"/>
      <c r="B187" s="25" t="b">
        <f t="shared" ca="1" si="2"/>
        <v>0</v>
      </c>
    </row>
    <row r="188" spans="1:2" x14ac:dyDescent="0.3">
      <c r="A188" s="37"/>
      <c r="B188" s="25" t="b">
        <f t="shared" ca="1" si="2"/>
        <v>0</v>
      </c>
    </row>
    <row r="189" spans="1:2" x14ac:dyDescent="0.3">
      <c r="A189" s="37"/>
      <c r="B189" s="25" t="b">
        <f t="shared" ca="1" si="2"/>
        <v>0</v>
      </c>
    </row>
    <row r="190" spans="1:2" x14ac:dyDescent="0.3">
      <c r="A190" s="37"/>
      <c r="B190" s="25" t="b">
        <f t="shared" ca="1" si="2"/>
        <v>0</v>
      </c>
    </row>
    <row r="191" spans="1:2" x14ac:dyDescent="0.3">
      <c r="A191" s="37"/>
      <c r="B191" s="25" t="b">
        <f t="shared" ca="1" si="2"/>
        <v>0</v>
      </c>
    </row>
    <row r="192" spans="1:2" x14ac:dyDescent="0.3">
      <c r="A192" s="37"/>
      <c r="B192" s="25" t="b">
        <f t="shared" ca="1" si="2"/>
        <v>0</v>
      </c>
    </row>
    <row r="193" spans="1:2" x14ac:dyDescent="0.3">
      <c r="A193" s="37"/>
      <c r="B193" s="25" t="b">
        <f t="shared" ca="1" si="2"/>
        <v>0</v>
      </c>
    </row>
    <row r="194" spans="1:2" x14ac:dyDescent="0.3">
      <c r="A194" s="36">
        <v>45062</v>
      </c>
      <c r="B194" s="25" t="b">
        <f t="shared" ca="1" si="2"/>
        <v>0</v>
      </c>
    </row>
    <row r="195" spans="1:2" x14ac:dyDescent="0.3">
      <c r="A195" s="37"/>
      <c r="B195" s="25" t="b">
        <f t="shared" ref="B195:B258" ca="1" si="3">AND(A195&gt;=TODAY()-30,A195&lt;=TODAY())</f>
        <v>0</v>
      </c>
    </row>
    <row r="196" spans="1:2" x14ac:dyDescent="0.3">
      <c r="A196" s="37"/>
      <c r="B196" s="25" t="b">
        <f t="shared" ca="1" si="3"/>
        <v>0</v>
      </c>
    </row>
    <row r="197" spans="1:2" x14ac:dyDescent="0.3">
      <c r="A197" s="36">
        <v>45457</v>
      </c>
      <c r="B197" s="25" t="b">
        <f t="shared" ca="1" si="3"/>
        <v>0</v>
      </c>
    </row>
    <row r="198" spans="1:2" x14ac:dyDescent="0.3">
      <c r="A198" s="37"/>
      <c r="B198" s="25" t="b">
        <f t="shared" ca="1" si="3"/>
        <v>0</v>
      </c>
    </row>
    <row r="199" spans="1:2" x14ac:dyDescent="0.3">
      <c r="A199" s="36">
        <v>44959</v>
      </c>
      <c r="B199" s="25" t="b">
        <f t="shared" ca="1" si="3"/>
        <v>0</v>
      </c>
    </row>
    <row r="200" spans="1:2" x14ac:dyDescent="0.3">
      <c r="A200" s="37"/>
      <c r="B200" s="25" t="b">
        <f t="shared" ca="1" si="3"/>
        <v>0</v>
      </c>
    </row>
    <row r="201" spans="1:2" x14ac:dyDescent="0.3">
      <c r="A201" s="37"/>
      <c r="B201" s="25" t="b">
        <f t="shared" ca="1" si="3"/>
        <v>0</v>
      </c>
    </row>
    <row r="202" spans="1:2" x14ac:dyDescent="0.3">
      <c r="A202" s="37"/>
      <c r="B202" s="25" t="b">
        <f t="shared" ca="1" si="3"/>
        <v>0</v>
      </c>
    </row>
    <row r="203" spans="1:2" x14ac:dyDescent="0.3">
      <c r="A203" s="36">
        <v>45354</v>
      </c>
      <c r="B203" s="25" t="b">
        <f t="shared" ca="1" si="3"/>
        <v>0</v>
      </c>
    </row>
    <row r="204" spans="1:2" x14ac:dyDescent="0.3">
      <c r="A204" s="37"/>
      <c r="B204" s="25" t="b">
        <f t="shared" ca="1" si="3"/>
        <v>0</v>
      </c>
    </row>
    <row r="205" spans="1:2" x14ac:dyDescent="0.3">
      <c r="A205" s="37"/>
      <c r="B205" s="25" t="b">
        <f t="shared" ca="1" si="3"/>
        <v>0</v>
      </c>
    </row>
    <row r="206" spans="1:2" x14ac:dyDescent="0.3">
      <c r="A206" s="37"/>
      <c r="B206" s="25" t="b">
        <f t="shared" ca="1" si="3"/>
        <v>0</v>
      </c>
    </row>
    <row r="207" spans="1:2" x14ac:dyDescent="0.3">
      <c r="A207" s="36">
        <v>45111</v>
      </c>
      <c r="B207" s="25" t="b">
        <f t="shared" ca="1" si="3"/>
        <v>0</v>
      </c>
    </row>
    <row r="208" spans="1:2" x14ac:dyDescent="0.3">
      <c r="A208" s="36">
        <v>45111</v>
      </c>
      <c r="B208" s="25" t="b">
        <f t="shared" ca="1" si="3"/>
        <v>0</v>
      </c>
    </row>
    <row r="209" spans="1:2" x14ac:dyDescent="0.3">
      <c r="A209" s="37"/>
      <c r="B209" s="25" t="b">
        <f t="shared" ca="1" si="3"/>
        <v>0</v>
      </c>
    </row>
    <row r="210" spans="1:2" x14ac:dyDescent="0.3">
      <c r="A210" s="37"/>
      <c r="B210" s="25" t="b">
        <f t="shared" ca="1" si="3"/>
        <v>0</v>
      </c>
    </row>
    <row r="211" spans="1:2" x14ac:dyDescent="0.3">
      <c r="A211" s="36">
        <v>45506</v>
      </c>
      <c r="B211" s="25" t="b">
        <f t="shared" ca="1" si="3"/>
        <v>0</v>
      </c>
    </row>
    <row r="212" spans="1:2" x14ac:dyDescent="0.3">
      <c r="A212" s="36">
        <v>45506</v>
      </c>
      <c r="B212" s="25" t="b">
        <f t="shared" ca="1" si="3"/>
        <v>0</v>
      </c>
    </row>
    <row r="213" spans="1:2" x14ac:dyDescent="0.3">
      <c r="A213" s="37"/>
      <c r="B213" s="25" t="b">
        <f t="shared" ca="1" si="3"/>
        <v>0</v>
      </c>
    </row>
    <row r="214" spans="1:2" x14ac:dyDescent="0.3">
      <c r="A214" s="37"/>
      <c r="B214" s="25" t="b">
        <f t="shared" ca="1" si="3"/>
        <v>0</v>
      </c>
    </row>
    <row r="215" spans="1:2" x14ac:dyDescent="0.3">
      <c r="A215" s="37"/>
      <c r="B215" s="25" t="b">
        <f t="shared" ca="1" si="3"/>
        <v>0</v>
      </c>
    </row>
    <row r="216" spans="1:2" x14ac:dyDescent="0.3">
      <c r="A216" s="37"/>
      <c r="B216" s="25" t="b">
        <f t="shared" ca="1" si="3"/>
        <v>0</v>
      </c>
    </row>
    <row r="217" spans="1:2" x14ac:dyDescent="0.3">
      <c r="A217" s="37"/>
      <c r="B217" s="25" t="b">
        <f t="shared" ca="1" si="3"/>
        <v>0</v>
      </c>
    </row>
    <row r="218" spans="1:2" x14ac:dyDescent="0.3">
      <c r="A218" s="37"/>
      <c r="B218" s="25" t="b">
        <f t="shared" ca="1" si="3"/>
        <v>0</v>
      </c>
    </row>
    <row r="219" spans="1:2" x14ac:dyDescent="0.3">
      <c r="A219" s="37"/>
      <c r="B219" s="25" t="b">
        <f t="shared" ca="1" si="3"/>
        <v>0</v>
      </c>
    </row>
    <row r="220" spans="1:2" x14ac:dyDescent="0.3">
      <c r="A220" s="37"/>
      <c r="B220" s="25" t="b">
        <f t="shared" ca="1" si="3"/>
        <v>0</v>
      </c>
    </row>
    <row r="221" spans="1:2" x14ac:dyDescent="0.3">
      <c r="A221" s="37"/>
      <c r="B221" s="25" t="b">
        <f t="shared" ca="1" si="3"/>
        <v>0</v>
      </c>
    </row>
    <row r="222" spans="1:2" x14ac:dyDescent="0.3">
      <c r="A222" s="37"/>
      <c r="B222" s="25" t="b">
        <f t="shared" ca="1" si="3"/>
        <v>0</v>
      </c>
    </row>
    <row r="223" spans="1:2" x14ac:dyDescent="0.3">
      <c r="A223" s="37"/>
      <c r="B223" s="25" t="b">
        <f t="shared" ca="1" si="3"/>
        <v>0</v>
      </c>
    </row>
    <row r="224" spans="1:2" x14ac:dyDescent="0.3">
      <c r="A224" s="37"/>
      <c r="B224" s="25" t="b">
        <f t="shared" ca="1" si="3"/>
        <v>0</v>
      </c>
    </row>
    <row r="225" spans="1:2" x14ac:dyDescent="0.3">
      <c r="A225" s="37"/>
      <c r="B225" s="25" t="b">
        <f t="shared" ca="1" si="3"/>
        <v>0</v>
      </c>
    </row>
    <row r="226" spans="1:2" x14ac:dyDescent="0.3">
      <c r="A226" s="37"/>
      <c r="B226" s="25" t="b">
        <f t="shared" ca="1" si="3"/>
        <v>0</v>
      </c>
    </row>
    <row r="227" spans="1:2" x14ac:dyDescent="0.3">
      <c r="A227" s="37"/>
      <c r="B227" s="25" t="b">
        <f t="shared" ca="1" si="3"/>
        <v>0</v>
      </c>
    </row>
    <row r="228" spans="1:2" x14ac:dyDescent="0.3">
      <c r="A228" s="37"/>
      <c r="B228" s="25" t="b">
        <f t="shared" ca="1" si="3"/>
        <v>0</v>
      </c>
    </row>
    <row r="229" spans="1:2" x14ac:dyDescent="0.3">
      <c r="A229" s="37"/>
      <c r="B229" s="25" t="b">
        <f t="shared" ca="1" si="3"/>
        <v>0</v>
      </c>
    </row>
    <row r="230" spans="1:2" x14ac:dyDescent="0.3">
      <c r="A230" s="37"/>
      <c r="B230" s="25" t="b">
        <f t="shared" ca="1" si="3"/>
        <v>0</v>
      </c>
    </row>
    <row r="231" spans="1:2" x14ac:dyDescent="0.3">
      <c r="A231" s="37"/>
      <c r="B231" s="25" t="b">
        <f t="shared" ca="1" si="3"/>
        <v>0</v>
      </c>
    </row>
    <row r="232" spans="1:2" x14ac:dyDescent="0.3">
      <c r="A232" s="37"/>
      <c r="B232" s="25" t="b">
        <f t="shared" ca="1" si="3"/>
        <v>0</v>
      </c>
    </row>
    <row r="233" spans="1:2" x14ac:dyDescent="0.3">
      <c r="A233" s="37"/>
      <c r="B233" s="25" t="b">
        <f t="shared" ca="1" si="3"/>
        <v>0</v>
      </c>
    </row>
    <row r="234" spans="1:2" x14ac:dyDescent="0.3">
      <c r="A234" s="37"/>
      <c r="B234" s="25" t="b">
        <f t="shared" ca="1" si="3"/>
        <v>0</v>
      </c>
    </row>
    <row r="235" spans="1:2" x14ac:dyDescent="0.3">
      <c r="A235" s="37"/>
      <c r="B235" s="25" t="b">
        <f t="shared" ca="1" si="3"/>
        <v>0</v>
      </c>
    </row>
    <row r="236" spans="1:2" x14ac:dyDescent="0.3">
      <c r="A236" s="37"/>
      <c r="B236" s="25" t="b">
        <f t="shared" ca="1" si="3"/>
        <v>0</v>
      </c>
    </row>
    <row r="237" spans="1:2" x14ac:dyDescent="0.3">
      <c r="A237" s="37"/>
      <c r="B237" s="25" t="b">
        <f t="shared" ca="1" si="3"/>
        <v>0</v>
      </c>
    </row>
    <row r="238" spans="1:2" x14ac:dyDescent="0.3">
      <c r="A238" s="37"/>
      <c r="B238" s="25" t="b">
        <f t="shared" ca="1" si="3"/>
        <v>0</v>
      </c>
    </row>
    <row r="239" spans="1:2" x14ac:dyDescent="0.3">
      <c r="A239" s="37"/>
      <c r="B239" s="25" t="b">
        <f t="shared" ca="1" si="3"/>
        <v>0</v>
      </c>
    </row>
    <row r="240" spans="1:2" x14ac:dyDescent="0.3">
      <c r="A240" s="37"/>
      <c r="B240" s="25" t="b">
        <f t="shared" ca="1" si="3"/>
        <v>0</v>
      </c>
    </row>
    <row r="241" spans="1:2" x14ac:dyDescent="0.3">
      <c r="A241" s="37"/>
      <c r="B241" s="25" t="b">
        <f t="shared" ca="1" si="3"/>
        <v>0</v>
      </c>
    </row>
    <row r="242" spans="1:2" x14ac:dyDescent="0.3">
      <c r="A242" s="37"/>
      <c r="B242" s="25" t="b">
        <f t="shared" ca="1" si="3"/>
        <v>0</v>
      </c>
    </row>
    <row r="243" spans="1:2" x14ac:dyDescent="0.3">
      <c r="A243" s="37"/>
      <c r="B243" s="25" t="b">
        <f t="shared" ca="1" si="3"/>
        <v>0</v>
      </c>
    </row>
    <row r="244" spans="1:2" x14ac:dyDescent="0.3">
      <c r="A244" s="37"/>
      <c r="B244" s="25" t="b">
        <f t="shared" ca="1" si="3"/>
        <v>0</v>
      </c>
    </row>
    <row r="245" spans="1:2" x14ac:dyDescent="0.3">
      <c r="A245" s="37"/>
      <c r="B245" s="25" t="b">
        <f t="shared" ca="1" si="3"/>
        <v>0</v>
      </c>
    </row>
    <row r="246" spans="1:2" x14ac:dyDescent="0.3">
      <c r="A246" s="37"/>
      <c r="B246" s="25" t="b">
        <f t="shared" ca="1" si="3"/>
        <v>0</v>
      </c>
    </row>
    <row r="247" spans="1:2" x14ac:dyDescent="0.3">
      <c r="A247" s="37"/>
      <c r="B247" s="25" t="b">
        <f t="shared" ca="1" si="3"/>
        <v>0</v>
      </c>
    </row>
    <row r="248" spans="1:2" x14ac:dyDescent="0.3">
      <c r="A248" s="37"/>
      <c r="B248" s="25" t="b">
        <f t="shared" ca="1" si="3"/>
        <v>0</v>
      </c>
    </row>
    <row r="249" spans="1:2" x14ac:dyDescent="0.3">
      <c r="A249" s="37"/>
      <c r="B249" s="25" t="b">
        <f t="shared" ca="1" si="3"/>
        <v>0</v>
      </c>
    </row>
    <row r="250" spans="1:2" x14ac:dyDescent="0.3">
      <c r="A250" s="37"/>
      <c r="B250" s="25" t="b">
        <f t="shared" ca="1" si="3"/>
        <v>0</v>
      </c>
    </row>
    <row r="251" spans="1:2" x14ac:dyDescent="0.3">
      <c r="A251" s="37"/>
      <c r="B251" s="25" t="b">
        <f t="shared" ca="1" si="3"/>
        <v>0</v>
      </c>
    </row>
    <row r="252" spans="1:2" x14ac:dyDescent="0.3">
      <c r="A252" s="37"/>
      <c r="B252" s="25" t="b">
        <f t="shared" ca="1" si="3"/>
        <v>0</v>
      </c>
    </row>
    <row r="253" spans="1:2" x14ac:dyDescent="0.3">
      <c r="A253" s="37"/>
      <c r="B253" s="25" t="b">
        <f t="shared" ca="1" si="3"/>
        <v>0</v>
      </c>
    </row>
    <row r="254" spans="1:2" x14ac:dyDescent="0.3">
      <c r="A254" s="37"/>
      <c r="B254" s="25" t="b">
        <f t="shared" ca="1" si="3"/>
        <v>0</v>
      </c>
    </row>
    <row r="255" spans="1:2" x14ac:dyDescent="0.3">
      <c r="A255" s="37"/>
      <c r="B255" s="25" t="b">
        <f t="shared" ca="1" si="3"/>
        <v>0</v>
      </c>
    </row>
    <row r="256" spans="1:2" x14ac:dyDescent="0.3">
      <c r="A256" s="37"/>
      <c r="B256" s="25" t="b">
        <f t="shared" ca="1" si="3"/>
        <v>0</v>
      </c>
    </row>
    <row r="257" spans="1:2" x14ac:dyDescent="0.3">
      <c r="A257" s="37"/>
      <c r="B257" s="25" t="b">
        <f t="shared" ca="1" si="3"/>
        <v>0</v>
      </c>
    </row>
    <row r="258" spans="1:2" x14ac:dyDescent="0.3">
      <c r="A258" s="37"/>
      <c r="B258" s="25" t="b">
        <f t="shared" ca="1" si="3"/>
        <v>0</v>
      </c>
    </row>
    <row r="259" spans="1:2" x14ac:dyDescent="0.3">
      <c r="A259" s="37"/>
      <c r="B259" s="25" t="b">
        <f t="shared" ref="B259:B322" ca="1" si="4">AND(A259&gt;=TODAY()-30,A259&lt;=TODAY())</f>
        <v>0</v>
      </c>
    </row>
    <row r="260" spans="1:2" x14ac:dyDescent="0.3">
      <c r="A260" s="37"/>
      <c r="B260" s="25" t="b">
        <f t="shared" ca="1" si="4"/>
        <v>0</v>
      </c>
    </row>
    <row r="261" spans="1:2" x14ac:dyDescent="0.3">
      <c r="A261" s="37"/>
      <c r="B261" s="25" t="b">
        <f t="shared" ca="1" si="4"/>
        <v>0</v>
      </c>
    </row>
    <row r="262" spans="1:2" x14ac:dyDescent="0.3">
      <c r="A262" s="37"/>
      <c r="B262" s="25" t="b">
        <f t="shared" ca="1" si="4"/>
        <v>0</v>
      </c>
    </row>
    <row r="263" spans="1:2" x14ac:dyDescent="0.3">
      <c r="A263" s="37"/>
      <c r="B263" s="25" t="b">
        <f t="shared" ca="1" si="4"/>
        <v>0</v>
      </c>
    </row>
    <row r="264" spans="1:2" x14ac:dyDescent="0.3">
      <c r="A264" s="37"/>
      <c r="B264" s="25" t="b">
        <f t="shared" ca="1" si="4"/>
        <v>0</v>
      </c>
    </row>
    <row r="265" spans="1:2" x14ac:dyDescent="0.3">
      <c r="A265" s="37"/>
      <c r="B265" s="25" t="b">
        <f t="shared" ca="1" si="4"/>
        <v>0</v>
      </c>
    </row>
    <row r="266" spans="1:2" x14ac:dyDescent="0.3">
      <c r="A266" s="37"/>
      <c r="B266" s="25" t="b">
        <f t="shared" ca="1" si="4"/>
        <v>0</v>
      </c>
    </row>
    <row r="267" spans="1:2" x14ac:dyDescent="0.3">
      <c r="A267" s="37"/>
      <c r="B267" s="25" t="b">
        <f t="shared" ca="1" si="4"/>
        <v>0</v>
      </c>
    </row>
    <row r="268" spans="1:2" x14ac:dyDescent="0.3">
      <c r="A268" s="37"/>
      <c r="B268" s="25" t="b">
        <f t="shared" ca="1" si="4"/>
        <v>0</v>
      </c>
    </row>
    <row r="269" spans="1:2" x14ac:dyDescent="0.3">
      <c r="A269" s="37"/>
      <c r="B269" s="25" t="b">
        <f t="shared" ca="1" si="4"/>
        <v>0</v>
      </c>
    </row>
    <row r="270" spans="1:2" x14ac:dyDescent="0.3">
      <c r="A270" s="37"/>
      <c r="B270" s="25" t="b">
        <f t="shared" ca="1" si="4"/>
        <v>0</v>
      </c>
    </row>
    <row r="271" spans="1:2" x14ac:dyDescent="0.3">
      <c r="A271" s="37"/>
      <c r="B271" s="25" t="b">
        <f t="shared" ca="1" si="4"/>
        <v>0</v>
      </c>
    </row>
    <row r="272" spans="1:2" x14ac:dyDescent="0.3">
      <c r="A272" s="37"/>
      <c r="B272" s="25" t="b">
        <f t="shared" ca="1" si="4"/>
        <v>0</v>
      </c>
    </row>
    <row r="273" spans="1:2" x14ac:dyDescent="0.3">
      <c r="A273" s="37"/>
      <c r="B273" s="25" t="b">
        <f t="shared" ca="1" si="4"/>
        <v>0</v>
      </c>
    </row>
    <row r="274" spans="1:2" x14ac:dyDescent="0.3">
      <c r="A274" s="37"/>
      <c r="B274" s="25" t="b">
        <f t="shared" ca="1" si="4"/>
        <v>0</v>
      </c>
    </row>
    <row r="275" spans="1:2" x14ac:dyDescent="0.3">
      <c r="A275" s="37"/>
      <c r="B275" s="25" t="b">
        <f t="shared" ca="1" si="4"/>
        <v>0</v>
      </c>
    </row>
    <row r="276" spans="1:2" x14ac:dyDescent="0.3">
      <c r="A276" s="37"/>
      <c r="B276" s="25" t="b">
        <f t="shared" ca="1" si="4"/>
        <v>0</v>
      </c>
    </row>
    <row r="277" spans="1:2" x14ac:dyDescent="0.3">
      <c r="A277" s="37"/>
      <c r="B277" s="25" t="b">
        <f t="shared" ca="1" si="4"/>
        <v>0</v>
      </c>
    </row>
    <row r="278" spans="1:2" x14ac:dyDescent="0.3">
      <c r="A278" s="36">
        <v>45458</v>
      </c>
      <c r="B278" s="25" t="b">
        <f t="shared" ca="1" si="4"/>
        <v>0</v>
      </c>
    </row>
    <row r="279" spans="1:2" x14ac:dyDescent="0.3">
      <c r="A279" s="36">
        <v>45063</v>
      </c>
      <c r="B279" s="25" t="b">
        <f t="shared" ca="1" si="4"/>
        <v>0</v>
      </c>
    </row>
    <row r="280" spans="1:2" x14ac:dyDescent="0.3">
      <c r="A280" s="36">
        <v>45063</v>
      </c>
      <c r="B280" s="25" t="b">
        <f t="shared" ca="1" si="4"/>
        <v>0</v>
      </c>
    </row>
    <row r="281" spans="1:2" x14ac:dyDescent="0.3">
      <c r="A281" s="37"/>
      <c r="B281" s="25" t="b">
        <f t="shared" ca="1" si="4"/>
        <v>0</v>
      </c>
    </row>
    <row r="282" spans="1:2" x14ac:dyDescent="0.3">
      <c r="A282" s="36">
        <v>45458</v>
      </c>
      <c r="B282" s="25" t="b">
        <f t="shared" ca="1" si="4"/>
        <v>0</v>
      </c>
    </row>
    <row r="283" spans="1:2" x14ac:dyDescent="0.3">
      <c r="A283" s="37"/>
      <c r="B283" s="25" t="b">
        <f t="shared" ca="1" si="4"/>
        <v>0</v>
      </c>
    </row>
    <row r="284" spans="1:2" x14ac:dyDescent="0.3">
      <c r="A284" s="37"/>
      <c r="B284" s="25" t="b">
        <f t="shared" ca="1" si="4"/>
        <v>0</v>
      </c>
    </row>
    <row r="285" spans="1:2" x14ac:dyDescent="0.3">
      <c r="A285" s="37"/>
      <c r="B285" s="25" t="b">
        <f t="shared" ca="1" si="4"/>
        <v>0</v>
      </c>
    </row>
    <row r="286" spans="1:2" x14ac:dyDescent="0.3">
      <c r="A286" s="37"/>
      <c r="B286" s="25" t="b">
        <f t="shared" ca="1" si="4"/>
        <v>0</v>
      </c>
    </row>
    <row r="287" spans="1:2" x14ac:dyDescent="0.3">
      <c r="A287" s="37"/>
      <c r="B287" s="25" t="b">
        <f t="shared" ca="1" si="4"/>
        <v>0</v>
      </c>
    </row>
    <row r="288" spans="1:2" x14ac:dyDescent="0.3">
      <c r="A288" s="37"/>
      <c r="B288" s="25" t="b">
        <f t="shared" ca="1" si="4"/>
        <v>0</v>
      </c>
    </row>
    <row r="289" spans="1:2" x14ac:dyDescent="0.3">
      <c r="A289" s="37"/>
      <c r="B289" s="25" t="b">
        <f t="shared" ca="1" si="4"/>
        <v>0</v>
      </c>
    </row>
    <row r="290" spans="1:2" x14ac:dyDescent="0.3">
      <c r="A290" s="36">
        <v>44952</v>
      </c>
      <c r="B290" s="25" t="b">
        <f t="shared" ca="1" si="4"/>
        <v>0</v>
      </c>
    </row>
    <row r="291" spans="1:2" x14ac:dyDescent="0.3">
      <c r="A291" s="36">
        <v>44952</v>
      </c>
      <c r="B291" s="25" t="b">
        <f t="shared" ca="1" si="4"/>
        <v>0</v>
      </c>
    </row>
    <row r="292" spans="1:2" x14ac:dyDescent="0.3">
      <c r="A292" s="36">
        <v>44952</v>
      </c>
      <c r="B292" s="25" t="b">
        <f t="shared" ca="1" si="4"/>
        <v>0</v>
      </c>
    </row>
    <row r="293" spans="1:2" x14ac:dyDescent="0.3">
      <c r="A293" s="36">
        <v>44952</v>
      </c>
      <c r="B293" s="25" t="b">
        <f t="shared" ca="1" si="4"/>
        <v>0</v>
      </c>
    </row>
    <row r="294" spans="1:2" x14ac:dyDescent="0.3">
      <c r="A294" s="36">
        <v>44952</v>
      </c>
      <c r="B294" s="25" t="b">
        <f t="shared" ca="1" si="4"/>
        <v>0</v>
      </c>
    </row>
    <row r="295" spans="1:2" x14ac:dyDescent="0.3">
      <c r="A295" s="36">
        <v>45347</v>
      </c>
      <c r="B295" s="25" t="b">
        <f t="shared" ca="1" si="4"/>
        <v>0</v>
      </c>
    </row>
    <row r="296" spans="1:2" x14ac:dyDescent="0.3">
      <c r="A296" s="36">
        <v>45347</v>
      </c>
      <c r="B296" s="25" t="b">
        <f t="shared" ca="1" si="4"/>
        <v>0</v>
      </c>
    </row>
    <row r="297" spans="1:2" x14ac:dyDescent="0.3">
      <c r="A297" s="36">
        <v>45347</v>
      </c>
      <c r="B297" s="25" t="b">
        <f t="shared" ca="1" si="4"/>
        <v>0</v>
      </c>
    </row>
    <row r="298" spans="1:2" x14ac:dyDescent="0.3">
      <c r="A298" s="36">
        <v>45347</v>
      </c>
      <c r="B298" s="25" t="b">
        <f t="shared" ca="1" si="4"/>
        <v>0</v>
      </c>
    </row>
    <row r="299" spans="1:2" x14ac:dyDescent="0.3">
      <c r="A299" s="36">
        <v>45347</v>
      </c>
      <c r="B299" s="25" t="b">
        <f t="shared" ca="1" si="4"/>
        <v>0</v>
      </c>
    </row>
    <row r="300" spans="1:2" x14ac:dyDescent="0.3">
      <c r="A300" s="36">
        <v>45090</v>
      </c>
      <c r="B300" s="25" t="b">
        <f t="shared" ca="1" si="4"/>
        <v>0</v>
      </c>
    </row>
    <row r="301" spans="1:2" x14ac:dyDescent="0.3">
      <c r="A301" s="37"/>
      <c r="B301" s="25" t="b">
        <f t="shared" ca="1" si="4"/>
        <v>0</v>
      </c>
    </row>
    <row r="302" spans="1:2" x14ac:dyDescent="0.3">
      <c r="A302" s="36">
        <v>45485</v>
      </c>
      <c r="B302" s="25" t="b">
        <f t="shared" ca="1" si="4"/>
        <v>0</v>
      </c>
    </row>
    <row r="303" spans="1:2" x14ac:dyDescent="0.3">
      <c r="A303" s="37"/>
      <c r="B303" s="25" t="b">
        <f t="shared" ca="1" si="4"/>
        <v>0</v>
      </c>
    </row>
    <row r="304" spans="1:2" x14ac:dyDescent="0.3">
      <c r="A304" s="36">
        <v>45037</v>
      </c>
      <c r="B304" s="25" t="b">
        <f t="shared" ca="1" si="4"/>
        <v>0</v>
      </c>
    </row>
    <row r="305" spans="1:2" x14ac:dyDescent="0.3">
      <c r="A305" s="36">
        <v>45047</v>
      </c>
      <c r="B305" s="25" t="b">
        <f t="shared" ca="1" si="4"/>
        <v>0</v>
      </c>
    </row>
    <row r="306" spans="1:2" x14ac:dyDescent="0.3">
      <c r="A306" s="36">
        <v>45047</v>
      </c>
      <c r="B306" s="25" t="b">
        <f t="shared" ca="1" si="4"/>
        <v>0</v>
      </c>
    </row>
    <row r="307" spans="1:2" x14ac:dyDescent="0.3">
      <c r="A307" s="37"/>
      <c r="B307" s="25" t="b">
        <f t="shared" ca="1" si="4"/>
        <v>0</v>
      </c>
    </row>
    <row r="308" spans="1:2" x14ac:dyDescent="0.3">
      <c r="A308" s="37"/>
      <c r="B308" s="25" t="b">
        <f t="shared" ca="1" si="4"/>
        <v>0</v>
      </c>
    </row>
    <row r="309" spans="1:2" x14ac:dyDescent="0.3">
      <c r="A309" s="36">
        <v>45432</v>
      </c>
      <c r="B309" s="25" t="b">
        <f t="shared" ca="1" si="4"/>
        <v>0</v>
      </c>
    </row>
    <row r="310" spans="1:2" x14ac:dyDescent="0.3">
      <c r="A310" s="36">
        <v>45442</v>
      </c>
      <c r="B310" s="25" t="b">
        <f t="shared" ca="1" si="4"/>
        <v>0</v>
      </c>
    </row>
    <row r="311" spans="1:2" x14ac:dyDescent="0.3">
      <c r="A311" s="36">
        <v>45442</v>
      </c>
      <c r="B311" s="25" t="b">
        <f t="shared" ca="1" si="4"/>
        <v>0</v>
      </c>
    </row>
    <row r="312" spans="1:2" x14ac:dyDescent="0.3">
      <c r="A312" s="37"/>
      <c r="B312" s="25" t="b">
        <f t="shared" ca="1" si="4"/>
        <v>0</v>
      </c>
    </row>
    <row r="313" spans="1:2" x14ac:dyDescent="0.3">
      <c r="A313" s="37"/>
      <c r="B313" s="25" t="b">
        <f t="shared" ca="1" si="4"/>
        <v>0</v>
      </c>
    </row>
    <row r="314" spans="1:2" x14ac:dyDescent="0.3">
      <c r="A314" s="37"/>
      <c r="B314" s="25" t="b">
        <f t="shared" ca="1" si="4"/>
        <v>0</v>
      </c>
    </row>
    <row r="315" spans="1:2" x14ac:dyDescent="0.3">
      <c r="A315" s="37"/>
      <c r="B315" s="25" t="b">
        <f t="shared" ca="1" si="4"/>
        <v>0</v>
      </c>
    </row>
    <row r="316" spans="1:2" x14ac:dyDescent="0.3">
      <c r="A316" s="37"/>
      <c r="B316" s="25" t="b">
        <f t="shared" ca="1" si="4"/>
        <v>0</v>
      </c>
    </row>
    <row r="317" spans="1:2" x14ac:dyDescent="0.3">
      <c r="A317" s="37"/>
      <c r="B317" s="25" t="b">
        <f t="shared" ca="1" si="4"/>
        <v>0</v>
      </c>
    </row>
    <row r="318" spans="1:2" x14ac:dyDescent="0.3">
      <c r="A318" s="36">
        <v>45266</v>
      </c>
      <c r="B318" s="25" t="b">
        <f t="shared" ca="1" si="4"/>
        <v>0</v>
      </c>
    </row>
    <row r="319" spans="1:2" x14ac:dyDescent="0.3">
      <c r="A319" s="37"/>
      <c r="B319" s="25" t="b">
        <f t="shared" ca="1" si="4"/>
        <v>0</v>
      </c>
    </row>
    <row r="320" spans="1:2" x14ac:dyDescent="0.3">
      <c r="A320" s="37"/>
      <c r="B320" s="25" t="b">
        <f t="shared" ca="1" si="4"/>
        <v>0</v>
      </c>
    </row>
    <row r="321" spans="1:2" x14ac:dyDescent="0.3">
      <c r="A321" s="37"/>
      <c r="B321" s="25" t="b">
        <f t="shared" ca="1" si="4"/>
        <v>0</v>
      </c>
    </row>
    <row r="322" spans="1:2" x14ac:dyDescent="0.3">
      <c r="A322" s="37"/>
      <c r="B322" s="25" t="b">
        <f t="shared" ca="1" si="4"/>
        <v>0</v>
      </c>
    </row>
    <row r="323" spans="1:2" x14ac:dyDescent="0.3">
      <c r="A323" s="37"/>
      <c r="B323" s="25" t="b">
        <f t="shared" ref="B323:B354" ca="1" si="5">AND(A323&gt;=TODAY()-30,A323&lt;=TODAY())</f>
        <v>0</v>
      </c>
    </row>
    <row r="324" spans="1:2" x14ac:dyDescent="0.3">
      <c r="A324" s="37"/>
      <c r="B324" s="25" t="b">
        <f t="shared" ca="1" si="5"/>
        <v>0</v>
      </c>
    </row>
    <row r="325" spans="1:2" x14ac:dyDescent="0.3">
      <c r="A325" s="37"/>
      <c r="B325" s="25" t="b">
        <f t="shared" ca="1" si="5"/>
        <v>0</v>
      </c>
    </row>
    <row r="326" spans="1:2" x14ac:dyDescent="0.3">
      <c r="A326" s="37"/>
      <c r="B326" s="25" t="b">
        <f t="shared" ca="1" si="5"/>
        <v>0</v>
      </c>
    </row>
    <row r="327" spans="1:2" x14ac:dyDescent="0.3">
      <c r="A327" s="37"/>
      <c r="B327" s="25" t="b">
        <f t="shared" ca="1" si="5"/>
        <v>0</v>
      </c>
    </row>
    <row r="328" spans="1:2" x14ac:dyDescent="0.3">
      <c r="A328" s="36">
        <v>45661</v>
      </c>
      <c r="B328" s="25" t="b">
        <f t="shared" ca="1" si="5"/>
        <v>1</v>
      </c>
    </row>
    <row r="329" spans="1:2" x14ac:dyDescent="0.3">
      <c r="A329" s="37"/>
      <c r="B329" s="25" t="b">
        <f t="shared" ca="1" si="5"/>
        <v>0</v>
      </c>
    </row>
    <row r="330" spans="1:2" x14ac:dyDescent="0.3">
      <c r="A330" s="37"/>
      <c r="B330" s="25" t="b">
        <f t="shared" ca="1" si="5"/>
        <v>0</v>
      </c>
    </row>
    <row r="331" spans="1:2" x14ac:dyDescent="0.3">
      <c r="A331" s="37"/>
      <c r="B331" s="25" t="b">
        <f t="shared" ca="1" si="5"/>
        <v>0</v>
      </c>
    </row>
    <row r="332" spans="1:2" x14ac:dyDescent="0.3">
      <c r="A332" s="36">
        <v>45119</v>
      </c>
      <c r="B332" s="25" t="b">
        <f t="shared" ca="1" si="5"/>
        <v>0</v>
      </c>
    </row>
    <row r="333" spans="1:2" x14ac:dyDescent="0.3">
      <c r="A333" s="36">
        <v>45119</v>
      </c>
      <c r="B333" s="25" t="b">
        <f t="shared" ca="1" si="5"/>
        <v>0</v>
      </c>
    </row>
    <row r="334" spans="1:2" x14ac:dyDescent="0.3">
      <c r="A334" s="36">
        <v>45119</v>
      </c>
      <c r="B334" s="25" t="b">
        <f t="shared" ca="1" si="5"/>
        <v>0</v>
      </c>
    </row>
    <row r="335" spans="1:2" x14ac:dyDescent="0.3">
      <c r="A335" s="37"/>
      <c r="B335" s="25" t="b">
        <f t="shared" ca="1" si="5"/>
        <v>0</v>
      </c>
    </row>
    <row r="336" spans="1:2" x14ac:dyDescent="0.3">
      <c r="A336" s="37"/>
      <c r="B336" s="25" t="b">
        <f t="shared" ca="1" si="5"/>
        <v>0</v>
      </c>
    </row>
    <row r="337" spans="1:2" x14ac:dyDescent="0.3">
      <c r="A337" s="37"/>
      <c r="B337" s="25" t="b">
        <f t="shared" ca="1" si="5"/>
        <v>0</v>
      </c>
    </row>
    <row r="338" spans="1:2" x14ac:dyDescent="0.3">
      <c r="A338" s="37"/>
      <c r="B338" s="25" t="b">
        <f t="shared" ca="1" si="5"/>
        <v>0</v>
      </c>
    </row>
    <row r="339" spans="1:2" x14ac:dyDescent="0.3">
      <c r="A339" s="36">
        <v>45514</v>
      </c>
      <c r="B339" s="25" t="b">
        <f t="shared" ca="1" si="5"/>
        <v>0</v>
      </c>
    </row>
    <row r="340" spans="1:2" x14ac:dyDescent="0.3">
      <c r="A340" s="36">
        <v>45514</v>
      </c>
      <c r="B340" s="25" t="b">
        <f t="shared" ca="1" si="5"/>
        <v>0</v>
      </c>
    </row>
    <row r="341" spans="1:2" x14ac:dyDescent="0.3">
      <c r="A341" s="36">
        <v>45514</v>
      </c>
      <c r="B341" s="25" t="b">
        <f t="shared" ca="1" si="5"/>
        <v>0</v>
      </c>
    </row>
    <row r="342" spans="1:2" x14ac:dyDescent="0.3">
      <c r="A342" s="37"/>
      <c r="B342" s="25" t="b">
        <f t="shared" ca="1" si="5"/>
        <v>0</v>
      </c>
    </row>
    <row r="343" spans="1:2" x14ac:dyDescent="0.3">
      <c r="A343" s="37"/>
      <c r="B343" s="25" t="b">
        <f t="shared" ca="1" si="5"/>
        <v>0</v>
      </c>
    </row>
    <row r="344" spans="1:2" x14ac:dyDescent="0.3">
      <c r="A344" s="37"/>
      <c r="B344" s="25" t="b">
        <f t="shared" ca="1" si="5"/>
        <v>0</v>
      </c>
    </row>
    <row r="345" spans="1:2" x14ac:dyDescent="0.3">
      <c r="A345" s="37"/>
      <c r="B345" s="25" t="b">
        <f t="shared" ca="1" si="5"/>
        <v>0</v>
      </c>
    </row>
    <row r="346" spans="1:2" x14ac:dyDescent="0.3">
      <c r="A346" s="36">
        <v>44979</v>
      </c>
      <c r="B346" s="25" t="b">
        <f t="shared" ca="1" si="5"/>
        <v>0</v>
      </c>
    </row>
    <row r="347" spans="1:2" x14ac:dyDescent="0.3">
      <c r="A347" s="36">
        <v>45048</v>
      </c>
      <c r="B347" s="25" t="b">
        <f t="shared" ca="1" si="5"/>
        <v>0</v>
      </c>
    </row>
    <row r="348" spans="1:2" x14ac:dyDescent="0.3">
      <c r="A348" s="37"/>
      <c r="B348" s="25" t="b">
        <f t="shared" ca="1" si="5"/>
        <v>0</v>
      </c>
    </row>
    <row r="349" spans="1:2" x14ac:dyDescent="0.3">
      <c r="A349" s="37"/>
      <c r="B349" s="25" t="b">
        <f t="shared" ca="1" si="5"/>
        <v>0</v>
      </c>
    </row>
    <row r="350" spans="1:2" x14ac:dyDescent="0.3">
      <c r="A350" s="37"/>
      <c r="B350" s="25" t="b">
        <f t="shared" ca="1" si="5"/>
        <v>0</v>
      </c>
    </row>
    <row r="351" spans="1:2" x14ac:dyDescent="0.3">
      <c r="A351" s="37"/>
      <c r="B351" s="25" t="b">
        <f t="shared" ca="1" si="5"/>
        <v>0</v>
      </c>
    </row>
    <row r="352" spans="1:2" x14ac:dyDescent="0.3">
      <c r="A352" s="37"/>
      <c r="B352" s="25" t="b">
        <f t="shared" ca="1" si="5"/>
        <v>0</v>
      </c>
    </row>
    <row r="353" spans="1:2" x14ac:dyDescent="0.3">
      <c r="A353" s="36">
        <v>45374</v>
      </c>
      <c r="B353" s="25" t="b">
        <f t="shared" ca="1" si="5"/>
        <v>0</v>
      </c>
    </row>
    <row r="354" spans="1:2" x14ac:dyDescent="0.3">
      <c r="A354" s="36">
        <v>45443</v>
      </c>
      <c r="B354" s="25" t="b">
        <f t="shared" ca="1" si="5"/>
        <v>0</v>
      </c>
    </row>
    <row r="355" spans="1:2" x14ac:dyDescent="0.3">
      <c r="A355" s="2"/>
    </row>
    <row r="356" spans="1:2" x14ac:dyDescent="0.3">
      <c r="A356" s="2"/>
    </row>
    <row r="357" spans="1:2" x14ac:dyDescent="0.3">
      <c r="A357" s="2"/>
    </row>
    <row r="358" spans="1:2" x14ac:dyDescent="0.3">
      <c r="A358" s="2"/>
    </row>
    <row r="359" spans="1:2" x14ac:dyDescent="0.3">
      <c r="A359" s="2"/>
    </row>
    <row r="360" spans="1:2" x14ac:dyDescent="0.3">
      <c r="A360" s="2"/>
    </row>
    <row r="361" spans="1:2" x14ac:dyDescent="0.3">
      <c r="A361" s="2"/>
    </row>
    <row r="362" spans="1:2" x14ac:dyDescent="0.3">
      <c r="A362" s="2"/>
    </row>
    <row r="363" spans="1:2" x14ac:dyDescent="0.3">
      <c r="A363" s="2"/>
    </row>
    <row r="364" spans="1:2" x14ac:dyDescent="0.3">
      <c r="A364" s="2"/>
    </row>
    <row r="365" spans="1:2" x14ac:dyDescent="0.3">
      <c r="A365" s="2"/>
    </row>
    <row r="366" spans="1:2" x14ac:dyDescent="0.3">
      <c r="A366" s="2"/>
    </row>
    <row r="367" spans="1:2" x14ac:dyDescent="0.3">
      <c r="A367" s="2"/>
    </row>
    <row r="368" spans="1:2" x14ac:dyDescent="0.3">
      <c r="A368" s="2"/>
    </row>
    <row r="369" spans="1:1" x14ac:dyDescent="0.3">
      <c r="A369" s="2"/>
    </row>
    <row r="370" spans="1:1" x14ac:dyDescent="0.3">
      <c r="A370" s="2"/>
    </row>
    <row r="371" spans="1:1" x14ac:dyDescent="0.3">
      <c r="A371" s="2"/>
    </row>
    <row r="372" spans="1:1" x14ac:dyDescent="0.3">
      <c r="A372" s="2"/>
    </row>
    <row r="373" spans="1:1" x14ac:dyDescent="0.3">
      <c r="A373" s="2"/>
    </row>
    <row r="374" spans="1:1" x14ac:dyDescent="0.3">
      <c r="A374" s="2"/>
    </row>
    <row r="375" spans="1:1" x14ac:dyDescent="0.3">
      <c r="A375" s="2"/>
    </row>
    <row r="376" spans="1:1" x14ac:dyDescent="0.3">
      <c r="A376" s="2"/>
    </row>
    <row r="377" spans="1:1" x14ac:dyDescent="0.3">
      <c r="A377" s="2"/>
    </row>
    <row r="378" spans="1:1" x14ac:dyDescent="0.3">
      <c r="A378" s="2"/>
    </row>
    <row r="379" spans="1:1" x14ac:dyDescent="0.3">
      <c r="A379" s="2"/>
    </row>
    <row r="380" spans="1:1" x14ac:dyDescent="0.3">
      <c r="A380" s="2"/>
    </row>
    <row r="381" spans="1:1" x14ac:dyDescent="0.3">
      <c r="A381" s="2"/>
    </row>
    <row r="382" spans="1:1" x14ac:dyDescent="0.3">
      <c r="A382" s="2"/>
    </row>
    <row r="383" spans="1:1" x14ac:dyDescent="0.3">
      <c r="A383" s="2"/>
    </row>
    <row r="384" spans="1:1" x14ac:dyDescent="0.3">
      <c r="A384" s="2"/>
    </row>
    <row r="385" spans="1:1" x14ac:dyDescent="0.3">
      <c r="A385" s="2"/>
    </row>
    <row r="386" spans="1:1" x14ac:dyDescent="0.3">
      <c r="A386" s="2"/>
    </row>
    <row r="387" spans="1:1" x14ac:dyDescent="0.3">
      <c r="A387" s="2"/>
    </row>
    <row r="388" spans="1:1" x14ac:dyDescent="0.3">
      <c r="A388" s="2"/>
    </row>
    <row r="389" spans="1:1" x14ac:dyDescent="0.3">
      <c r="A389" s="2"/>
    </row>
    <row r="390" spans="1:1" x14ac:dyDescent="0.3">
      <c r="A390" s="2"/>
    </row>
    <row r="391" spans="1:1" x14ac:dyDescent="0.3">
      <c r="A391" s="2"/>
    </row>
    <row r="392" spans="1:1" x14ac:dyDescent="0.3">
      <c r="A392" s="2"/>
    </row>
    <row r="393" spans="1:1" x14ac:dyDescent="0.3">
      <c r="A393" s="2"/>
    </row>
    <row r="394" spans="1:1" x14ac:dyDescent="0.3">
      <c r="A394" s="2"/>
    </row>
    <row r="395" spans="1:1" x14ac:dyDescent="0.3">
      <c r="A395" s="2"/>
    </row>
    <row r="396" spans="1:1" x14ac:dyDescent="0.3">
      <c r="A396" s="2"/>
    </row>
    <row r="397" spans="1:1" x14ac:dyDescent="0.3">
      <c r="A397" s="2"/>
    </row>
    <row r="398" spans="1:1" x14ac:dyDescent="0.3">
      <c r="A398" s="2"/>
    </row>
    <row r="399" spans="1:1" x14ac:dyDescent="0.3">
      <c r="A399" s="2"/>
    </row>
    <row r="400" spans="1:1" x14ac:dyDescent="0.3">
      <c r="A400" s="2"/>
    </row>
    <row r="401" spans="1:1" x14ac:dyDescent="0.3">
      <c r="A401" s="2"/>
    </row>
    <row r="402" spans="1:1" x14ac:dyDescent="0.3">
      <c r="A402" s="2"/>
    </row>
    <row r="403" spans="1:1" x14ac:dyDescent="0.3">
      <c r="A403" s="2"/>
    </row>
    <row r="404" spans="1:1" x14ac:dyDescent="0.3">
      <c r="A404" s="2"/>
    </row>
    <row r="405" spans="1:1" x14ac:dyDescent="0.3">
      <c r="A405" s="2"/>
    </row>
    <row r="406" spans="1:1" x14ac:dyDescent="0.3">
      <c r="A406" s="2"/>
    </row>
    <row r="407" spans="1:1" x14ac:dyDescent="0.3">
      <c r="A407" s="2"/>
    </row>
    <row r="408" spans="1:1" x14ac:dyDescent="0.3">
      <c r="A408" s="2"/>
    </row>
    <row r="409" spans="1:1" x14ac:dyDescent="0.3">
      <c r="A409" s="2"/>
    </row>
    <row r="410" spans="1:1" x14ac:dyDescent="0.3">
      <c r="A410" s="2"/>
    </row>
    <row r="411" spans="1:1" x14ac:dyDescent="0.3">
      <c r="A411" s="2"/>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33B97-0ADA-44A0-B069-DEDF078E4184}">
  <dimension ref="A1:C133"/>
  <sheetViews>
    <sheetView workbookViewId="0">
      <selection activeCell="B6" sqref="B6"/>
    </sheetView>
  </sheetViews>
  <sheetFormatPr baseColWidth="10" defaultRowHeight="14.4" x14ac:dyDescent="0.3"/>
  <cols>
    <col min="3" max="3" width="27.5546875" customWidth="1"/>
  </cols>
  <sheetData>
    <row r="1" spans="1:3" x14ac:dyDescent="0.3">
      <c r="A1" t="str" cm="1">
        <f t="array" ref="A1:A133">_xlfn.UNIQUE(DATA!A:A)</f>
        <v>Aniid</v>
      </c>
    </row>
    <row r="2" spans="1:3" ht="34.799999999999997" customHeight="1" x14ac:dyDescent="0.3">
      <c r="A2" t="str">
        <v/>
      </c>
      <c r="B2">
        <f>IFERROR(AVERAGEIF(DATA!A:A,Toilletage_prof!A2,DATA!BC:BC),-1)</f>
        <v>-1</v>
      </c>
      <c r="C2" s="14" t="s">
        <v>1087</v>
      </c>
    </row>
    <row r="3" spans="1:3" x14ac:dyDescent="0.3">
      <c r="A3" t="str">
        <v>AC001-01</v>
      </c>
      <c r="B3">
        <f>IFERROR(AVERAGEIF(DATA!A:A,Toilletage_prof!A3,DATA!BC:BC),-1)</f>
        <v>157.75</v>
      </c>
      <c r="C3">
        <f>COUNTIF(B3:B133,"&lt;&gt;-1")</f>
        <v>7</v>
      </c>
    </row>
    <row r="4" spans="1:3" x14ac:dyDescent="0.3">
      <c r="A4" t="str">
        <v>AC001-02</v>
      </c>
      <c r="B4">
        <f>IFERROR(AVERAGEIF(DATA!A:A,Toilletage_prof!A4,DATA!BC:BC),-1)</f>
        <v>-1</v>
      </c>
    </row>
    <row r="5" spans="1:3" x14ac:dyDescent="0.3">
      <c r="A5" t="str">
        <v>AC001-03</v>
      </c>
      <c r="B5">
        <f>IFERROR(AVERAGEIF(DATA!A:A,Toilletage_prof!A5,DATA!BC:BC),-1)</f>
        <v>333.75</v>
      </c>
    </row>
    <row r="6" spans="1:3" x14ac:dyDescent="0.3">
      <c r="A6" t="str">
        <v>AC001-04</v>
      </c>
      <c r="B6">
        <f>IFERROR(AVERAGEIF(DATA!A:A,Toilletage_prof!A6,DATA!BC:BC),-1)</f>
        <v>115.41666666666667</v>
      </c>
    </row>
    <row r="7" spans="1:3" x14ac:dyDescent="0.3">
      <c r="A7" t="str">
        <v>AD001-01</v>
      </c>
      <c r="B7">
        <f>IFERROR(AVERAGEIF(DATA!A:A,Toilletage_prof!A7,DATA!BC:BC),-1)</f>
        <v>108.08333333333333</v>
      </c>
    </row>
    <row r="8" spans="1:3" x14ac:dyDescent="0.3">
      <c r="A8" t="str">
        <v>AD001-02</v>
      </c>
      <c r="B8">
        <f>IFERROR(AVERAGEIF(DATA!A:A,Toilletage_prof!A8,DATA!BC:BC),-1)</f>
        <v>-1</v>
      </c>
    </row>
    <row r="9" spans="1:3" x14ac:dyDescent="0.3">
      <c r="A9" t="str">
        <v>AD002-01</v>
      </c>
      <c r="B9">
        <f>IFERROR(AVERAGEIF(DATA!A:A,Toilletage_prof!A9,DATA!BC:BC),-1)</f>
        <v>-1</v>
      </c>
    </row>
    <row r="10" spans="1:3" x14ac:dyDescent="0.3">
      <c r="A10" t="str">
        <v>AE001-01</v>
      </c>
      <c r="B10">
        <f>IFERROR(AVERAGEIF(DATA!A:A,Toilletage_prof!A10,DATA!BC:BC),-1)</f>
        <v>-1</v>
      </c>
    </row>
    <row r="11" spans="1:3" x14ac:dyDescent="0.3">
      <c r="A11" t="str">
        <v>AE001-02</v>
      </c>
      <c r="B11">
        <f>IFERROR(AVERAGEIF(DATA!A:A,Toilletage_prof!A11,DATA!BC:BC),-1)</f>
        <v>-1</v>
      </c>
    </row>
    <row r="12" spans="1:3" x14ac:dyDescent="0.3">
      <c r="A12" t="str">
        <v>AF001-01</v>
      </c>
      <c r="B12">
        <f>IFERROR(AVERAGEIF(DATA!A:A,Toilletage_prof!A12,DATA!BC:BC),-1)</f>
        <v>-1</v>
      </c>
    </row>
    <row r="13" spans="1:3" x14ac:dyDescent="0.3">
      <c r="A13" t="str">
        <v>AF001-02</v>
      </c>
      <c r="B13">
        <f>IFERROR(AVERAGEIF(DATA!A:A,Toilletage_prof!A13,DATA!BC:BC),-1)</f>
        <v>-1</v>
      </c>
    </row>
    <row r="14" spans="1:3" x14ac:dyDescent="0.3">
      <c r="A14" t="str">
        <v>AF001-03</v>
      </c>
      <c r="B14">
        <f>IFERROR(AVERAGEIF(DATA!A:A,Toilletage_prof!A14,DATA!BC:BC),-1)</f>
        <v>-1</v>
      </c>
    </row>
    <row r="15" spans="1:3" x14ac:dyDescent="0.3">
      <c r="A15" t="str">
        <v>BA001-01</v>
      </c>
      <c r="B15">
        <f>IFERROR(AVERAGEIF(DATA!A:A,Toilletage_prof!A15,DATA!BC:BC),-1)</f>
        <v>-1</v>
      </c>
    </row>
    <row r="16" spans="1:3" x14ac:dyDescent="0.3">
      <c r="A16" t="str">
        <v>BA001-02</v>
      </c>
      <c r="B16">
        <f>IFERROR(AVERAGEIF(DATA!A:A,Toilletage_prof!A16,DATA!BC:BC),-1)</f>
        <v>-1</v>
      </c>
    </row>
    <row r="17" spans="1:2" x14ac:dyDescent="0.3">
      <c r="A17" t="str">
        <v>BA001-03</v>
      </c>
      <c r="B17">
        <f>IFERROR(AVERAGEIF(DATA!A:A,Toilletage_prof!A17,DATA!BC:BC),-1)</f>
        <v>-1</v>
      </c>
    </row>
    <row r="18" spans="1:2" x14ac:dyDescent="0.3">
      <c r="A18" t="str">
        <v>BA001-04</v>
      </c>
      <c r="B18">
        <f>IFERROR(AVERAGEIF(DATA!A:A,Toilletage_prof!A18,DATA!BC:BC),-1)</f>
        <v>-1</v>
      </c>
    </row>
    <row r="19" spans="1:2" x14ac:dyDescent="0.3">
      <c r="A19" t="str">
        <v>BA001-05</v>
      </c>
      <c r="B19">
        <f>IFERROR(AVERAGEIF(DATA!A:A,Toilletage_prof!A19,DATA!BC:BC),-1)</f>
        <v>-1</v>
      </c>
    </row>
    <row r="20" spans="1:2" x14ac:dyDescent="0.3">
      <c r="A20" t="str">
        <v>BR001-01</v>
      </c>
      <c r="B20">
        <f>IFERROR(AVERAGEIF(DATA!A:A,Toilletage_prof!A20,DATA!BC:BC),-1)</f>
        <v>-1</v>
      </c>
    </row>
    <row r="21" spans="1:2" x14ac:dyDescent="0.3">
      <c r="A21" t="str">
        <v>BR002-01</v>
      </c>
      <c r="B21">
        <f>IFERROR(AVERAGEIF(DATA!A:A,Toilletage_prof!A21,DATA!BC:BC),-1)</f>
        <v>-1</v>
      </c>
    </row>
    <row r="22" spans="1:2" x14ac:dyDescent="0.3">
      <c r="A22" t="str">
        <v>BW001-01</v>
      </c>
      <c r="B22">
        <f>IFERROR(AVERAGEIF(DATA!A:A,Toilletage_prof!A22,DATA!BC:BC),-1)</f>
        <v>-1</v>
      </c>
    </row>
    <row r="23" spans="1:2" x14ac:dyDescent="0.3">
      <c r="A23" t="str">
        <v>BW001-02</v>
      </c>
      <c r="B23">
        <f>IFERROR(AVERAGEIF(DATA!A:A,Toilletage_prof!A23,DATA!BC:BC),-1)</f>
        <v>-1</v>
      </c>
    </row>
    <row r="24" spans="1:2" x14ac:dyDescent="0.3">
      <c r="A24" t="str">
        <v>BW001-03</v>
      </c>
      <c r="B24">
        <f>IFERROR(AVERAGEIF(DATA!A:A,Toilletage_prof!A24,DATA!BC:BC),-1)</f>
        <v>-1</v>
      </c>
    </row>
    <row r="25" spans="1:2" x14ac:dyDescent="0.3">
      <c r="A25" t="str">
        <v>CH001-01</v>
      </c>
      <c r="B25">
        <f>IFERROR(AVERAGEIF(DATA!A:A,Toilletage_prof!A25,DATA!BC:BC),-1)</f>
        <v>-1</v>
      </c>
    </row>
    <row r="26" spans="1:2" x14ac:dyDescent="0.3">
      <c r="A26" t="str">
        <v>CH001-02</v>
      </c>
      <c r="B26">
        <f>IFERROR(AVERAGEIF(DATA!A:A,Toilletage_prof!A26,DATA!BC:BC),-1)</f>
        <v>-1</v>
      </c>
    </row>
    <row r="27" spans="1:2" x14ac:dyDescent="0.3">
      <c r="A27" t="str">
        <v>CM001-01</v>
      </c>
      <c r="B27">
        <f>IFERROR(AVERAGEIF(DATA!A:A,Toilletage_prof!A27,DATA!BC:BC),-1)</f>
        <v>-1</v>
      </c>
    </row>
    <row r="28" spans="1:2" x14ac:dyDescent="0.3">
      <c r="A28" t="str">
        <v>CM001-02</v>
      </c>
      <c r="B28">
        <f>IFERROR(AVERAGEIF(DATA!A:A,Toilletage_prof!A28,DATA!BC:BC),-1)</f>
        <v>-1</v>
      </c>
    </row>
    <row r="29" spans="1:2" x14ac:dyDescent="0.3">
      <c r="A29" t="str">
        <v>CM001-03</v>
      </c>
      <c r="B29">
        <f>IFERROR(AVERAGEIF(DATA!A:A,Toilletage_prof!A29,DATA!BC:BC),-1)</f>
        <v>-1</v>
      </c>
    </row>
    <row r="30" spans="1:2" x14ac:dyDescent="0.3">
      <c r="A30" t="str">
        <v>CP001-01</v>
      </c>
      <c r="B30">
        <f>IFERROR(AVERAGEIF(DATA!A:A,Toilletage_prof!A30,DATA!BC:BC),-1)</f>
        <v>-1</v>
      </c>
    </row>
    <row r="31" spans="1:2" x14ac:dyDescent="0.3">
      <c r="A31" t="str">
        <v>CP001-02</v>
      </c>
      <c r="B31">
        <f>IFERROR(AVERAGEIF(DATA!A:A,Toilletage_prof!A31,DATA!BC:BC),-1)</f>
        <v>-1</v>
      </c>
    </row>
    <row r="32" spans="1:2" x14ac:dyDescent="0.3">
      <c r="A32" t="str">
        <v>CP001-03</v>
      </c>
      <c r="B32">
        <f>IFERROR(AVERAGEIF(DATA!A:A,Toilletage_prof!A32,DATA!BC:BC),-1)</f>
        <v>-1</v>
      </c>
    </row>
    <row r="33" spans="1:2" x14ac:dyDescent="0.3">
      <c r="A33" t="str">
        <v>GB001-01</v>
      </c>
      <c r="B33">
        <f>IFERROR(AVERAGEIF(DATA!A:A,Toilletage_prof!A33,DATA!BC:BC),-1)</f>
        <v>-1</v>
      </c>
    </row>
    <row r="34" spans="1:2" x14ac:dyDescent="0.3">
      <c r="A34" t="str">
        <v>GP001-01</v>
      </c>
      <c r="B34">
        <f>IFERROR(AVERAGEIF(DATA!A:A,Toilletage_prof!A34,DATA!BC:BC),-1)</f>
        <v>-1</v>
      </c>
    </row>
    <row r="35" spans="1:2" x14ac:dyDescent="0.3">
      <c r="A35" t="str">
        <v>GP001-02</v>
      </c>
      <c r="B35">
        <f>IFERROR(AVERAGEIF(DATA!A:A,Toilletage_prof!A35,DATA!BC:BC),-1)</f>
        <v>-1</v>
      </c>
    </row>
    <row r="36" spans="1:2" x14ac:dyDescent="0.3">
      <c r="A36" t="str">
        <v>GP001-03</v>
      </c>
      <c r="B36">
        <f>IFERROR(AVERAGEIF(DATA!A:A,Toilletage_prof!A36,DATA!BC:BC),-1)</f>
        <v>-1</v>
      </c>
    </row>
    <row r="37" spans="1:2" x14ac:dyDescent="0.3">
      <c r="A37" t="str">
        <v>GR001-01</v>
      </c>
      <c r="B37">
        <f>IFERROR(AVERAGEIF(DATA!A:A,Toilletage_prof!A37,DATA!BC:BC),-1)</f>
        <v>-1</v>
      </c>
    </row>
    <row r="38" spans="1:2" x14ac:dyDescent="0.3">
      <c r="A38" t="str">
        <v>GR001-02</v>
      </c>
      <c r="B38">
        <f>IFERROR(AVERAGEIF(DATA!A:A,Toilletage_prof!A38,DATA!BC:BC),-1)</f>
        <v>-1</v>
      </c>
    </row>
    <row r="39" spans="1:2" x14ac:dyDescent="0.3">
      <c r="A39" t="str">
        <v>GR001-03</v>
      </c>
      <c r="B39">
        <f>IFERROR(AVERAGEIF(DATA!A:A,Toilletage_prof!A39,DATA!BC:BC),-1)</f>
        <v>-1</v>
      </c>
    </row>
    <row r="40" spans="1:2" x14ac:dyDescent="0.3">
      <c r="A40" t="str">
        <v>GR001-04</v>
      </c>
      <c r="B40">
        <f>IFERROR(AVERAGEIF(DATA!A:A,Toilletage_prof!A40,DATA!BC:BC),-1)</f>
        <v>-1</v>
      </c>
    </row>
    <row r="41" spans="1:2" x14ac:dyDescent="0.3">
      <c r="A41" t="str">
        <v>GR002-01</v>
      </c>
      <c r="B41">
        <f>IFERROR(AVERAGEIF(DATA!A:A,Toilletage_prof!A41,DATA!BC:BC),-1)</f>
        <v>-1</v>
      </c>
    </row>
    <row r="42" spans="1:2" x14ac:dyDescent="0.3">
      <c r="A42" t="str">
        <v>GR002-02</v>
      </c>
      <c r="B42">
        <f>IFERROR(AVERAGEIF(DATA!A:A,Toilletage_prof!A42,DATA!BC:BC),-1)</f>
        <v>-1</v>
      </c>
    </row>
    <row r="43" spans="1:2" x14ac:dyDescent="0.3">
      <c r="A43" t="str">
        <v>HP003-01</v>
      </c>
      <c r="B43">
        <f>IFERROR(AVERAGEIF(DATA!A:A,Toilletage_prof!A43,DATA!BC:BC),-1)</f>
        <v>-1</v>
      </c>
    </row>
    <row r="44" spans="1:2" x14ac:dyDescent="0.3">
      <c r="A44" t="str">
        <v>HP003-02</v>
      </c>
      <c r="B44">
        <f>IFERROR(AVERAGEIF(DATA!A:A,Toilletage_prof!A44,DATA!BC:BC),-1)</f>
        <v>-1</v>
      </c>
    </row>
    <row r="45" spans="1:2" x14ac:dyDescent="0.3">
      <c r="A45" t="str">
        <v>IR001-01</v>
      </c>
      <c r="B45">
        <f>IFERROR(AVERAGEIF(DATA!A:A,Toilletage_prof!A45,DATA!BC:BC),-1)</f>
        <v>175.84615384615384</v>
      </c>
    </row>
    <row r="46" spans="1:2" x14ac:dyDescent="0.3">
      <c r="A46" t="str">
        <v>IR001-02</v>
      </c>
      <c r="B46">
        <f>IFERROR(AVERAGEIF(DATA!A:A,Toilletage_prof!A46,DATA!BC:BC),-1)</f>
        <v>-1</v>
      </c>
    </row>
    <row r="47" spans="1:2" x14ac:dyDescent="0.3">
      <c r="A47" t="str">
        <v>IR001-03</v>
      </c>
      <c r="B47">
        <f>IFERROR(AVERAGEIF(DATA!A:A,Toilletage_prof!A47,DATA!BC:BC),-1)</f>
        <v>-1</v>
      </c>
    </row>
    <row r="48" spans="1:2" x14ac:dyDescent="0.3">
      <c r="A48" t="str">
        <v>IR001-04</v>
      </c>
      <c r="B48">
        <f>IFERROR(AVERAGEIF(DATA!A:A,Toilletage_prof!A48,DATA!BC:BC),-1)</f>
        <v>-1</v>
      </c>
    </row>
    <row r="49" spans="1:2" x14ac:dyDescent="0.3">
      <c r="A49" t="str">
        <v>IR001-05</v>
      </c>
      <c r="B49">
        <f>IFERROR(AVERAGEIF(DATA!A:A,Toilletage_prof!A49,DATA!BC:BC),-1)</f>
        <v>-1</v>
      </c>
    </row>
    <row r="50" spans="1:2" x14ac:dyDescent="0.3">
      <c r="A50" t="str">
        <v>IR001-06</v>
      </c>
      <c r="B50">
        <f>IFERROR(AVERAGEIF(DATA!A:A,Toilletage_prof!A50,DATA!BC:BC),-1)</f>
        <v>-1</v>
      </c>
    </row>
    <row r="51" spans="1:2" x14ac:dyDescent="0.3">
      <c r="A51" t="str">
        <v>IR001-07</v>
      </c>
      <c r="B51">
        <f>IFERROR(AVERAGEIF(DATA!A:A,Toilletage_prof!A51,DATA!BC:BC),-1)</f>
        <v>-1</v>
      </c>
    </row>
    <row r="52" spans="1:2" x14ac:dyDescent="0.3">
      <c r="A52" t="str">
        <v>IS001-01</v>
      </c>
      <c r="B52">
        <f>IFERROR(AVERAGEIF(DATA!A:A,Toilletage_prof!A52,DATA!BC:BC),-1)</f>
        <v>-1</v>
      </c>
    </row>
    <row r="53" spans="1:2" x14ac:dyDescent="0.3">
      <c r="A53" t="str">
        <v>IS001-02</v>
      </c>
      <c r="B53">
        <f>IFERROR(AVERAGEIF(DATA!A:A,Toilletage_prof!A53,DATA!BC:BC),-1)</f>
        <v>-1</v>
      </c>
    </row>
    <row r="54" spans="1:2" x14ac:dyDescent="0.3">
      <c r="A54" t="str">
        <v>JO001-01</v>
      </c>
      <c r="B54">
        <f>IFERROR(AVERAGEIF(DATA!A:A,Toilletage_prof!A54,DATA!BC:BC),-1)</f>
        <v>-1</v>
      </c>
    </row>
    <row r="55" spans="1:2" x14ac:dyDescent="0.3">
      <c r="A55" t="str">
        <v>JO002-01</v>
      </c>
      <c r="B55">
        <f>IFERROR(AVERAGEIF(DATA!A:A,Toilletage_prof!A55,DATA!BC:BC),-1)</f>
        <v>-1</v>
      </c>
    </row>
    <row r="56" spans="1:2" x14ac:dyDescent="0.3">
      <c r="A56" t="str">
        <v>KP001-01</v>
      </c>
      <c r="B56">
        <f>IFERROR(AVERAGEIF(DATA!A:A,Toilletage_prof!A56,DATA!BC:BC),-1)</f>
        <v>-1</v>
      </c>
    </row>
    <row r="57" spans="1:2" x14ac:dyDescent="0.3">
      <c r="A57" t="str">
        <v>KP001-02</v>
      </c>
      <c r="B57">
        <f>IFERROR(AVERAGEIF(DATA!A:A,Toilletage_prof!A57,DATA!BC:BC),-1)</f>
        <v>-1</v>
      </c>
    </row>
    <row r="58" spans="1:2" x14ac:dyDescent="0.3">
      <c r="A58" t="str">
        <v>KP001-03</v>
      </c>
      <c r="B58">
        <f>IFERROR(AVERAGEIF(DATA!A:A,Toilletage_prof!A58,DATA!BC:BC),-1)</f>
        <v>-1</v>
      </c>
    </row>
    <row r="59" spans="1:2" x14ac:dyDescent="0.3">
      <c r="A59" t="str">
        <v>MA001-01</v>
      </c>
      <c r="B59">
        <f>IFERROR(AVERAGEIF(DATA!A:A,Toilletage_prof!A59,DATA!BC:BC),-1)</f>
        <v>-1</v>
      </c>
    </row>
    <row r="60" spans="1:2" x14ac:dyDescent="0.3">
      <c r="A60" t="str">
        <v>MA001-02</v>
      </c>
      <c r="B60">
        <f>IFERROR(AVERAGEIF(DATA!A:A,Toilletage_prof!A60,DATA!BC:BC),-1)</f>
        <v>-1</v>
      </c>
    </row>
    <row r="61" spans="1:2" x14ac:dyDescent="0.3">
      <c r="A61" t="str">
        <v>MA001-03</v>
      </c>
      <c r="B61">
        <f>IFERROR(AVERAGEIF(DATA!A:A,Toilletage_prof!A61,DATA!BC:BC),-1)</f>
        <v>-1</v>
      </c>
    </row>
    <row r="62" spans="1:2" x14ac:dyDescent="0.3">
      <c r="A62" t="str">
        <v>MC001-01</v>
      </c>
      <c r="B62">
        <f>IFERROR(AVERAGEIF(DATA!A:A,Toilletage_prof!A62,DATA!BC:BC),-1)</f>
        <v>-1</v>
      </c>
    </row>
    <row r="63" spans="1:2" x14ac:dyDescent="0.3">
      <c r="A63" t="str">
        <v>MC001-02</v>
      </c>
      <c r="B63">
        <f>IFERROR(AVERAGEIF(DATA!A:A,Toilletage_prof!A63,DATA!BC:BC),-1)</f>
        <v>-1</v>
      </c>
    </row>
    <row r="64" spans="1:2" x14ac:dyDescent="0.3">
      <c r="A64" t="str">
        <v>MO001-01</v>
      </c>
      <c r="B64">
        <f>IFERROR(AVERAGEIF(DATA!A:A,Toilletage_prof!A64,DATA!BC:BC),-1)</f>
        <v>-1</v>
      </c>
    </row>
    <row r="65" spans="1:2" x14ac:dyDescent="0.3">
      <c r="A65" t="str">
        <v>MO001-02</v>
      </c>
      <c r="B65">
        <f>IFERROR(AVERAGEIF(DATA!A:A,Toilletage_prof!A65,DATA!BC:BC),-1)</f>
        <v>-1</v>
      </c>
    </row>
    <row r="66" spans="1:2" x14ac:dyDescent="0.3">
      <c r="A66" t="str">
        <v>MO001-03</v>
      </c>
      <c r="B66">
        <f>IFERROR(AVERAGEIF(DATA!A:A,Toilletage_prof!A66,DATA!BC:BC),-1)</f>
        <v>-1</v>
      </c>
    </row>
    <row r="67" spans="1:2" x14ac:dyDescent="0.3">
      <c r="A67" t="str">
        <v>MO001-04</v>
      </c>
      <c r="B67">
        <f>IFERROR(AVERAGEIF(DATA!A:A,Toilletage_prof!A67,DATA!BC:BC),-1)</f>
        <v>-1</v>
      </c>
    </row>
    <row r="68" spans="1:2" x14ac:dyDescent="0.3">
      <c r="A68" t="str">
        <v>MO001-05</v>
      </c>
      <c r="B68">
        <f>IFERROR(AVERAGEIF(DATA!A:A,Toilletage_prof!A68,DATA!BC:BC),-1)</f>
        <v>-1</v>
      </c>
    </row>
    <row r="69" spans="1:2" x14ac:dyDescent="0.3">
      <c r="A69" t="str">
        <v>MO001-06</v>
      </c>
      <c r="B69">
        <f>IFERROR(AVERAGEIF(DATA!A:A,Toilletage_prof!A69,DATA!BC:BC),-1)</f>
        <v>-1</v>
      </c>
    </row>
    <row r="70" spans="1:2" x14ac:dyDescent="0.3">
      <c r="A70" t="str">
        <v>MO001-07</v>
      </c>
      <c r="B70">
        <f>IFERROR(AVERAGEIF(DATA!A:A,Toilletage_prof!A70,DATA!BC:BC),-1)</f>
        <v>-1</v>
      </c>
    </row>
    <row r="71" spans="1:2" x14ac:dyDescent="0.3">
      <c r="A71" t="str">
        <v>MP001-01</v>
      </c>
      <c r="B71">
        <f>IFERROR(AVERAGEIF(DATA!A:A,Toilletage_prof!A71,DATA!BC:BC),-1)</f>
        <v>-1</v>
      </c>
    </row>
    <row r="72" spans="1:2" x14ac:dyDescent="0.3">
      <c r="A72" t="str">
        <v>MP002-01</v>
      </c>
      <c r="B72">
        <f>IFERROR(AVERAGEIF(DATA!A:A,Toilletage_prof!A72,DATA!BC:BC),-1)</f>
        <v>-1</v>
      </c>
    </row>
    <row r="73" spans="1:2" x14ac:dyDescent="0.3">
      <c r="A73" t="str">
        <v>MP002-02</v>
      </c>
      <c r="B73">
        <f>IFERROR(AVERAGEIF(DATA!A:A,Toilletage_prof!A73,DATA!BC:BC),-1)</f>
        <v>-1</v>
      </c>
    </row>
    <row r="74" spans="1:2" x14ac:dyDescent="0.3">
      <c r="A74" t="str">
        <v>MP002-03</v>
      </c>
      <c r="B74">
        <f>IFERROR(AVERAGEIF(DATA!A:A,Toilletage_prof!A74,DATA!BC:BC),-1)</f>
        <v>-1</v>
      </c>
    </row>
    <row r="75" spans="1:2" x14ac:dyDescent="0.3">
      <c r="A75" t="str">
        <v>MP003-01</v>
      </c>
      <c r="B75">
        <f>IFERROR(AVERAGEIF(DATA!A:A,Toilletage_prof!A75,DATA!BC:BC),-1)</f>
        <v>-1</v>
      </c>
    </row>
    <row r="76" spans="1:2" x14ac:dyDescent="0.3">
      <c r="A76" t="str">
        <v>MP003-02</v>
      </c>
      <c r="B76">
        <f>IFERROR(AVERAGEIF(DATA!A:A,Toilletage_prof!A76,DATA!BC:BC),-1)</f>
        <v>-1</v>
      </c>
    </row>
    <row r="77" spans="1:2" x14ac:dyDescent="0.3">
      <c r="A77" t="str">
        <v>MZ001-01</v>
      </c>
      <c r="B77">
        <f>IFERROR(AVERAGEIF(DATA!A:A,Toilletage_prof!A77,DATA!BC:BC),-1)</f>
        <v>-1</v>
      </c>
    </row>
    <row r="78" spans="1:2" x14ac:dyDescent="0.3">
      <c r="A78" t="str">
        <v>MZ001-02</v>
      </c>
      <c r="B78">
        <f>IFERROR(AVERAGEIF(DATA!A:A,Toilletage_prof!A78,DATA!BC:BC),-1)</f>
        <v>-1</v>
      </c>
    </row>
    <row r="79" spans="1:2" x14ac:dyDescent="0.3">
      <c r="A79" t="str">
        <v>OH001-01</v>
      </c>
      <c r="B79">
        <f>IFERROR(AVERAGEIF(DATA!A:A,Toilletage_prof!A79,DATA!BC:BC),-1)</f>
        <v>-1</v>
      </c>
    </row>
    <row r="80" spans="1:2" x14ac:dyDescent="0.3">
      <c r="A80" t="str">
        <v>OH001-02</v>
      </c>
      <c r="B80">
        <f>IFERROR(AVERAGEIF(DATA!A:A,Toilletage_prof!A80,DATA!BC:BC),-1)</f>
        <v>-1</v>
      </c>
    </row>
    <row r="81" spans="1:2" x14ac:dyDescent="0.3">
      <c r="A81" t="str">
        <v>OH001-03</v>
      </c>
      <c r="B81">
        <f>IFERROR(AVERAGEIF(DATA!A:A,Toilletage_prof!A81,DATA!BC:BC),-1)</f>
        <v>-1</v>
      </c>
    </row>
    <row r="82" spans="1:2" x14ac:dyDescent="0.3">
      <c r="A82" t="str">
        <v>ON001-01</v>
      </c>
      <c r="B82">
        <f>IFERROR(AVERAGEIF(DATA!A:A,Toilletage_prof!A82,DATA!BC:BC),-1)</f>
        <v>-1</v>
      </c>
    </row>
    <row r="83" spans="1:2" x14ac:dyDescent="0.3">
      <c r="A83" t="str">
        <v>ON001-02</v>
      </c>
      <c r="B83">
        <f>IFERROR(AVERAGEIF(DATA!A:A,Toilletage_prof!A83,DATA!BC:BC),-1)</f>
        <v>-1</v>
      </c>
    </row>
    <row r="84" spans="1:2" x14ac:dyDescent="0.3">
      <c r="A84" t="str">
        <v>ON001-03</v>
      </c>
      <c r="B84">
        <f>IFERROR(AVERAGEIF(DATA!A:A,Toilletage_prof!A84,DATA!BC:BC),-1)</f>
        <v>-1</v>
      </c>
    </row>
    <row r="85" spans="1:2" x14ac:dyDescent="0.3">
      <c r="A85" t="str">
        <v>ON001-04</v>
      </c>
      <c r="B85">
        <f>IFERROR(AVERAGEIF(DATA!A:A,Toilletage_prof!A85,DATA!BC:BC),-1)</f>
        <v>-1</v>
      </c>
    </row>
    <row r="86" spans="1:2" x14ac:dyDescent="0.3">
      <c r="A86" t="str">
        <v>PC001-01</v>
      </c>
      <c r="B86">
        <f>IFERROR(AVERAGEIF(DATA!A:A,Toilletage_prof!A86,DATA!BC:BC),-1)</f>
        <v>-1</v>
      </c>
    </row>
    <row r="87" spans="1:2" x14ac:dyDescent="0.3">
      <c r="A87" t="str">
        <v>PC001-02</v>
      </c>
      <c r="B87">
        <f>IFERROR(AVERAGEIF(DATA!A:A,Toilletage_prof!A87,DATA!BC:BC),-1)</f>
        <v>-1</v>
      </c>
    </row>
    <row r="88" spans="1:2" x14ac:dyDescent="0.3">
      <c r="A88" t="str">
        <v>PE001-01</v>
      </c>
      <c r="B88">
        <f>IFERROR(AVERAGEIF(DATA!A:A,Toilletage_prof!A88,DATA!BC:BC),-1)</f>
        <v>-1</v>
      </c>
    </row>
    <row r="89" spans="1:2" x14ac:dyDescent="0.3">
      <c r="A89" t="str">
        <v>PE001-02</v>
      </c>
      <c r="B89">
        <f>IFERROR(AVERAGEIF(DATA!A:A,Toilletage_prof!A89,DATA!BC:BC),-1)</f>
        <v>-1</v>
      </c>
    </row>
    <row r="90" spans="1:2" x14ac:dyDescent="0.3">
      <c r="A90" t="str">
        <v>PE001-03</v>
      </c>
      <c r="B90">
        <f>IFERROR(AVERAGEIF(DATA!A:A,Toilletage_prof!A90,DATA!BC:BC),-1)</f>
        <v>-1</v>
      </c>
    </row>
    <row r="91" spans="1:2" x14ac:dyDescent="0.3">
      <c r="A91" t="str">
        <v>PL001-01</v>
      </c>
      <c r="B91">
        <f>IFERROR(AVERAGEIF(DATA!A:A,Toilletage_prof!A91,DATA!BC:BC),-1)</f>
        <v>-1</v>
      </c>
    </row>
    <row r="92" spans="1:2" x14ac:dyDescent="0.3">
      <c r="A92" t="str">
        <v>PL001-02</v>
      </c>
      <c r="B92">
        <f>IFERROR(AVERAGEIF(DATA!A:A,Toilletage_prof!A92,DATA!BC:BC),-1)</f>
        <v>-1</v>
      </c>
    </row>
    <row r="93" spans="1:2" x14ac:dyDescent="0.3">
      <c r="A93" t="str">
        <v>PL001-03</v>
      </c>
      <c r="B93">
        <f>IFERROR(AVERAGEIF(DATA!A:A,Toilletage_prof!A93,DATA!BC:BC),-1)</f>
        <v>-1</v>
      </c>
    </row>
    <row r="94" spans="1:2" x14ac:dyDescent="0.3">
      <c r="A94" t="str">
        <v>PO001-01</v>
      </c>
      <c r="B94">
        <f>IFERROR(AVERAGEIF(DATA!A:A,Toilletage_prof!A94,DATA!BC:BC),-1)</f>
        <v>-1</v>
      </c>
    </row>
    <row r="95" spans="1:2" x14ac:dyDescent="0.3">
      <c r="A95" t="str">
        <v>PR001-01</v>
      </c>
      <c r="B95">
        <f>IFERROR(AVERAGEIF(DATA!A:A,Toilletage_prof!A95,DATA!BC:BC),-1)</f>
        <v>-1</v>
      </c>
    </row>
    <row r="96" spans="1:2" x14ac:dyDescent="0.3">
      <c r="A96" t="str">
        <v>PR001-02</v>
      </c>
      <c r="B96">
        <f>IFERROR(AVERAGEIF(DATA!A:A,Toilletage_prof!A96,DATA!BC:BC),-1)</f>
        <v>-1</v>
      </c>
    </row>
    <row r="97" spans="1:2" x14ac:dyDescent="0.3">
      <c r="A97" t="str">
        <v>PR001-03</v>
      </c>
      <c r="B97">
        <f>IFERROR(AVERAGEIF(DATA!A:A,Toilletage_prof!A97,DATA!BC:BC),-1)</f>
        <v>-1</v>
      </c>
    </row>
    <row r="98" spans="1:2" x14ac:dyDescent="0.3">
      <c r="A98" t="str">
        <v>PR002-01</v>
      </c>
      <c r="B98">
        <f>IFERROR(AVERAGEIF(DATA!A:A,Toilletage_prof!A98,DATA!BC:BC),-1)</f>
        <v>-1</v>
      </c>
    </row>
    <row r="99" spans="1:2" x14ac:dyDescent="0.3">
      <c r="A99" t="str">
        <v>PR002-02</v>
      </c>
      <c r="B99">
        <f>IFERROR(AVERAGEIF(DATA!A:A,Toilletage_prof!A99,DATA!BC:BC),-1)</f>
        <v>-1</v>
      </c>
    </row>
    <row r="100" spans="1:2" x14ac:dyDescent="0.3">
      <c r="A100" t="str">
        <v>RA001-01</v>
      </c>
      <c r="B100">
        <f>IFERROR(AVERAGEIF(DATA!A:A,Toilletage_prof!A100,DATA!BC:BC),-1)</f>
        <v>169.14285714285714</v>
      </c>
    </row>
    <row r="101" spans="1:2" x14ac:dyDescent="0.3">
      <c r="A101" t="str">
        <v>RA001-02</v>
      </c>
      <c r="B101">
        <f>IFERROR(AVERAGEIF(DATA!A:A,Toilletage_prof!A101,DATA!BC:BC),-1)</f>
        <v>134.45454545454547</v>
      </c>
    </row>
    <row r="102" spans="1:2" x14ac:dyDescent="0.3">
      <c r="A102" t="str">
        <v>RA001-03</v>
      </c>
      <c r="B102">
        <f>IFERROR(AVERAGEIF(DATA!A:A,Toilletage_prof!A102,DATA!BC:BC),-1)</f>
        <v>-1</v>
      </c>
    </row>
    <row r="103" spans="1:2" x14ac:dyDescent="0.3">
      <c r="A103" t="str">
        <v>RA001-04</v>
      </c>
      <c r="B103">
        <f>IFERROR(AVERAGEIF(DATA!A:A,Toilletage_prof!A103,DATA!BC:BC),-1)</f>
        <v>-1</v>
      </c>
    </row>
    <row r="104" spans="1:2" x14ac:dyDescent="0.3">
      <c r="A104" t="str">
        <v>RA001-05</v>
      </c>
      <c r="B104">
        <f>IFERROR(AVERAGEIF(DATA!A:A,Toilletage_prof!A104,DATA!BC:BC),-1)</f>
        <v>-1</v>
      </c>
    </row>
    <row r="105" spans="1:2" x14ac:dyDescent="0.3">
      <c r="A105" t="str">
        <v>RA001-06</v>
      </c>
      <c r="B105">
        <f>IFERROR(AVERAGEIF(DATA!A:A,Toilletage_prof!A105,DATA!BC:BC),-1)</f>
        <v>-1</v>
      </c>
    </row>
    <row r="106" spans="1:2" x14ac:dyDescent="0.3">
      <c r="A106" t="str">
        <v>RA001-07</v>
      </c>
      <c r="B106">
        <f>IFERROR(AVERAGEIF(DATA!A:A,Toilletage_prof!A106,DATA!BC:BC),-1)</f>
        <v>-1</v>
      </c>
    </row>
    <row r="107" spans="1:2" x14ac:dyDescent="0.3">
      <c r="A107" t="str">
        <v>RH001-01</v>
      </c>
      <c r="B107">
        <f>IFERROR(AVERAGEIF(DATA!A:A,Toilletage_prof!A107,DATA!BC:BC),-1)</f>
        <v>-1</v>
      </c>
    </row>
    <row r="108" spans="1:2" x14ac:dyDescent="0.3">
      <c r="A108" t="str">
        <v>RH001-02</v>
      </c>
      <c r="B108">
        <f>IFERROR(AVERAGEIF(DATA!A:A,Toilletage_prof!A108,DATA!BC:BC),-1)</f>
        <v>-1</v>
      </c>
    </row>
    <row r="109" spans="1:2" x14ac:dyDescent="0.3">
      <c r="A109" t="str">
        <v>RN001-01</v>
      </c>
      <c r="B109">
        <f>IFERROR(AVERAGEIF(DATA!A:A,Toilletage_prof!A109,DATA!BC:BC),-1)</f>
        <v>-1</v>
      </c>
    </row>
    <row r="110" spans="1:2" x14ac:dyDescent="0.3">
      <c r="A110" t="str">
        <v>RN001-02</v>
      </c>
      <c r="B110">
        <f>IFERROR(AVERAGEIF(DATA!A:A,Toilletage_prof!A110,DATA!BC:BC),-1)</f>
        <v>-1</v>
      </c>
    </row>
    <row r="111" spans="1:2" x14ac:dyDescent="0.3">
      <c r="A111" t="str">
        <v>RZ001-01</v>
      </c>
      <c r="B111">
        <f>IFERROR(AVERAGEIF(DATA!A:A,Toilletage_prof!A111,DATA!BC:BC),-1)</f>
        <v>-1</v>
      </c>
    </row>
    <row r="112" spans="1:2" x14ac:dyDescent="0.3">
      <c r="A112" t="str">
        <v>RZ001-02</v>
      </c>
      <c r="B112">
        <f>IFERROR(AVERAGEIF(DATA!A:A,Toilletage_prof!A112,DATA!BC:BC),-1)</f>
        <v>-1</v>
      </c>
    </row>
    <row r="113" spans="1:2" x14ac:dyDescent="0.3">
      <c r="A113" t="str">
        <v>RZ001-03</v>
      </c>
      <c r="B113">
        <f>IFERROR(AVERAGEIF(DATA!A:A,Toilletage_prof!A113,DATA!BC:BC),-1)</f>
        <v>-1</v>
      </c>
    </row>
    <row r="114" spans="1:2" x14ac:dyDescent="0.3">
      <c r="A114" t="str">
        <v>TC001-01</v>
      </c>
      <c r="B114">
        <f>IFERROR(AVERAGEIF(DATA!A:A,Toilletage_prof!A114,DATA!BC:BC),-1)</f>
        <v>-1</v>
      </c>
    </row>
    <row r="115" spans="1:2" x14ac:dyDescent="0.3">
      <c r="A115" t="str">
        <v>TC001-02</v>
      </c>
      <c r="B115">
        <f>IFERROR(AVERAGEIF(DATA!A:A,Toilletage_prof!A115,DATA!BC:BC),-1)</f>
        <v>-1</v>
      </c>
    </row>
    <row r="116" spans="1:2" x14ac:dyDescent="0.3">
      <c r="A116" t="str">
        <v>UF001-01</v>
      </c>
      <c r="B116">
        <f>IFERROR(AVERAGEIF(DATA!A:A,Toilletage_prof!A116,DATA!BC:BC),-1)</f>
        <v>-1</v>
      </c>
    </row>
    <row r="117" spans="1:2" x14ac:dyDescent="0.3">
      <c r="A117" t="str">
        <v>UF001-02</v>
      </c>
      <c r="B117">
        <f>IFERROR(AVERAGEIF(DATA!A:A,Toilletage_prof!A117,DATA!BC:BC),-1)</f>
        <v>-1</v>
      </c>
    </row>
    <row r="118" spans="1:2" x14ac:dyDescent="0.3">
      <c r="A118" t="str">
        <v>UF001-03</v>
      </c>
      <c r="B118">
        <f>IFERROR(AVERAGEIF(DATA!A:A,Toilletage_prof!A118,DATA!BC:BC),-1)</f>
        <v>-1</v>
      </c>
    </row>
    <row r="119" spans="1:2" x14ac:dyDescent="0.3">
      <c r="A119" t="str">
        <v>UF001-04</v>
      </c>
      <c r="B119">
        <f>IFERROR(AVERAGEIF(DATA!A:A,Toilletage_prof!A119,DATA!BC:BC),-1)</f>
        <v>-1</v>
      </c>
    </row>
    <row r="120" spans="1:2" x14ac:dyDescent="0.3">
      <c r="A120" t="str">
        <v>UF001-05</v>
      </c>
      <c r="B120">
        <f>IFERROR(AVERAGEIF(DATA!A:A,Toilletage_prof!A120,DATA!BC:BC),-1)</f>
        <v>-1</v>
      </c>
    </row>
    <row r="121" spans="1:2" x14ac:dyDescent="0.3">
      <c r="A121" t="str">
        <v>UF001-06</v>
      </c>
      <c r="B121">
        <f>IFERROR(AVERAGEIF(DATA!A:A,Toilletage_prof!A121,DATA!BC:BC),-1)</f>
        <v>-1</v>
      </c>
    </row>
    <row r="122" spans="1:2" x14ac:dyDescent="0.3">
      <c r="A122" t="str">
        <v>WF001-01</v>
      </c>
      <c r="B122">
        <f>IFERROR(AVERAGEIF(DATA!A:A,Toilletage_prof!A122,DATA!BC:BC),-1)</f>
        <v>-1</v>
      </c>
    </row>
    <row r="123" spans="1:2" x14ac:dyDescent="0.3">
      <c r="A123" t="str">
        <v>WF001-02</v>
      </c>
      <c r="B123">
        <f>IFERROR(AVERAGEIF(DATA!A:A,Toilletage_prof!A123,DATA!BC:BC),-1)</f>
        <v>-1</v>
      </c>
    </row>
    <row r="124" spans="1:2" x14ac:dyDescent="0.3">
      <c r="A124" t="str">
        <v>WI001-01</v>
      </c>
      <c r="B124">
        <f>IFERROR(AVERAGEIF(DATA!A:A,Toilletage_prof!A124,DATA!BC:BC),-1)</f>
        <v>-1</v>
      </c>
    </row>
    <row r="125" spans="1:2" x14ac:dyDescent="0.3">
      <c r="A125" t="str">
        <v>WI001-02</v>
      </c>
      <c r="B125">
        <f>IFERROR(AVERAGEIF(DATA!A:A,Toilletage_prof!A125,DATA!BC:BC),-1)</f>
        <v>-1</v>
      </c>
    </row>
    <row r="126" spans="1:2" x14ac:dyDescent="0.3">
      <c r="A126" t="str">
        <v>WI002-01</v>
      </c>
      <c r="B126">
        <f>IFERROR(AVERAGEIF(DATA!A:A,Toilletage_prof!A126,DATA!BC:BC),-1)</f>
        <v>-1</v>
      </c>
    </row>
    <row r="127" spans="1:2" x14ac:dyDescent="0.3">
      <c r="A127" t="str">
        <v>WI002-02</v>
      </c>
      <c r="B127">
        <f>IFERROR(AVERAGEIF(DATA!A:A,Toilletage_prof!A127,DATA!BC:BC),-1)</f>
        <v>-1</v>
      </c>
    </row>
    <row r="128" spans="1:2" x14ac:dyDescent="0.3">
      <c r="A128" t="str">
        <v>WI003-01</v>
      </c>
      <c r="B128">
        <f>IFERROR(AVERAGEIF(DATA!A:A,Toilletage_prof!A128,DATA!BC:BC),-1)</f>
        <v>-1</v>
      </c>
    </row>
    <row r="129" spans="1:2" x14ac:dyDescent="0.3">
      <c r="A129" t="str">
        <v>YO001-01</v>
      </c>
      <c r="B129">
        <f>IFERROR(AVERAGEIF(DATA!A:A,Toilletage_prof!A129,DATA!BC:BC),-1)</f>
        <v>-1</v>
      </c>
    </row>
    <row r="130" spans="1:2" x14ac:dyDescent="0.3">
      <c r="A130" t="str">
        <v>YO001-02</v>
      </c>
      <c r="B130">
        <f>IFERROR(AVERAGEIF(DATA!A:A,Toilletage_prof!A130,DATA!BC:BC),-1)</f>
        <v>-1</v>
      </c>
    </row>
    <row r="131" spans="1:2" x14ac:dyDescent="0.3">
      <c r="A131" t="str">
        <v>YO001-03</v>
      </c>
      <c r="B131">
        <f>IFERROR(AVERAGEIF(DATA!A:A,Toilletage_prof!A131,DATA!BC:BC),-1)</f>
        <v>-1</v>
      </c>
    </row>
    <row r="132" spans="1:2" x14ac:dyDescent="0.3">
      <c r="A132" t="str">
        <v>ZI001-01</v>
      </c>
      <c r="B132">
        <f>IFERROR(AVERAGEIF(DATA!A:A,Toilletage_prof!A132,DATA!BC:BC),-1)</f>
        <v>-1</v>
      </c>
    </row>
    <row r="133" spans="1:2" x14ac:dyDescent="0.3">
      <c r="A133">
        <v>0</v>
      </c>
      <c r="B133">
        <f>IFERROR(AVERAGEIF(DATA!A:A,Toilletage_prof!A133,DATA!BC:BC),-1)</f>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7B9C5-510D-42BF-AB70-6228D828F827}">
  <dimension ref="A1:L411"/>
  <sheetViews>
    <sheetView topLeftCell="E1" workbookViewId="0">
      <selection activeCell="J18" sqref="J18"/>
    </sheetView>
  </sheetViews>
  <sheetFormatPr baseColWidth="10" defaultRowHeight="14.4" x14ac:dyDescent="0.3"/>
  <cols>
    <col min="2" max="2" width="13.5546875" customWidth="1"/>
    <col min="9" max="9" width="19.33203125" customWidth="1"/>
    <col min="10" max="10" width="16.33203125" style="24" customWidth="1"/>
    <col min="12" max="12" width="48.6640625" customWidth="1"/>
  </cols>
  <sheetData>
    <row r="1" spans="1:12" ht="61.2" customHeight="1" x14ac:dyDescent="0.3">
      <c r="A1" s="25" t="str" cm="1">
        <f t="array" ref="A1:A52">_xlfn.UNIQUE(DATA!N:N)</f>
        <v>CliNum</v>
      </c>
      <c r="B1" s="25" t="s">
        <v>1003</v>
      </c>
      <c r="C1" s="25" t="s">
        <v>1002</v>
      </c>
      <c r="D1" s="26" t="s">
        <v>1007</v>
      </c>
      <c r="E1" s="27" t="s">
        <v>1004</v>
      </c>
      <c r="G1" s="30" t="s">
        <v>1005</v>
      </c>
      <c r="H1" s="30" t="s">
        <v>0</v>
      </c>
      <c r="I1" s="30" t="s">
        <v>30</v>
      </c>
      <c r="J1" s="31" t="s">
        <v>1016</v>
      </c>
    </row>
    <row r="2" spans="1:12" ht="30" customHeight="1" x14ac:dyDescent="0.3">
      <c r="A2" s="25" t="str">
        <v>JO003</v>
      </c>
      <c r="B2" s="28">
        <f>_xlfn.MINIFS(DATA!AA:AA,DATA!N:N,A2)</f>
        <v>0</v>
      </c>
      <c r="C2" s="28">
        <f>_xlfn.MINIFS(DATA!W:W,DATA!N:N,A2)</f>
        <v>43110</v>
      </c>
      <c r="D2" s="25">
        <f>IF(B2=$B$2,0,anomalie!B2-anomalie!C2)</f>
        <v>0</v>
      </c>
      <c r="E2" s="29">
        <f>COUNTIF(D:D,"&lt;0")</f>
        <v>0</v>
      </c>
      <c r="G2" s="32" t="s">
        <v>43</v>
      </c>
      <c r="H2" s="32" t="s">
        <v>43</v>
      </c>
      <c r="I2" s="32" t="s">
        <v>43</v>
      </c>
      <c r="J2" s="29"/>
      <c r="L2" s="14" t="s">
        <v>1001</v>
      </c>
    </row>
    <row r="3" spans="1:12" x14ac:dyDescent="0.3">
      <c r="A3" s="25" t="str">
        <v>AC001</v>
      </c>
      <c r="B3" s="28">
        <f>_xlfn.MINIFS(DATA!AA:AA,DATA!N:N,A3)</f>
        <v>44974</v>
      </c>
      <c r="C3" s="28">
        <f>_xlfn.MINIFS(DATA!W:W,DATA!N:N,A3)</f>
        <v>43902</v>
      </c>
      <c r="D3" s="25">
        <f>IF(B3=$B$2,0,anomalie!B3-anomalie!C3)</f>
        <v>1072</v>
      </c>
      <c r="E3" s="25"/>
      <c r="G3" s="32" t="s">
        <v>51</v>
      </c>
      <c r="H3" s="32" t="s">
        <v>52</v>
      </c>
      <c r="I3" s="32" t="s">
        <v>65</v>
      </c>
      <c r="J3" s="29" t="str">
        <f>IF(I3="", "Sans détail", "Avec détail")</f>
        <v>Avec détail</v>
      </c>
    </row>
    <row r="4" spans="1:12" x14ac:dyDescent="0.3">
      <c r="A4" s="25" t="str">
        <v>AD001</v>
      </c>
      <c r="B4" s="28">
        <f>_xlfn.MINIFS(DATA!AA:AA,DATA!N:N,A4)</f>
        <v>44932</v>
      </c>
      <c r="C4" s="28">
        <f>_xlfn.MINIFS(DATA!W:W,DATA!N:N,A4)</f>
        <v>43095</v>
      </c>
      <c r="D4" s="25">
        <f>IF(B4=$B$2,0,anomalie!B4-anomalie!C4)</f>
        <v>1837</v>
      </c>
      <c r="E4" s="25"/>
      <c r="G4" s="32" t="s">
        <v>51</v>
      </c>
      <c r="H4" s="32" t="s">
        <v>52</v>
      </c>
      <c r="I4" s="32" t="s">
        <v>74</v>
      </c>
      <c r="J4" s="29" t="str">
        <f t="shared" ref="J4:J38" si="0">IF(I4="", "Sans détail", "Avec détail")</f>
        <v>Avec détail</v>
      </c>
    </row>
    <row r="5" spans="1:12" x14ac:dyDescent="0.3">
      <c r="A5" s="25" t="str">
        <v>AD002</v>
      </c>
      <c r="B5" s="28">
        <f>_xlfn.MINIFS(DATA!AA:AA,DATA!N:N,A5)</f>
        <v>44949</v>
      </c>
      <c r="C5" s="28">
        <f>_xlfn.MINIFS(DATA!W:W,DATA!N:N,A5)</f>
        <v>43024</v>
      </c>
      <c r="D5" s="25">
        <f>IF(B5=$B$2,0,anomalie!B5-anomalie!C5)</f>
        <v>1925</v>
      </c>
      <c r="E5" s="25"/>
      <c r="G5" s="32" t="s">
        <v>51</v>
      </c>
      <c r="H5" s="32" t="s">
        <v>52</v>
      </c>
      <c r="I5" s="32" t="s">
        <v>76</v>
      </c>
      <c r="J5" s="29" t="str">
        <f t="shared" si="0"/>
        <v>Avec détail</v>
      </c>
    </row>
    <row r="6" spans="1:12" x14ac:dyDescent="0.3">
      <c r="A6" s="25" t="str">
        <v>AE001</v>
      </c>
      <c r="B6" s="28">
        <f>_xlfn.MINIFS(DATA!AA:AA,DATA!N:N,A6)</f>
        <v>0</v>
      </c>
      <c r="C6" s="28">
        <f>_xlfn.MINIFS(DATA!W:W,DATA!N:N,A6)</f>
        <v>42827</v>
      </c>
      <c r="D6" s="25">
        <f>IF(B6=$B$2,0,anomalie!B6-anomalie!C6)</f>
        <v>0</v>
      </c>
      <c r="E6" s="25"/>
      <c r="G6" s="32" t="s">
        <v>51</v>
      </c>
      <c r="H6" s="32" t="s">
        <v>52</v>
      </c>
      <c r="I6" s="32" t="s">
        <v>77</v>
      </c>
      <c r="J6" s="29" t="str">
        <f t="shared" si="0"/>
        <v>Avec détail</v>
      </c>
    </row>
    <row r="7" spans="1:12" x14ac:dyDescent="0.3">
      <c r="A7" s="25" t="str">
        <v>AF001</v>
      </c>
      <c r="B7" s="28">
        <f>_xlfn.MINIFS(DATA!AA:AA,DATA!N:N,A7)</f>
        <v>0</v>
      </c>
      <c r="C7" s="28">
        <f>_xlfn.MINIFS(DATA!W:W,DATA!N:N,A7)</f>
        <v>43645</v>
      </c>
      <c r="D7" s="25">
        <f>IF(B7=$B$2,0,anomalie!B7-anomalie!C7)</f>
        <v>0</v>
      </c>
      <c r="E7" s="25"/>
      <c r="G7" s="32" t="s">
        <v>51</v>
      </c>
      <c r="H7" s="32" t="s">
        <v>52</v>
      </c>
      <c r="I7" s="32" t="s">
        <v>83</v>
      </c>
      <c r="J7" s="29" t="str">
        <f t="shared" si="0"/>
        <v>Avec détail</v>
      </c>
    </row>
    <row r="8" spans="1:12" x14ac:dyDescent="0.3">
      <c r="A8" s="25" t="str">
        <v>BA001</v>
      </c>
      <c r="B8" s="28">
        <f>_xlfn.MINIFS(DATA!AA:AA,DATA!N:N,A8)</f>
        <v>0</v>
      </c>
      <c r="C8" s="28">
        <f>_xlfn.MINIFS(DATA!W:W,DATA!N:N,A8)</f>
        <v>42926</v>
      </c>
      <c r="D8" s="25">
        <f>IF(B8=$B$2,0,anomalie!B8-anomalie!C8)</f>
        <v>0</v>
      </c>
      <c r="E8" s="25"/>
      <c r="G8" s="32" t="s">
        <v>51</v>
      </c>
      <c r="H8" s="32" t="s">
        <v>52</v>
      </c>
      <c r="I8" s="32" t="s">
        <v>90</v>
      </c>
      <c r="J8" s="29" t="str">
        <f t="shared" si="0"/>
        <v>Avec détail</v>
      </c>
    </row>
    <row r="9" spans="1:12" x14ac:dyDescent="0.3">
      <c r="A9" s="25" t="str">
        <v>BR001</v>
      </c>
      <c r="B9" s="28">
        <f>_xlfn.MINIFS(DATA!AA:AA,DATA!N:N,A9)</f>
        <v>44938</v>
      </c>
      <c r="C9" s="28">
        <f>_xlfn.MINIFS(DATA!W:W,DATA!N:N,A9)</f>
        <v>44068</v>
      </c>
      <c r="D9" s="25">
        <f>IF(B9=$B$2,0,anomalie!B9-anomalie!C9)</f>
        <v>870</v>
      </c>
      <c r="E9" s="25"/>
      <c r="G9" s="32" t="s">
        <v>51</v>
      </c>
      <c r="H9" s="32" t="s">
        <v>52</v>
      </c>
      <c r="I9" s="32" t="s">
        <v>90</v>
      </c>
      <c r="J9" s="29" t="str">
        <f t="shared" si="0"/>
        <v>Avec détail</v>
      </c>
    </row>
    <row r="10" spans="1:12" x14ac:dyDescent="0.3">
      <c r="A10" s="25" t="str">
        <v>BR002</v>
      </c>
      <c r="B10" s="28">
        <f>_xlfn.MINIFS(DATA!AA:AA,DATA!N:N,A10)</f>
        <v>44950</v>
      </c>
      <c r="C10" s="28">
        <f>_xlfn.MINIFS(DATA!W:W,DATA!N:N,A10)</f>
        <v>42974</v>
      </c>
      <c r="D10" s="25">
        <f>IF(B10=$B$2,0,anomalie!B10-anomalie!C10)</f>
        <v>1976</v>
      </c>
      <c r="E10" s="25"/>
      <c r="G10" s="32" t="s">
        <v>51</v>
      </c>
      <c r="H10" s="32" t="s">
        <v>52</v>
      </c>
      <c r="I10" s="32" t="s">
        <v>77</v>
      </c>
      <c r="J10" s="29" t="str">
        <f t="shared" si="0"/>
        <v>Avec détail</v>
      </c>
    </row>
    <row r="11" spans="1:12" x14ac:dyDescent="0.3">
      <c r="A11" s="25" t="str">
        <v>BW001</v>
      </c>
      <c r="B11" s="28">
        <f>_xlfn.MINIFS(DATA!AA:AA,DATA!N:N,A11)</f>
        <v>0</v>
      </c>
      <c r="C11" s="28">
        <f>_xlfn.MINIFS(DATA!W:W,DATA!N:N,A11)</f>
        <v>42980</v>
      </c>
      <c r="D11" s="25">
        <f>IF(B11=$B$2,0,anomalie!B11-anomalie!C11)</f>
        <v>0</v>
      </c>
      <c r="E11" s="25"/>
      <c r="G11" s="32" t="s">
        <v>51</v>
      </c>
      <c r="H11" s="32" t="s">
        <v>52</v>
      </c>
      <c r="I11" s="32" t="s">
        <v>77</v>
      </c>
      <c r="J11" s="29" t="str">
        <f t="shared" si="0"/>
        <v>Avec détail</v>
      </c>
    </row>
    <row r="12" spans="1:12" x14ac:dyDescent="0.3">
      <c r="A12" s="25" t="str">
        <v>CH001</v>
      </c>
      <c r="B12" s="28">
        <f>_xlfn.MINIFS(DATA!AA:AA,DATA!N:N,A12)</f>
        <v>0</v>
      </c>
      <c r="C12" s="28">
        <f>_xlfn.MINIFS(DATA!W:W,DATA!N:N,A12)</f>
        <v>43220</v>
      </c>
      <c r="D12" s="25">
        <f>IF(B12=$B$2,0,anomalie!B12-anomalie!C12)</f>
        <v>0</v>
      </c>
      <c r="E12" s="25"/>
      <c r="G12" s="32" t="s">
        <v>51</v>
      </c>
      <c r="H12" s="32" t="s">
        <v>52</v>
      </c>
      <c r="I12" s="32" t="s">
        <v>83</v>
      </c>
      <c r="J12" s="29" t="str">
        <f t="shared" si="0"/>
        <v>Avec détail</v>
      </c>
    </row>
    <row r="13" spans="1:12" x14ac:dyDescent="0.3">
      <c r="A13" s="25" t="str">
        <v>CM001</v>
      </c>
      <c r="B13" s="28">
        <f>_xlfn.MINIFS(DATA!AA:AA,DATA!N:N,A13)</f>
        <v>0</v>
      </c>
      <c r="C13" s="28">
        <f>_xlfn.MINIFS(DATA!W:W,DATA!N:N,A13)</f>
        <v>41999</v>
      </c>
      <c r="D13" s="25">
        <f>IF(B13=$B$2,0,anomalie!B13-anomalie!C13)</f>
        <v>0</v>
      </c>
      <c r="E13" s="25"/>
      <c r="G13" s="32" t="s">
        <v>51</v>
      </c>
      <c r="H13" s="32" t="s">
        <v>52</v>
      </c>
      <c r="I13" s="32" t="s">
        <v>83</v>
      </c>
      <c r="J13" s="29" t="str">
        <f t="shared" si="0"/>
        <v>Avec détail</v>
      </c>
    </row>
    <row r="14" spans="1:12" x14ac:dyDescent="0.3">
      <c r="A14" s="25" t="str">
        <v>CP001</v>
      </c>
      <c r="B14" s="28">
        <f>_xlfn.MINIFS(DATA!AA:AA,DATA!N:N,A14)</f>
        <v>0</v>
      </c>
      <c r="C14" s="28">
        <f>_xlfn.MINIFS(DATA!W:W,DATA!N:N,A14)</f>
        <v>42813</v>
      </c>
      <c r="D14" s="25">
        <f>IF(B14=$B$2,0,anomalie!B14-anomalie!C14)</f>
        <v>0</v>
      </c>
      <c r="E14" s="25"/>
      <c r="G14" s="32" t="s">
        <v>51</v>
      </c>
      <c r="H14" s="32" t="s">
        <v>52</v>
      </c>
      <c r="I14" s="32" t="s">
        <v>83</v>
      </c>
      <c r="J14" s="29" t="str">
        <f t="shared" si="0"/>
        <v>Avec détail</v>
      </c>
    </row>
    <row r="15" spans="1:12" x14ac:dyDescent="0.3">
      <c r="A15" s="25" t="str">
        <v>GB001</v>
      </c>
      <c r="B15" s="28">
        <f>_xlfn.MINIFS(DATA!AA:AA,DATA!N:N,A15)</f>
        <v>0</v>
      </c>
      <c r="C15" s="28">
        <f>_xlfn.MINIFS(DATA!W:W,DATA!N:N,A15)</f>
        <v>43934</v>
      </c>
      <c r="D15" s="25">
        <f>IF(B15=$B$2,0,anomalie!B15-anomalie!C15)</f>
        <v>0</v>
      </c>
      <c r="E15" s="25"/>
      <c r="G15" s="32" t="s">
        <v>51</v>
      </c>
      <c r="H15" s="32" t="s">
        <v>52</v>
      </c>
      <c r="I15" s="32" t="s">
        <v>74</v>
      </c>
      <c r="J15" s="29" t="str">
        <f t="shared" si="0"/>
        <v>Avec détail</v>
      </c>
    </row>
    <row r="16" spans="1:12" x14ac:dyDescent="0.3">
      <c r="A16" s="25" t="str">
        <v>GP001</v>
      </c>
      <c r="B16" s="28">
        <f>_xlfn.MINIFS(DATA!AA:AA,DATA!N:N,A16)</f>
        <v>0</v>
      </c>
      <c r="C16" s="28">
        <f>_xlfn.MINIFS(DATA!W:W,DATA!N:N,A16)</f>
        <v>42899</v>
      </c>
      <c r="D16" s="25">
        <f>IF(B16=$B$2,0,anomalie!B16-anomalie!C16)</f>
        <v>0</v>
      </c>
      <c r="E16" s="25"/>
      <c r="G16" s="32" t="s">
        <v>51</v>
      </c>
      <c r="H16" s="32" t="s">
        <v>52</v>
      </c>
      <c r="I16" s="32" t="s">
        <v>83</v>
      </c>
      <c r="J16" s="29" t="str">
        <f t="shared" si="0"/>
        <v>Avec détail</v>
      </c>
    </row>
    <row r="17" spans="1:10" x14ac:dyDescent="0.3">
      <c r="A17" s="25" t="str">
        <v>GR001</v>
      </c>
      <c r="B17" s="28">
        <f>_xlfn.MINIFS(DATA!AA:AA,DATA!N:N,A17)</f>
        <v>44948</v>
      </c>
      <c r="C17" s="28">
        <f>_xlfn.MINIFS(DATA!W:W,DATA!N:N,A17)</f>
        <v>43067</v>
      </c>
      <c r="D17" s="25">
        <f>IF(B17=$B$2,0,anomalie!B17-anomalie!C17)</f>
        <v>1881</v>
      </c>
      <c r="E17" s="25"/>
      <c r="G17" s="32" t="s">
        <v>51</v>
      </c>
      <c r="H17" s="32" t="s">
        <v>52</v>
      </c>
      <c r="I17" s="32" t="s">
        <v>43</v>
      </c>
      <c r="J17" s="29" t="str">
        <f t="shared" si="0"/>
        <v>Sans détail</v>
      </c>
    </row>
    <row r="18" spans="1:10" x14ac:dyDescent="0.3">
      <c r="A18" s="25" t="str">
        <v>GR002</v>
      </c>
      <c r="B18" s="28">
        <f>_xlfn.MINIFS(DATA!AA:AA,DATA!N:N,A18)</f>
        <v>44976</v>
      </c>
      <c r="C18" s="28">
        <f>_xlfn.MINIFS(DATA!W:W,DATA!N:N,A18)</f>
        <v>43116</v>
      </c>
      <c r="D18" s="25">
        <f>IF(B18=$B$2,0,anomalie!B18-anomalie!C18)</f>
        <v>1860</v>
      </c>
      <c r="E18" s="25"/>
      <c r="G18" s="32" t="s">
        <v>51</v>
      </c>
      <c r="H18" s="32" t="s">
        <v>52</v>
      </c>
      <c r="I18" s="32" t="s">
        <v>77</v>
      </c>
      <c r="J18" s="29" t="str">
        <f t="shared" si="0"/>
        <v>Avec détail</v>
      </c>
    </row>
    <row r="19" spans="1:10" x14ac:dyDescent="0.3">
      <c r="A19" s="25" t="str">
        <v>HP003</v>
      </c>
      <c r="B19" s="28">
        <f>_xlfn.MINIFS(DATA!AA:AA,DATA!N:N,A19)</f>
        <v>0</v>
      </c>
      <c r="C19" s="28">
        <f>_xlfn.MINIFS(DATA!W:W,DATA!N:N,A19)</f>
        <v>42852</v>
      </c>
      <c r="D19" s="25">
        <f>IF(B19=$B$2,0,anomalie!B19-anomalie!C19)</f>
        <v>0</v>
      </c>
      <c r="E19" s="25"/>
      <c r="G19" s="32" t="s">
        <v>51</v>
      </c>
      <c r="H19" s="32" t="s">
        <v>52</v>
      </c>
      <c r="I19" s="32" t="s">
        <v>77</v>
      </c>
      <c r="J19" s="29" t="str">
        <f t="shared" si="0"/>
        <v>Avec détail</v>
      </c>
    </row>
    <row r="20" spans="1:10" x14ac:dyDescent="0.3">
      <c r="A20" s="25" t="str">
        <v>IR001</v>
      </c>
      <c r="B20" s="28">
        <f>_xlfn.MINIFS(DATA!AA:AA,DATA!N:N,A20)</f>
        <v>44937</v>
      </c>
      <c r="C20" s="28">
        <f>_xlfn.MINIFS(DATA!W:W,DATA!N:N,A20)</f>
        <v>43012</v>
      </c>
      <c r="D20" s="25">
        <f>IF(B20=$B$2,0,anomalie!B20-anomalie!C20)</f>
        <v>1925</v>
      </c>
      <c r="E20" s="25"/>
      <c r="G20" s="32" t="s">
        <v>103</v>
      </c>
      <c r="H20" s="32" t="s">
        <v>52</v>
      </c>
      <c r="I20" s="32" t="s">
        <v>110</v>
      </c>
      <c r="J20" s="29" t="str">
        <f t="shared" si="0"/>
        <v>Avec détail</v>
      </c>
    </row>
    <row r="21" spans="1:10" x14ac:dyDescent="0.3">
      <c r="A21" s="25" t="str">
        <v>IS001</v>
      </c>
      <c r="B21" s="28">
        <f>_xlfn.MINIFS(DATA!AA:AA,DATA!N:N,A21)</f>
        <v>0</v>
      </c>
      <c r="C21" s="28">
        <f>_xlfn.MINIFS(DATA!W:W,DATA!N:N,A21)</f>
        <v>37630</v>
      </c>
      <c r="D21" s="25">
        <f>IF(B21=$B$2,0,anomalie!B21-anomalie!C21)</f>
        <v>0</v>
      </c>
      <c r="E21" s="25"/>
      <c r="G21" s="32" t="s">
        <v>103</v>
      </c>
      <c r="H21" s="32" t="s">
        <v>52</v>
      </c>
      <c r="I21" s="32" t="s">
        <v>113</v>
      </c>
      <c r="J21" s="29" t="str">
        <f t="shared" si="0"/>
        <v>Avec détail</v>
      </c>
    </row>
    <row r="22" spans="1:10" x14ac:dyDescent="0.3">
      <c r="A22" s="25" t="str">
        <v>JO001</v>
      </c>
      <c r="B22" s="28">
        <f>_xlfn.MINIFS(DATA!AA:AA,DATA!N:N,A22)</f>
        <v>45036</v>
      </c>
      <c r="C22" s="28">
        <f>_xlfn.MINIFS(DATA!W:W,DATA!N:N,A22)</f>
        <v>43175</v>
      </c>
      <c r="D22" s="25">
        <f>IF(B22=$B$2,0,anomalie!B22-anomalie!C22)</f>
        <v>1861</v>
      </c>
      <c r="E22" s="25"/>
      <c r="G22" s="32" t="s">
        <v>103</v>
      </c>
      <c r="H22" s="32" t="s">
        <v>52</v>
      </c>
      <c r="I22" s="32" t="s">
        <v>119</v>
      </c>
      <c r="J22" s="29" t="str">
        <f t="shared" si="0"/>
        <v>Avec détail</v>
      </c>
    </row>
    <row r="23" spans="1:10" x14ac:dyDescent="0.3">
      <c r="A23" s="25" t="str">
        <v>JO002</v>
      </c>
      <c r="B23" s="28">
        <f>_xlfn.MINIFS(DATA!AA:AA,DATA!N:N,A23)</f>
        <v>44989</v>
      </c>
      <c r="C23" s="28">
        <f>_xlfn.MINIFS(DATA!W:W,DATA!N:N,A23)</f>
        <v>43185</v>
      </c>
      <c r="D23" s="25">
        <f>IF(B23=$B$2,0,anomalie!B23-anomalie!C23)</f>
        <v>1804</v>
      </c>
      <c r="E23" s="25"/>
      <c r="G23" s="32" t="s">
        <v>103</v>
      </c>
      <c r="H23" s="32" t="s">
        <v>52</v>
      </c>
      <c r="I23" s="32" t="s">
        <v>120</v>
      </c>
      <c r="J23" s="29" t="str">
        <f t="shared" si="0"/>
        <v>Avec détail</v>
      </c>
    </row>
    <row r="24" spans="1:10" x14ac:dyDescent="0.3">
      <c r="A24" s="25" t="str">
        <v>KP001</v>
      </c>
      <c r="B24" s="28">
        <f>_xlfn.MINIFS(DATA!AA:AA,DATA!N:N,A24)</f>
        <v>0</v>
      </c>
      <c r="C24" s="28">
        <f>_xlfn.MINIFS(DATA!W:W,DATA!N:N,A24)</f>
        <v>42981</v>
      </c>
      <c r="D24" s="25">
        <f>IF(B24=$B$2,0,anomalie!B24-anomalie!C24)</f>
        <v>0</v>
      </c>
      <c r="E24" s="25"/>
      <c r="G24" s="32" t="s">
        <v>103</v>
      </c>
      <c r="H24" s="32" t="s">
        <v>52</v>
      </c>
      <c r="I24" s="32" t="s">
        <v>113</v>
      </c>
      <c r="J24" s="29" t="str">
        <f t="shared" si="0"/>
        <v>Avec détail</v>
      </c>
    </row>
    <row r="25" spans="1:10" x14ac:dyDescent="0.3">
      <c r="A25" s="25" t="str">
        <v>MA001</v>
      </c>
      <c r="B25" s="28">
        <f>_xlfn.MINIFS(DATA!AA:AA,DATA!N:N,A25)</f>
        <v>0</v>
      </c>
      <c r="C25" s="28">
        <f>_xlfn.MINIFS(DATA!W:W,DATA!N:N,A25)</f>
        <v>43737</v>
      </c>
      <c r="D25" s="25">
        <f>IF(B25=$B$2,0,anomalie!B25-anomalie!C25)</f>
        <v>0</v>
      </c>
      <c r="E25" s="25"/>
      <c r="G25" s="32" t="s">
        <v>103</v>
      </c>
      <c r="H25" s="32" t="s">
        <v>52</v>
      </c>
      <c r="I25" s="32" t="s">
        <v>125</v>
      </c>
      <c r="J25" s="29" t="str">
        <f t="shared" si="0"/>
        <v>Avec détail</v>
      </c>
    </row>
    <row r="26" spans="1:10" x14ac:dyDescent="0.3">
      <c r="A26" s="25" t="str">
        <v>MC001</v>
      </c>
      <c r="B26" s="28">
        <f>_xlfn.MINIFS(DATA!AA:AA,DATA!N:N,A26)</f>
        <v>44991</v>
      </c>
      <c r="C26" s="28">
        <f>_xlfn.MINIFS(DATA!W:W,DATA!N:N,A26)</f>
        <v>43067</v>
      </c>
      <c r="D26" s="25">
        <f>IF(B26=$B$2,0,anomalie!B26-anomalie!C26)</f>
        <v>1924</v>
      </c>
      <c r="E26" s="25"/>
      <c r="G26" s="32" t="s">
        <v>103</v>
      </c>
      <c r="H26" s="32" t="s">
        <v>52</v>
      </c>
      <c r="I26" s="32" t="s">
        <v>128</v>
      </c>
      <c r="J26" s="29" t="str">
        <f t="shared" si="0"/>
        <v>Avec détail</v>
      </c>
    </row>
    <row r="27" spans="1:10" x14ac:dyDescent="0.3">
      <c r="A27" s="25" t="str">
        <v>MO001</v>
      </c>
      <c r="B27" s="28">
        <f>_xlfn.MINIFS(DATA!AA:AA,DATA!N:N,A27)</f>
        <v>0</v>
      </c>
      <c r="C27" s="28">
        <f>_xlfn.MINIFS(DATA!W:W,DATA!N:N,A27)</f>
        <v>0</v>
      </c>
      <c r="D27" s="25">
        <f>IF(B27=$B$2,0,anomalie!B27-anomalie!C27)</f>
        <v>0</v>
      </c>
      <c r="E27" s="25"/>
      <c r="G27" s="32" t="s">
        <v>103</v>
      </c>
      <c r="H27" s="32" t="s">
        <v>52</v>
      </c>
      <c r="I27" s="32" t="s">
        <v>119</v>
      </c>
      <c r="J27" s="29" t="str">
        <f t="shared" si="0"/>
        <v>Avec détail</v>
      </c>
    </row>
    <row r="28" spans="1:10" x14ac:dyDescent="0.3">
      <c r="A28" s="25" t="str">
        <v>MP001</v>
      </c>
      <c r="B28" s="28">
        <f>_xlfn.MINIFS(DATA!AA:AA,DATA!N:N,A28)</f>
        <v>0</v>
      </c>
      <c r="C28" s="28">
        <f>_xlfn.MINIFS(DATA!W:W,DATA!N:N,A28)</f>
        <v>42950</v>
      </c>
      <c r="D28" s="25">
        <f>IF(B28=$B$2,0,anomalie!B28-anomalie!C28)</f>
        <v>0</v>
      </c>
      <c r="E28" s="25"/>
      <c r="G28" s="32" t="s">
        <v>129</v>
      </c>
      <c r="H28" s="32" t="s">
        <v>52</v>
      </c>
      <c r="I28" s="32" t="s">
        <v>134</v>
      </c>
      <c r="J28" s="29" t="str">
        <f t="shared" si="0"/>
        <v>Avec détail</v>
      </c>
    </row>
    <row r="29" spans="1:10" x14ac:dyDescent="0.3">
      <c r="A29" s="25" t="str">
        <v>MP002</v>
      </c>
      <c r="B29" s="28">
        <f>_xlfn.MINIFS(DATA!AA:AA,DATA!N:N,A29)</f>
        <v>0</v>
      </c>
      <c r="C29" s="28">
        <f>_xlfn.MINIFS(DATA!W:W,DATA!N:N,A29)</f>
        <v>44264</v>
      </c>
      <c r="D29" s="25">
        <f>IF(B29=$B$2,0,anomalie!B29-anomalie!C29)</f>
        <v>0</v>
      </c>
      <c r="E29" s="25"/>
      <c r="G29" s="32" t="s">
        <v>129</v>
      </c>
      <c r="H29" s="32" t="s">
        <v>52</v>
      </c>
      <c r="I29" s="32" t="s">
        <v>134</v>
      </c>
      <c r="J29" s="29" t="str">
        <f t="shared" si="0"/>
        <v>Avec détail</v>
      </c>
    </row>
    <row r="30" spans="1:10" x14ac:dyDescent="0.3">
      <c r="A30" s="25" t="str">
        <v>MP003</v>
      </c>
      <c r="B30" s="28">
        <f>_xlfn.MINIFS(DATA!AA:AA,DATA!N:N,A30)</f>
        <v>0</v>
      </c>
      <c r="C30" s="28">
        <f>_xlfn.MINIFS(DATA!W:W,DATA!N:N,A30)</f>
        <v>41643</v>
      </c>
      <c r="D30" s="25">
        <f>IF(B30=$B$2,0,anomalie!B30-anomalie!C30)</f>
        <v>0</v>
      </c>
      <c r="E30" s="25"/>
      <c r="G30" s="32" t="s">
        <v>129</v>
      </c>
      <c r="H30" s="32" t="s">
        <v>52</v>
      </c>
      <c r="I30" s="32" t="s">
        <v>134</v>
      </c>
      <c r="J30" s="29" t="str">
        <f t="shared" si="0"/>
        <v>Avec détail</v>
      </c>
    </row>
    <row r="31" spans="1:10" x14ac:dyDescent="0.3">
      <c r="A31" s="25" t="str">
        <v>MZ001</v>
      </c>
      <c r="B31" s="28">
        <f>_xlfn.MINIFS(DATA!AA:AA,DATA!N:N,A31)</f>
        <v>0</v>
      </c>
      <c r="C31" s="28">
        <f>_xlfn.MINIFS(DATA!W:W,DATA!N:N,A31)</f>
        <v>42775</v>
      </c>
      <c r="D31" s="25">
        <f>IF(B31=$B$2,0,anomalie!B31-anomalie!C31)</f>
        <v>0</v>
      </c>
      <c r="E31" s="25"/>
      <c r="G31" s="32" t="s">
        <v>129</v>
      </c>
      <c r="H31" s="32" t="s">
        <v>52</v>
      </c>
      <c r="I31" s="32" t="s">
        <v>43</v>
      </c>
      <c r="J31" s="29" t="str">
        <f t="shared" si="0"/>
        <v>Sans détail</v>
      </c>
    </row>
    <row r="32" spans="1:10" x14ac:dyDescent="0.3">
      <c r="A32" s="25" t="str">
        <v>OH001</v>
      </c>
      <c r="B32" s="28">
        <f>_xlfn.MINIFS(DATA!AA:AA,DATA!N:N,A32)</f>
        <v>0</v>
      </c>
      <c r="C32" s="28">
        <f>_xlfn.MINIFS(DATA!W:W,DATA!N:N,A32)</f>
        <v>43429</v>
      </c>
      <c r="D32" s="25">
        <f>IF(B32=$B$2,0,anomalie!B32-anomalie!C32)</f>
        <v>0</v>
      </c>
      <c r="E32" s="25"/>
      <c r="G32" s="32" t="s">
        <v>129</v>
      </c>
      <c r="H32" s="32" t="s">
        <v>52</v>
      </c>
      <c r="I32" s="32" t="s">
        <v>140</v>
      </c>
      <c r="J32" s="29" t="str">
        <f t="shared" si="0"/>
        <v>Avec détail</v>
      </c>
    </row>
    <row r="33" spans="1:10" x14ac:dyDescent="0.3">
      <c r="A33" s="25" t="str">
        <v>ON001</v>
      </c>
      <c r="B33" s="28">
        <f>_xlfn.MINIFS(DATA!AA:AA,DATA!N:N,A33)</f>
        <v>0</v>
      </c>
      <c r="C33" s="28">
        <f>_xlfn.MINIFS(DATA!W:W,DATA!N:N,A33)</f>
        <v>42785</v>
      </c>
      <c r="D33" s="25">
        <f>IF(B33=$B$2,0,anomalie!B33-anomalie!C33)</f>
        <v>0</v>
      </c>
      <c r="E33" s="25"/>
      <c r="G33" s="32" t="s">
        <v>129</v>
      </c>
      <c r="H33" s="32" t="s">
        <v>52</v>
      </c>
      <c r="I33" s="32" t="s">
        <v>140</v>
      </c>
      <c r="J33" s="29" t="str">
        <f t="shared" si="0"/>
        <v>Avec détail</v>
      </c>
    </row>
    <row r="34" spans="1:10" x14ac:dyDescent="0.3">
      <c r="A34" s="25" t="str">
        <v>PC001</v>
      </c>
      <c r="B34" s="28">
        <f>_xlfn.MINIFS(DATA!AA:AA,DATA!N:N,A34)</f>
        <v>0</v>
      </c>
      <c r="C34" s="28">
        <f>_xlfn.MINIFS(DATA!W:W,DATA!N:N,A34)</f>
        <v>43087</v>
      </c>
      <c r="D34" s="25">
        <f>IF(B34=$B$2,0,anomalie!B34-anomalie!C34)</f>
        <v>0</v>
      </c>
      <c r="E34" s="25"/>
      <c r="G34" s="32" t="s">
        <v>129</v>
      </c>
      <c r="H34" s="32" t="s">
        <v>52</v>
      </c>
      <c r="I34" s="32" t="s">
        <v>140</v>
      </c>
      <c r="J34" s="29" t="str">
        <f t="shared" si="0"/>
        <v>Avec détail</v>
      </c>
    </row>
    <row r="35" spans="1:10" x14ac:dyDescent="0.3">
      <c r="A35" s="25" t="str">
        <v>PE001</v>
      </c>
      <c r="B35" s="28">
        <f>_xlfn.MINIFS(DATA!AA:AA,DATA!N:N,A35)</f>
        <v>0</v>
      </c>
      <c r="C35" s="28">
        <f>_xlfn.MINIFS(DATA!W:W,DATA!N:N,A35)</f>
        <v>43343</v>
      </c>
      <c r="D35" s="25">
        <f>IF(B35=$B$2,0,anomalie!B35-anomalie!C35)</f>
        <v>0</v>
      </c>
      <c r="E35" s="25"/>
      <c r="G35" s="32" t="s">
        <v>141</v>
      </c>
      <c r="H35" s="32" t="s">
        <v>52</v>
      </c>
      <c r="I35" s="32" t="s">
        <v>146</v>
      </c>
      <c r="J35" s="29" t="str">
        <f t="shared" si="0"/>
        <v>Avec détail</v>
      </c>
    </row>
    <row r="36" spans="1:10" x14ac:dyDescent="0.3">
      <c r="A36" s="25" t="str">
        <v>PL001</v>
      </c>
      <c r="B36" s="28">
        <f>_xlfn.MINIFS(DATA!AA:AA,DATA!N:N,A36)</f>
        <v>0</v>
      </c>
      <c r="C36" s="28">
        <f>_xlfn.MINIFS(DATA!W:W,DATA!N:N,A36)</f>
        <v>43011</v>
      </c>
      <c r="D36" s="25">
        <f>IF(B36=$B$2,0,anomalie!B36-anomalie!C36)</f>
        <v>0</v>
      </c>
      <c r="E36" s="25"/>
      <c r="G36" s="32" t="s">
        <v>141</v>
      </c>
      <c r="H36" s="32" t="s">
        <v>52</v>
      </c>
      <c r="I36" s="32" t="s">
        <v>146</v>
      </c>
      <c r="J36" s="29" t="str">
        <f t="shared" si="0"/>
        <v>Avec détail</v>
      </c>
    </row>
    <row r="37" spans="1:10" x14ac:dyDescent="0.3">
      <c r="A37" s="25" t="str">
        <v>PO001</v>
      </c>
      <c r="B37" s="28">
        <f>_xlfn.MINIFS(DATA!AA:AA,DATA!N:N,A37)</f>
        <v>44976</v>
      </c>
      <c r="C37" s="28">
        <f>_xlfn.MINIFS(DATA!W:W,DATA!N:N,A37)</f>
        <v>43164</v>
      </c>
      <c r="D37" s="25">
        <f>IF(B37=$B$2,0,anomalie!B37-anomalie!C37)</f>
        <v>1812</v>
      </c>
      <c r="E37" s="25"/>
      <c r="G37" s="32" t="s">
        <v>141</v>
      </c>
      <c r="H37" s="32" t="s">
        <v>52</v>
      </c>
      <c r="I37" s="32" t="s">
        <v>147</v>
      </c>
      <c r="J37" s="29" t="str">
        <f t="shared" si="0"/>
        <v>Avec détail</v>
      </c>
    </row>
    <row r="38" spans="1:10" x14ac:dyDescent="0.3">
      <c r="A38" s="25" t="str">
        <v>PR001</v>
      </c>
      <c r="B38" s="28">
        <f>_xlfn.MINIFS(DATA!AA:AA,DATA!N:N,A38)</f>
        <v>44937</v>
      </c>
      <c r="C38" s="28">
        <f>_xlfn.MINIFS(DATA!W:W,DATA!N:N,A38)</f>
        <v>43044</v>
      </c>
      <c r="D38" s="25">
        <f>IF(B38=$B$2,0,anomalie!B38-anomalie!C38)</f>
        <v>1893</v>
      </c>
      <c r="E38" s="25"/>
      <c r="G38" s="32" t="s">
        <v>141</v>
      </c>
      <c r="H38" s="32" t="s">
        <v>52</v>
      </c>
      <c r="I38" s="32" t="s">
        <v>147</v>
      </c>
      <c r="J38" s="29" t="str">
        <f t="shared" si="0"/>
        <v>Avec détail</v>
      </c>
    </row>
    <row r="39" spans="1:10" x14ac:dyDescent="0.3">
      <c r="A39" s="25" t="str">
        <v>PR002</v>
      </c>
      <c r="B39" s="28">
        <f>_xlfn.MINIFS(DATA!AA:AA,DATA!N:N,A39)</f>
        <v>44989</v>
      </c>
      <c r="C39" s="28">
        <f>_xlfn.MINIFS(DATA!W:W,DATA!N:N,A39)</f>
        <v>43045</v>
      </c>
      <c r="D39" s="25">
        <f>IF(B39=$B$2,0,anomalie!B39-anomalie!C39)</f>
        <v>1944</v>
      </c>
      <c r="E39" s="25"/>
      <c r="G39" s="32" t="s">
        <v>141</v>
      </c>
      <c r="H39" s="32" t="s">
        <v>52</v>
      </c>
      <c r="I39" s="32" t="s">
        <v>150</v>
      </c>
      <c r="J39" s="29" t="s">
        <v>1006</v>
      </c>
    </row>
    <row r="40" spans="1:10" x14ac:dyDescent="0.3">
      <c r="A40" s="25" t="str">
        <v>RA001</v>
      </c>
      <c r="B40" s="28">
        <f>_xlfn.MINIFS(DATA!AA:AA,DATA!N:N,A40)</f>
        <v>44963</v>
      </c>
      <c r="C40" s="28">
        <f>_xlfn.MINIFS(DATA!W:W,DATA!N:N,A40)</f>
        <v>42140</v>
      </c>
      <c r="D40" s="25">
        <f>IF(B40=$B$2,0,anomalie!B40-anomalie!C40)</f>
        <v>2823</v>
      </c>
      <c r="E40" s="25"/>
      <c r="G40" s="32" t="s">
        <v>141</v>
      </c>
      <c r="H40" s="32" t="s">
        <v>52</v>
      </c>
      <c r="I40" s="32" t="s">
        <v>150</v>
      </c>
      <c r="J40" s="29"/>
    </row>
    <row r="41" spans="1:10" x14ac:dyDescent="0.3">
      <c r="A41" s="25" t="str">
        <v>RH001</v>
      </c>
      <c r="B41" s="28">
        <f>_xlfn.MINIFS(DATA!AA:AA,DATA!N:N,A41)</f>
        <v>44937</v>
      </c>
      <c r="C41" s="28">
        <f>_xlfn.MINIFS(DATA!W:W,DATA!N:N,A41)</f>
        <v>43044</v>
      </c>
      <c r="D41" s="25">
        <f>IF(B41=$B$2,0,anomalie!B41-anomalie!C41)</f>
        <v>1893</v>
      </c>
      <c r="E41" s="25"/>
      <c r="G41" s="32" t="s">
        <v>141</v>
      </c>
      <c r="H41" s="32" t="s">
        <v>52</v>
      </c>
      <c r="I41" s="32" t="s">
        <v>150</v>
      </c>
      <c r="J41" s="29"/>
    </row>
    <row r="42" spans="1:10" x14ac:dyDescent="0.3">
      <c r="A42" s="25" t="str">
        <v>RN001</v>
      </c>
      <c r="B42" s="28">
        <f>_xlfn.MINIFS(DATA!AA:AA,DATA!N:N,A42)</f>
        <v>0</v>
      </c>
      <c r="C42" s="28">
        <f>_xlfn.MINIFS(DATA!W:W,DATA!N:N,A42)</f>
        <v>43135</v>
      </c>
      <c r="D42" s="25">
        <f>IF(B42=$B$2,0,anomalie!B42-anomalie!C42)</f>
        <v>0</v>
      </c>
      <c r="E42" s="25"/>
      <c r="G42" s="32" t="s">
        <v>141</v>
      </c>
      <c r="H42" s="32" t="s">
        <v>52</v>
      </c>
      <c r="I42" s="32" t="s">
        <v>154</v>
      </c>
      <c r="J42" s="29"/>
    </row>
    <row r="43" spans="1:10" x14ac:dyDescent="0.3">
      <c r="A43" s="25" t="str">
        <v>RZ001</v>
      </c>
      <c r="B43" s="28">
        <f>_xlfn.MINIFS(DATA!AA:AA,DATA!N:N,A43)</f>
        <v>0</v>
      </c>
      <c r="C43" s="28">
        <f>_xlfn.MINIFS(DATA!W:W,DATA!N:N,A43)</f>
        <v>42803</v>
      </c>
      <c r="D43" s="25">
        <f>IF(B43=$B$2,0,anomalie!B43-anomalie!C43)</f>
        <v>0</v>
      </c>
      <c r="E43" s="25"/>
      <c r="G43" s="32" t="s">
        <v>141</v>
      </c>
      <c r="H43" s="32" t="s">
        <v>52</v>
      </c>
      <c r="I43" s="32" t="s">
        <v>154</v>
      </c>
      <c r="J43" s="29"/>
    </row>
    <row r="44" spans="1:10" x14ac:dyDescent="0.3">
      <c r="A44" s="25" t="str">
        <v>TC001</v>
      </c>
      <c r="B44" s="28">
        <f>_xlfn.MINIFS(DATA!AA:AA,DATA!N:N,A44)</f>
        <v>0</v>
      </c>
      <c r="C44" s="28">
        <f>_xlfn.MINIFS(DATA!W:W,DATA!N:N,A44)</f>
        <v>42907</v>
      </c>
      <c r="D44" s="25">
        <f>IF(B44=$B$2,0,anomalie!B44-anomalie!C44)</f>
        <v>0</v>
      </c>
      <c r="E44" s="25"/>
      <c r="G44" s="32" t="s">
        <v>141</v>
      </c>
      <c r="H44" s="32" t="s">
        <v>52</v>
      </c>
      <c r="I44" s="32" t="s">
        <v>155</v>
      </c>
      <c r="J44" s="29"/>
    </row>
    <row r="45" spans="1:10" x14ac:dyDescent="0.3">
      <c r="A45" s="25" t="str">
        <v>UF001</v>
      </c>
      <c r="B45" s="28">
        <f>_xlfn.MINIFS(DATA!AA:AA,DATA!N:N,A45)</f>
        <v>0</v>
      </c>
      <c r="C45" s="28">
        <f>_xlfn.MINIFS(DATA!W:W,DATA!N:N,A45)</f>
        <v>43836</v>
      </c>
      <c r="D45" s="25">
        <f>IF(B45=$B$2,0,anomalie!B45-anomalie!C45)</f>
        <v>0</v>
      </c>
      <c r="E45" s="25"/>
      <c r="G45" s="32" t="s">
        <v>141</v>
      </c>
      <c r="H45" s="32" t="s">
        <v>52</v>
      </c>
      <c r="I45" s="32" t="s">
        <v>155</v>
      </c>
      <c r="J45" s="29"/>
    </row>
    <row r="46" spans="1:10" x14ac:dyDescent="0.3">
      <c r="A46" s="25" t="str">
        <v>WF001</v>
      </c>
      <c r="B46" s="28">
        <f>_xlfn.MINIFS(DATA!AA:AA,DATA!N:N,A46)</f>
        <v>0</v>
      </c>
      <c r="C46" s="28">
        <f>_xlfn.MINIFS(DATA!W:W,DATA!N:N,A46)</f>
        <v>43409</v>
      </c>
      <c r="D46" s="25">
        <f>IF(B46=$B$2,0,anomalie!B46-anomalie!C46)</f>
        <v>0</v>
      </c>
      <c r="E46" s="25"/>
      <c r="G46" s="32" t="s">
        <v>141</v>
      </c>
      <c r="H46" s="32" t="s">
        <v>52</v>
      </c>
      <c r="I46" s="32" t="s">
        <v>156</v>
      </c>
      <c r="J46" s="29"/>
    </row>
    <row r="47" spans="1:10" x14ac:dyDescent="0.3">
      <c r="A47" s="25" t="str">
        <v>WI001</v>
      </c>
      <c r="B47" s="28">
        <f>_xlfn.MINIFS(DATA!AA:AA,DATA!N:N,A47)</f>
        <v>44989</v>
      </c>
      <c r="C47" s="28">
        <f>_xlfn.MINIFS(DATA!W:W,DATA!N:N,A47)</f>
        <v>43005</v>
      </c>
      <c r="D47" s="25">
        <f>IF(B47=$B$2,0,anomalie!B47-anomalie!C47)</f>
        <v>1984</v>
      </c>
      <c r="E47" s="25"/>
      <c r="G47" s="32" t="s">
        <v>141</v>
      </c>
      <c r="H47" s="32" t="s">
        <v>52</v>
      </c>
      <c r="I47" s="32" t="s">
        <v>156</v>
      </c>
      <c r="J47" s="29"/>
    </row>
    <row r="48" spans="1:10" x14ac:dyDescent="0.3">
      <c r="A48" s="25" t="str">
        <v>WI002</v>
      </c>
      <c r="B48" s="28">
        <f>_xlfn.MINIFS(DATA!AA:AA,DATA!N:N,A48)</f>
        <v>45075</v>
      </c>
      <c r="C48" s="28">
        <f>_xlfn.MINIFS(DATA!W:W,DATA!N:N,A48)</f>
        <v>43206</v>
      </c>
      <c r="D48" s="25">
        <f>IF(B48=$B$2,0,anomalie!B48-anomalie!C48)</f>
        <v>1869</v>
      </c>
      <c r="E48" s="25"/>
      <c r="G48" s="32" t="s">
        <v>141</v>
      </c>
      <c r="H48" s="32" t="s">
        <v>52</v>
      </c>
      <c r="I48" s="32" t="s">
        <v>156</v>
      </c>
      <c r="J48" s="29"/>
    </row>
    <row r="49" spans="1:10" x14ac:dyDescent="0.3">
      <c r="A49" s="25" t="str">
        <v>WI003</v>
      </c>
      <c r="B49" s="28">
        <f>_xlfn.MINIFS(DATA!AA:AA,DATA!N:N,A49)</f>
        <v>0</v>
      </c>
      <c r="C49" s="28">
        <f>_xlfn.MINIFS(DATA!W:W,DATA!N:N,A49)</f>
        <v>42797</v>
      </c>
      <c r="D49" s="25">
        <f>IF(B49=$B$2,0,anomalie!B49-anomalie!C49)</f>
        <v>0</v>
      </c>
      <c r="E49" s="25"/>
      <c r="G49" s="32" t="s">
        <v>157</v>
      </c>
      <c r="H49" s="32" t="s">
        <v>158</v>
      </c>
      <c r="I49" s="32" t="s">
        <v>43</v>
      </c>
      <c r="J49" s="29"/>
    </row>
    <row r="50" spans="1:10" x14ac:dyDescent="0.3">
      <c r="A50" s="25" t="str">
        <v>YO001</v>
      </c>
      <c r="B50" s="28">
        <f>_xlfn.MINIFS(DATA!AA:AA,DATA!N:N,A50)</f>
        <v>44989</v>
      </c>
      <c r="C50" s="28">
        <f>_xlfn.MINIFS(DATA!W:W,DATA!N:N,A50)</f>
        <v>43067</v>
      </c>
      <c r="D50" s="25">
        <f>IF(B50=$B$2,0,anomalie!B50-anomalie!C50)</f>
        <v>1922</v>
      </c>
      <c r="E50" s="25"/>
      <c r="G50" s="32" t="s">
        <v>157</v>
      </c>
      <c r="H50" s="32" t="s">
        <v>158</v>
      </c>
      <c r="I50" s="32" t="s">
        <v>167</v>
      </c>
      <c r="J50" s="29"/>
    </row>
    <row r="51" spans="1:10" x14ac:dyDescent="0.3">
      <c r="A51" s="25" t="str">
        <v>ZI001</v>
      </c>
      <c r="B51" s="28">
        <f>_xlfn.MINIFS(DATA!AA:AA,DATA!N:N,A51)</f>
        <v>45048</v>
      </c>
      <c r="C51" s="28">
        <f>_xlfn.MINIFS(DATA!W:W,DATA!N:N,A51)</f>
        <v>43147</v>
      </c>
      <c r="D51" s="25">
        <f>IF(B51=$B$2,0,anomalie!B51-anomalie!C51)</f>
        <v>1901</v>
      </c>
      <c r="E51" s="25"/>
      <c r="G51" s="32" t="s">
        <v>157</v>
      </c>
      <c r="H51" s="32" t="s">
        <v>158</v>
      </c>
      <c r="I51" s="32" t="s">
        <v>168</v>
      </c>
      <c r="J51" s="29"/>
    </row>
    <row r="52" spans="1:10" x14ac:dyDescent="0.3">
      <c r="A52" s="25">
        <v>0</v>
      </c>
      <c r="B52" s="25"/>
      <c r="C52" s="28">
        <f>_xlfn.MINIFS(DATA!W:W,DATA!N:N,A52)</f>
        <v>0</v>
      </c>
      <c r="D52" s="25">
        <f>IF(B52=$B$2,0,anomalie!B52-anomalie!C52)</f>
        <v>0</v>
      </c>
      <c r="E52" s="25"/>
      <c r="G52" s="32" t="s">
        <v>157</v>
      </c>
      <c r="H52" s="32" t="s">
        <v>158</v>
      </c>
      <c r="I52" s="32" t="s">
        <v>168</v>
      </c>
      <c r="J52" s="29"/>
    </row>
    <row r="53" spans="1:10" x14ac:dyDescent="0.3">
      <c r="G53" s="32" t="s">
        <v>157</v>
      </c>
      <c r="H53" s="32" t="s">
        <v>158</v>
      </c>
      <c r="I53" s="32" t="s">
        <v>168</v>
      </c>
      <c r="J53" s="29"/>
    </row>
    <row r="54" spans="1:10" x14ac:dyDescent="0.3">
      <c r="G54" s="32" t="s">
        <v>157</v>
      </c>
      <c r="H54" s="32" t="s">
        <v>158</v>
      </c>
      <c r="I54" s="32" t="s">
        <v>181</v>
      </c>
      <c r="J54" s="29"/>
    </row>
    <row r="55" spans="1:10" x14ac:dyDescent="0.3">
      <c r="G55" s="32" t="s">
        <v>157</v>
      </c>
      <c r="H55" s="32" t="s">
        <v>158</v>
      </c>
      <c r="I55" s="32" t="s">
        <v>43</v>
      </c>
      <c r="J55" s="29"/>
    </row>
    <row r="56" spans="1:10" x14ac:dyDescent="0.3">
      <c r="G56" s="32" t="s">
        <v>157</v>
      </c>
      <c r="H56" s="32" t="s">
        <v>158</v>
      </c>
      <c r="I56" s="32" t="s">
        <v>43</v>
      </c>
      <c r="J56" s="29"/>
    </row>
    <row r="57" spans="1:10" x14ac:dyDescent="0.3">
      <c r="G57" s="32" t="s">
        <v>157</v>
      </c>
      <c r="H57" s="32" t="s">
        <v>158</v>
      </c>
      <c r="I57" s="32" t="s">
        <v>43</v>
      </c>
      <c r="J57" s="29"/>
    </row>
    <row r="58" spans="1:10" x14ac:dyDescent="0.3">
      <c r="G58" s="32" t="s">
        <v>157</v>
      </c>
      <c r="H58" s="32" t="s">
        <v>158</v>
      </c>
      <c r="I58" s="32" t="s">
        <v>185</v>
      </c>
      <c r="J58" s="29"/>
    </row>
    <row r="59" spans="1:10" x14ac:dyDescent="0.3">
      <c r="G59" s="32" t="s">
        <v>157</v>
      </c>
      <c r="H59" s="32" t="s">
        <v>158</v>
      </c>
      <c r="I59" s="32" t="s">
        <v>186</v>
      </c>
      <c r="J59" s="29"/>
    </row>
    <row r="60" spans="1:10" x14ac:dyDescent="0.3">
      <c r="G60" s="32" t="s">
        <v>157</v>
      </c>
      <c r="H60" s="32" t="s">
        <v>158</v>
      </c>
      <c r="I60" s="32" t="s">
        <v>186</v>
      </c>
      <c r="J60" s="29"/>
    </row>
    <row r="61" spans="1:10" x14ac:dyDescent="0.3">
      <c r="G61" s="32" t="s">
        <v>157</v>
      </c>
      <c r="H61" s="32" t="s">
        <v>158</v>
      </c>
      <c r="I61" s="32" t="s">
        <v>186</v>
      </c>
      <c r="J61" s="29"/>
    </row>
    <row r="62" spans="1:10" x14ac:dyDescent="0.3">
      <c r="G62" s="32" t="s">
        <v>157</v>
      </c>
      <c r="H62" s="32" t="s">
        <v>158</v>
      </c>
      <c r="I62" s="32" t="s">
        <v>187</v>
      </c>
      <c r="J62" s="29"/>
    </row>
    <row r="63" spans="1:10" x14ac:dyDescent="0.3">
      <c r="G63" s="32" t="s">
        <v>188</v>
      </c>
      <c r="H63" s="32" t="s">
        <v>158</v>
      </c>
      <c r="I63" s="32" t="s">
        <v>43</v>
      </c>
      <c r="J63" s="29"/>
    </row>
    <row r="64" spans="1:10" x14ac:dyDescent="0.3">
      <c r="G64" s="32" t="s">
        <v>188</v>
      </c>
      <c r="H64" s="32" t="s">
        <v>158</v>
      </c>
      <c r="I64" s="32" t="s">
        <v>193</v>
      </c>
      <c r="J64" s="29"/>
    </row>
    <row r="65" spans="7:10" x14ac:dyDescent="0.3">
      <c r="G65" s="32" t="s">
        <v>188</v>
      </c>
      <c r="H65" s="32" t="s">
        <v>158</v>
      </c>
      <c r="I65" s="32" t="s">
        <v>196</v>
      </c>
      <c r="J65" s="29"/>
    </row>
    <row r="66" spans="7:10" x14ac:dyDescent="0.3">
      <c r="G66" s="32" t="s">
        <v>188</v>
      </c>
      <c r="H66" s="32" t="s">
        <v>158</v>
      </c>
      <c r="I66" s="32" t="s">
        <v>43</v>
      </c>
      <c r="J66" s="29"/>
    </row>
    <row r="67" spans="7:10" x14ac:dyDescent="0.3">
      <c r="G67" s="32" t="s">
        <v>188</v>
      </c>
      <c r="H67" s="32" t="s">
        <v>158</v>
      </c>
      <c r="I67" s="32" t="s">
        <v>200</v>
      </c>
      <c r="J67" s="29"/>
    </row>
    <row r="68" spans="7:10" x14ac:dyDescent="0.3">
      <c r="G68" s="32" t="s">
        <v>188</v>
      </c>
      <c r="H68" s="32" t="s">
        <v>158</v>
      </c>
      <c r="I68" s="32" t="s">
        <v>201</v>
      </c>
      <c r="J68" s="29"/>
    </row>
    <row r="69" spans="7:10" x14ac:dyDescent="0.3">
      <c r="G69" s="32" t="s">
        <v>202</v>
      </c>
      <c r="H69" s="32" t="s">
        <v>203</v>
      </c>
      <c r="I69" s="32" t="s">
        <v>213</v>
      </c>
      <c r="J69" s="29"/>
    </row>
    <row r="70" spans="7:10" x14ac:dyDescent="0.3">
      <c r="G70" s="32" t="s">
        <v>202</v>
      </c>
      <c r="H70" s="32" t="s">
        <v>203</v>
      </c>
      <c r="I70" s="32" t="s">
        <v>214</v>
      </c>
      <c r="J70" s="29"/>
    </row>
    <row r="71" spans="7:10" x14ac:dyDescent="0.3">
      <c r="G71" s="32" t="s">
        <v>215</v>
      </c>
      <c r="H71" s="32" t="s">
        <v>216</v>
      </c>
      <c r="I71" s="32" t="s">
        <v>43</v>
      </c>
      <c r="J71" s="29"/>
    </row>
    <row r="72" spans="7:10" x14ac:dyDescent="0.3">
      <c r="G72" s="32" t="s">
        <v>224</v>
      </c>
      <c r="H72" s="32" t="s">
        <v>216</v>
      </c>
      <c r="I72" s="32" t="s">
        <v>43</v>
      </c>
      <c r="J72" s="29"/>
    </row>
    <row r="73" spans="7:10" x14ac:dyDescent="0.3">
      <c r="G73" s="32" t="s">
        <v>230</v>
      </c>
      <c r="H73" s="32" t="s">
        <v>231</v>
      </c>
      <c r="I73" s="32" t="s">
        <v>43</v>
      </c>
      <c r="J73" s="29"/>
    </row>
    <row r="74" spans="7:10" x14ac:dyDescent="0.3">
      <c r="G74" s="32" t="s">
        <v>239</v>
      </c>
      <c r="H74" s="32" t="s">
        <v>231</v>
      </c>
      <c r="I74" s="32" t="s">
        <v>43</v>
      </c>
      <c r="J74" s="29"/>
    </row>
    <row r="75" spans="7:10" x14ac:dyDescent="0.3">
      <c r="G75" s="32" t="s">
        <v>244</v>
      </c>
      <c r="H75" s="32" t="s">
        <v>231</v>
      </c>
      <c r="I75" s="32" t="s">
        <v>43</v>
      </c>
      <c r="J75" s="29"/>
    </row>
    <row r="76" spans="7:10" x14ac:dyDescent="0.3">
      <c r="G76" s="32" t="s">
        <v>247</v>
      </c>
      <c r="H76" s="32" t="s">
        <v>248</v>
      </c>
      <c r="I76" s="32" t="s">
        <v>43</v>
      </c>
      <c r="J76" s="29"/>
    </row>
    <row r="77" spans="7:10" x14ac:dyDescent="0.3">
      <c r="G77" s="32" t="s">
        <v>257</v>
      </c>
      <c r="H77" s="32" t="s">
        <v>248</v>
      </c>
      <c r="I77" s="32" t="s">
        <v>43</v>
      </c>
      <c r="J77" s="29"/>
    </row>
    <row r="78" spans="7:10" x14ac:dyDescent="0.3">
      <c r="G78" s="32" t="s">
        <v>262</v>
      </c>
      <c r="H78" s="32" t="s">
        <v>248</v>
      </c>
      <c r="I78" s="32" t="s">
        <v>43</v>
      </c>
      <c r="J78" s="29"/>
    </row>
    <row r="79" spans="7:10" x14ac:dyDescent="0.3">
      <c r="G79" s="32" t="s">
        <v>267</v>
      </c>
      <c r="H79" s="32" t="s">
        <v>248</v>
      </c>
      <c r="I79" s="32" t="s">
        <v>43</v>
      </c>
      <c r="J79" s="29"/>
    </row>
    <row r="80" spans="7:10" x14ac:dyDescent="0.3">
      <c r="G80" s="32" t="s">
        <v>271</v>
      </c>
      <c r="H80" s="32" t="s">
        <v>248</v>
      </c>
      <c r="I80" s="32" t="s">
        <v>43</v>
      </c>
      <c r="J80" s="29"/>
    </row>
    <row r="81" spans="7:10" x14ac:dyDescent="0.3">
      <c r="G81" s="32" t="s">
        <v>273</v>
      </c>
      <c r="H81" s="32" t="s">
        <v>274</v>
      </c>
      <c r="I81" s="32" t="s">
        <v>281</v>
      </c>
      <c r="J81" s="29"/>
    </row>
    <row r="82" spans="7:10" x14ac:dyDescent="0.3">
      <c r="G82" s="32" t="s">
        <v>273</v>
      </c>
      <c r="H82" s="32" t="s">
        <v>274</v>
      </c>
      <c r="I82" s="32" t="s">
        <v>281</v>
      </c>
      <c r="J82" s="29"/>
    </row>
    <row r="83" spans="7:10" x14ac:dyDescent="0.3">
      <c r="G83" s="32" t="s">
        <v>273</v>
      </c>
      <c r="H83" s="32" t="s">
        <v>274</v>
      </c>
      <c r="I83" s="32" t="s">
        <v>286</v>
      </c>
      <c r="J83" s="29"/>
    </row>
    <row r="84" spans="7:10" x14ac:dyDescent="0.3">
      <c r="G84" s="32" t="s">
        <v>273</v>
      </c>
      <c r="H84" s="32" t="s">
        <v>274</v>
      </c>
      <c r="I84" s="32" t="s">
        <v>286</v>
      </c>
      <c r="J84" s="29"/>
    </row>
    <row r="85" spans="7:10" x14ac:dyDescent="0.3">
      <c r="G85" s="32" t="s">
        <v>287</v>
      </c>
      <c r="H85" s="32" t="s">
        <v>288</v>
      </c>
      <c r="I85" s="32" t="s">
        <v>294</v>
      </c>
      <c r="J85" s="29"/>
    </row>
    <row r="86" spans="7:10" x14ac:dyDescent="0.3">
      <c r="G86" s="32" t="s">
        <v>287</v>
      </c>
      <c r="H86" s="32" t="s">
        <v>288</v>
      </c>
      <c r="I86" s="32" t="s">
        <v>295</v>
      </c>
      <c r="J86" s="29"/>
    </row>
    <row r="87" spans="7:10" x14ac:dyDescent="0.3">
      <c r="G87" s="32" t="s">
        <v>287</v>
      </c>
      <c r="H87" s="32" t="s">
        <v>288</v>
      </c>
      <c r="I87" s="32" t="s">
        <v>296</v>
      </c>
      <c r="J87" s="29"/>
    </row>
    <row r="88" spans="7:10" x14ac:dyDescent="0.3">
      <c r="G88" s="32" t="s">
        <v>287</v>
      </c>
      <c r="H88" s="32" t="s">
        <v>288</v>
      </c>
      <c r="I88" s="32" t="s">
        <v>297</v>
      </c>
      <c r="J88" s="29"/>
    </row>
    <row r="89" spans="7:10" x14ac:dyDescent="0.3">
      <c r="G89" s="32" t="s">
        <v>298</v>
      </c>
      <c r="H89" s="32" t="s">
        <v>299</v>
      </c>
      <c r="I89" s="32" t="s">
        <v>43</v>
      </c>
      <c r="J89" s="29"/>
    </row>
    <row r="90" spans="7:10" x14ac:dyDescent="0.3">
      <c r="G90" s="32" t="s">
        <v>307</v>
      </c>
      <c r="H90" s="32" t="s">
        <v>299</v>
      </c>
      <c r="I90" s="32" t="s">
        <v>43</v>
      </c>
      <c r="J90" s="29"/>
    </row>
    <row r="91" spans="7:10" x14ac:dyDescent="0.3">
      <c r="G91" s="32" t="s">
        <v>311</v>
      </c>
      <c r="H91" s="32" t="s">
        <v>299</v>
      </c>
      <c r="I91" s="32" t="s">
        <v>43</v>
      </c>
      <c r="J91" s="29"/>
    </row>
    <row r="92" spans="7:10" x14ac:dyDescent="0.3">
      <c r="G92" s="32" t="s">
        <v>314</v>
      </c>
      <c r="H92" s="32" t="s">
        <v>315</v>
      </c>
      <c r="I92" s="32" t="s">
        <v>43</v>
      </c>
      <c r="J92" s="29"/>
    </row>
    <row r="93" spans="7:10" x14ac:dyDescent="0.3">
      <c r="G93" s="32" t="s">
        <v>322</v>
      </c>
      <c r="H93" s="32" t="s">
        <v>315</v>
      </c>
      <c r="I93" s="32" t="s">
        <v>43</v>
      </c>
      <c r="J93" s="29"/>
    </row>
    <row r="94" spans="7:10" x14ac:dyDescent="0.3">
      <c r="G94" s="32" t="s">
        <v>326</v>
      </c>
      <c r="H94" s="32" t="s">
        <v>327</v>
      </c>
      <c r="I94" s="32" t="s">
        <v>43</v>
      </c>
      <c r="J94" s="29"/>
    </row>
    <row r="95" spans="7:10" x14ac:dyDescent="0.3">
      <c r="G95" s="32" t="s">
        <v>335</v>
      </c>
      <c r="H95" s="32" t="s">
        <v>327</v>
      </c>
      <c r="I95" s="32" t="s">
        <v>43</v>
      </c>
      <c r="J95" s="29"/>
    </row>
    <row r="96" spans="7:10" x14ac:dyDescent="0.3">
      <c r="G96" s="32" t="s">
        <v>337</v>
      </c>
      <c r="H96" s="32" t="s">
        <v>327</v>
      </c>
      <c r="I96" s="32" t="s">
        <v>43</v>
      </c>
      <c r="J96" s="29"/>
    </row>
    <row r="97" spans="7:10" x14ac:dyDescent="0.3">
      <c r="G97" s="32" t="s">
        <v>340</v>
      </c>
      <c r="H97" s="32" t="s">
        <v>341</v>
      </c>
      <c r="I97" s="32" t="s">
        <v>43</v>
      </c>
      <c r="J97" s="29"/>
    </row>
    <row r="98" spans="7:10" x14ac:dyDescent="0.3">
      <c r="G98" s="32" t="s">
        <v>347</v>
      </c>
      <c r="H98" s="32" t="s">
        <v>341</v>
      </c>
      <c r="I98" s="32" t="s">
        <v>43</v>
      </c>
      <c r="J98" s="29"/>
    </row>
    <row r="99" spans="7:10" x14ac:dyDescent="0.3">
      <c r="G99" s="32" t="s">
        <v>349</v>
      </c>
      <c r="H99" s="32" t="s">
        <v>341</v>
      </c>
      <c r="I99" s="32" t="s">
        <v>43</v>
      </c>
      <c r="J99" s="29"/>
    </row>
    <row r="100" spans="7:10" x14ac:dyDescent="0.3">
      <c r="G100" s="32" t="s">
        <v>351</v>
      </c>
      <c r="H100" s="32" t="s">
        <v>352</v>
      </c>
      <c r="I100" s="32" t="s">
        <v>43</v>
      </c>
      <c r="J100" s="29"/>
    </row>
    <row r="101" spans="7:10" x14ac:dyDescent="0.3">
      <c r="G101" s="32" t="s">
        <v>362</v>
      </c>
      <c r="H101" s="32" t="s">
        <v>363</v>
      </c>
      <c r="I101" s="32" t="s">
        <v>43</v>
      </c>
      <c r="J101" s="29"/>
    </row>
    <row r="102" spans="7:10" x14ac:dyDescent="0.3">
      <c r="G102" s="32" t="s">
        <v>368</v>
      </c>
      <c r="H102" s="32" t="s">
        <v>363</v>
      </c>
      <c r="I102" s="32" t="s">
        <v>43</v>
      </c>
      <c r="J102" s="29"/>
    </row>
    <row r="103" spans="7:10" x14ac:dyDescent="0.3">
      <c r="G103" s="32" t="s">
        <v>371</v>
      </c>
      <c r="H103" s="32" t="s">
        <v>363</v>
      </c>
      <c r="I103" s="32" t="s">
        <v>43</v>
      </c>
      <c r="J103" s="29"/>
    </row>
    <row r="104" spans="7:10" x14ac:dyDescent="0.3">
      <c r="G104" s="32" t="s">
        <v>374</v>
      </c>
      <c r="H104" s="32" t="s">
        <v>375</v>
      </c>
      <c r="I104" s="32" t="s">
        <v>383</v>
      </c>
      <c r="J104" s="29"/>
    </row>
    <row r="105" spans="7:10" x14ac:dyDescent="0.3">
      <c r="G105" s="32" t="s">
        <v>374</v>
      </c>
      <c r="H105" s="32" t="s">
        <v>375</v>
      </c>
      <c r="I105" s="32" t="s">
        <v>383</v>
      </c>
      <c r="J105" s="29"/>
    </row>
    <row r="106" spans="7:10" x14ac:dyDescent="0.3">
      <c r="G106" s="32" t="s">
        <v>374</v>
      </c>
      <c r="H106" s="32" t="s">
        <v>375</v>
      </c>
      <c r="I106" s="32" t="s">
        <v>383</v>
      </c>
      <c r="J106" s="29"/>
    </row>
    <row r="107" spans="7:10" x14ac:dyDescent="0.3">
      <c r="G107" s="32" t="s">
        <v>374</v>
      </c>
      <c r="H107" s="32" t="s">
        <v>375</v>
      </c>
      <c r="I107" s="32" t="s">
        <v>388</v>
      </c>
      <c r="J107" s="29"/>
    </row>
    <row r="108" spans="7:10" x14ac:dyDescent="0.3">
      <c r="G108" s="32" t="s">
        <v>374</v>
      </c>
      <c r="H108" s="32" t="s">
        <v>375</v>
      </c>
      <c r="I108" s="32" t="s">
        <v>389</v>
      </c>
      <c r="J108" s="29"/>
    </row>
    <row r="109" spans="7:10" x14ac:dyDescent="0.3">
      <c r="G109" s="32" t="s">
        <v>374</v>
      </c>
      <c r="H109" s="32" t="s">
        <v>375</v>
      </c>
      <c r="I109" s="32" t="s">
        <v>389</v>
      </c>
      <c r="J109" s="29"/>
    </row>
    <row r="110" spans="7:10" x14ac:dyDescent="0.3">
      <c r="G110" s="32" t="s">
        <v>374</v>
      </c>
      <c r="H110" s="32" t="s">
        <v>375</v>
      </c>
      <c r="I110" s="32" t="s">
        <v>396</v>
      </c>
      <c r="J110" s="29"/>
    </row>
    <row r="111" spans="7:10" x14ac:dyDescent="0.3">
      <c r="G111" s="32" t="s">
        <v>374</v>
      </c>
      <c r="H111" s="32" t="s">
        <v>375</v>
      </c>
      <c r="I111" s="32" t="s">
        <v>397</v>
      </c>
      <c r="J111" s="29"/>
    </row>
    <row r="112" spans="7:10" x14ac:dyDescent="0.3">
      <c r="G112" s="32" t="s">
        <v>374</v>
      </c>
      <c r="H112" s="32" t="s">
        <v>375</v>
      </c>
      <c r="I112" s="32" t="s">
        <v>400</v>
      </c>
      <c r="J112" s="29"/>
    </row>
    <row r="113" spans="7:10" x14ac:dyDescent="0.3">
      <c r="G113" s="32" t="s">
        <v>374</v>
      </c>
      <c r="H113" s="32" t="s">
        <v>375</v>
      </c>
      <c r="I113" s="32" t="s">
        <v>402</v>
      </c>
      <c r="J113" s="29"/>
    </row>
    <row r="114" spans="7:10" x14ac:dyDescent="0.3">
      <c r="G114" s="32" t="s">
        <v>374</v>
      </c>
      <c r="H114" s="32" t="s">
        <v>375</v>
      </c>
      <c r="I114" s="32" t="s">
        <v>43</v>
      </c>
      <c r="J114" s="29"/>
    </row>
    <row r="115" spans="7:10" x14ac:dyDescent="0.3">
      <c r="G115" s="32" t="s">
        <v>374</v>
      </c>
      <c r="H115" s="32" t="s">
        <v>375</v>
      </c>
      <c r="I115" s="32" t="s">
        <v>43</v>
      </c>
      <c r="J115" s="29"/>
    </row>
    <row r="116" spans="7:10" x14ac:dyDescent="0.3">
      <c r="G116" s="32" t="s">
        <v>374</v>
      </c>
      <c r="H116" s="32" t="s">
        <v>375</v>
      </c>
      <c r="I116" s="32" t="s">
        <v>43</v>
      </c>
      <c r="J116" s="29"/>
    </row>
    <row r="117" spans="7:10" x14ac:dyDescent="0.3">
      <c r="G117" s="32" t="s">
        <v>374</v>
      </c>
      <c r="H117" s="32" t="s">
        <v>375</v>
      </c>
      <c r="I117" s="32" t="s">
        <v>43</v>
      </c>
      <c r="J117" s="29"/>
    </row>
    <row r="118" spans="7:10" x14ac:dyDescent="0.3">
      <c r="G118" s="32" t="s">
        <v>374</v>
      </c>
      <c r="H118" s="32" t="s">
        <v>375</v>
      </c>
      <c r="I118" s="32" t="s">
        <v>407</v>
      </c>
      <c r="J118" s="29"/>
    </row>
    <row r="119" spans="7:10" x14ac:dyDescent="0.3">
      <c r="G119" s="32" t="s">
        <v>374</v>
      </c>
      <c r="H119" s="32" t="s">
        <v>375</v>
      </c>
      <c r="I119" s="32" t="s">
        <v>407</v>
      </c>
      <c r="J119" s="29"/>
    </row>
    <row r="120" spans="7:10" x14ac:dyDescent="0.3">
      <c r="G120" s="32" t="s">
        <v>374</v>
      </c>
      <c r="H120" s="32" t="s">
        <v>375</v>
      </c>
      <c r="I120" s="32" t="s">
        <v>407</v>
      </c>
      <c r="J120" s="29"/>
    </row>
    <row r="121" spans="7:10" x14ac:dyDescent="0.3">
      <c r="G121" s="32" t="s">
        <v>374</v>
      </c>
      <c r="H121" s="32" t="s">
        <v>375</v>
      </c>
      <c r="I121" s="32" t="s">
        <v>408</v>
      </c>
      <c r="J121" s="29"/>
    </row>
    <row r="122" spans="7:10" x14ac:dyDescent="0.3">
      <c r="G122" s="32" t="s">
        <v>374</v>
      </c>
      <c r="H122" s="32" t="s">
        <v>375</v>
      </c>
      <c r="I122" s="32" t="s">
        <v>409</v>
      </c>
      <c r="J122" s="29"/>
    </row>
    <row r="123" spans="7:10" x14ac:dyDescent="0.3">
      <c r="G123" s="32" t="s">
        <v>374</v>
      </c>
      <c r="H123" s="32" t="s">
        <v>375</v>
      </c>
      <c r="I123" s="32" t="s">
        <v>409</v>
      </c>
      <c r="J123" s="29"/>
    </row>
    <row r="124" spans="7:10" x14ac:dyDescent="0.3">
      <c r="G124" s="32" t="s">
        <v>374</v>
      </c>
      <c r="H124" s="32" t="s">
        <v>375</v>
      </c>
      <c r="I124" s="32" t="s">
        <v>410</v>
      </c>
      <c r="J124" s="29"/>
    </row>
    <row r="125" spans="7:10" x14ac:dyDescent="0.3">
      <c r="G125" s="32" t="s">
        <v>374</v>
      </c>
      <c r="H125" s="32" t="s">
        <v>375</v>
      </c>
      <c r="I125" s="32" t="s">
        <v>411</v>
      </c>
      <c r="J125" s="29"/>
    </row>
    <row r="126" spans="7:10" x14ac:dyDescent="0.3">
      <c r="G126" s="32" t="s">
        <v>374</v>
      </c>
      <c r="H126" s="32" t="s">
        <v>375</v>
      </c>
      <c r="I126" s="32" t="s">
        <v>412</v>
      </c>
      <c r="J126" s="29"/>
    </row>
    <row r="127" spans="7:10" x14ac:dyDescent="0.3">
      <c r="G127" s="32" t="s">
        <v>374</v>
      </c>
      <c r="H127" s="32" t="s">
        <v>375</v>
      </c>
      <c r="I127" s="32" t="s">
        <v>413</v>
      </c>
      <c r="J127" s="29"/>
    </row>
    <row r="128" spans="7:10" x14ac:dyDescent="0.3">
      <c r="G128" s="32" t="s">
        <v>414</v>
      </c>
      <c r="H128" s="32" t="s">
        <v>375</v>
      </c>
      <c r="I128" s="32" t="s">
        <v>419</v>
      </c>
      <c r="J128" s="29"/>
    </row>
    <row r="129" spans="7:10" x14ac:dyDescent="0.3">
      <c r="G129" s="32" t="s">
        <v>414</v>
      </c>
      <c r="H129" s="32" t="s">
        <v>375</v>
      </c>
      <c r="I129" s="32" t="s">
        <v>420</v>
      </c>
      <c r="J129" s="29"/>
    </row>
    <row r="130" spans="7:10" x14ac:dyDescent="0.3">
      <c r="G130" s="32" t="s">
        <v>421</v>
      </c>
      <c r="H130" s="32" t="s">
        <v>375</v>
      </c>
      <c r="I130" s="32" t="s">
        <v>424</v>
      </c>
      <c r="J130" s="29"/>
    </row>
    <row r="131" spans="7:10" x14ac:dyDescent="0.3">
      <c r="G131" s="32" t="s">
        <v>421</v>
      </c>
      <c r="H131" s="32" t="s">
        <v>375</v>
      </c>
      <c r="I131" s="32" t="s">
        <v>425</v>
      </c>
      <c r="J131" s="29"/>
    </row>
    <row r="132" spans="7:10" x14ac:dyDescent="0.3">
      <c r="G132" s="32" t="s">
        <v>426</v>
      </c>
      <c r="H132" s="32" t="s">
        <v>375</v>
      </c>
      <c r="I132" s="32" t="s">
        <v>428</v>
      </c>
      <c r="J132" s="29"/>
    </row>
    <row r="133" spans="7:10" x14ac:dyDescent="0.3">
      <c r="G133" s="32" t="s">
        <v>426</v>
      </c>
      <c r="H133" s="32" t="s">
        <v>375</v>
      </c>
      <c r="I133" s="32" t="s">
        <v>429</v>
      </c>
      <c r="J133" s="29"/>
    </row>
    <row r="134" spans="7:10" x14ac:dyDescent="0.3">
      <c r="G134" s="32" t="s">
        <v>430</v>
      </c>
      <c r="H134" s="32" t="s">
        <v>431</v>
      </c>
      <c r="I134" s="32" t="s">
        <v>439</v>
      </c>
      <c r="J134" s="29"/>
    </row>
    <row r="135" spans="7:10" x14ac:dyDescent="0.3">
      <c r="G135" s="32" t="s">
        <v>430</v>
      </c>
      <c r="H135" s="32" t="s">
        <v>431</v>
      </c>
      <c r="I135" s="32" t="s">
        <v>439</v>
      </c>
      <c r="J135" s="29"/>
    </row>
    <row r="136" spans="7:10" x14ac:dyDescent="0.3">
      <c r="G136" s="32" t="s">
        <v>430</v>
      </c>
      <c r="H136" s="32" t="s">
        <v>431</v>
      </c>
      <c r="I136" s="32" t="s">
        <v>43</v>
      </c>
      <c r="J136" s="29"/>
    </row>
    <row r="137" spans="7:10" x14ac:dyDescent="0.3">
      <c r="G137" s="32" t="s">
        <v>430</v>
      </c>
      <c r="H137" s="32" t="s">
        <v>431</v>
      </c>
      <c r="I137" s="32" t="s">
        <v>442</v>
      </c>
      <c r="J137" s="29"/>
    </row>
    <row r="138" spans="7:10" x14ac:dyDescent="0.3">
      <c r="G138" s="32" t="s">
        <v>430</v>
      </c>
      <c r="H138" s="32" t="s">
        <v>431</v>
      </c>
      <c r="I138" s="32" t="s">
        <v>442</v>
      </c>
      <c r="J138" s="29"/>
    </row>
    <row r="139" spans="7:10" x14ac:dyDescent="0.3">
      <c r="G139" s="32" t="s">
        <v>443</v>
      </c>
      <c r="H139" s="32" t="s">
        <v>431</v>
      </c>
      <c r="I139" s="32" t="s">
        <v>43</v>
      </c>
      <c r="J139" s="29"/>
    </row>
    <row r="140" spans="7:10" x14ac:dyDescent="0.3">
      <c r="G140" s="32" t="s">
        <v>445</v>
      </c>
      <c r="H140" s="32" t="s">
        <v>446</v>
      </c>
      <c r="I140" s="32" t="s">
        <v>43</v>
      </c>
      <c r="J140" s="29"/>
    </row>
    <row r="141" spans="7:10" x14ac:dyDescent="0.3">
      <c r="G141" s="32" t="s">
        <v>451</v>
      </c>
      <c r="H141" s="32" t="s">
        <v>446</v>
      </c>
      <c r="I141" s="32" t="s">
        <v>43</v>
      </c>
      <c r="J141" s="29"/>
    </row>
    <row r="142" spans="7:10" x14ac:dyDescent="0.3">
      <c r="G142" s="32" t="s">
        <v>455</v>
      </c>
      <c r="H142" s="32" t="s">
        <v>456</v>
      </c>
      <c r="I142" s="32" t="s">
        <v>463</v>
      </c>
      <c r="J142" s="29"/>
    </row>
    <row r="143" spans="7:10" x14ac:dyDescent="0.3">
      <c r="G143" s="32" t="s">
        <v>455</v>
      </c>
      <c r="H143" s="32" t="s">
        <v>456</v>
      </c>
      <c r="I143" s="32" t="s">
        <v>463</v>
      </c>
      <c r="J143" s="29"/>
    </row>
    <row r="144" spans="7:10" x14ac:dyDescent="0.3">
      <c r="G144" s="32" t="s">
        <v>455</v>
      </c>
      <c r="H144" s="32" t="s">
        <v>456</v>
      </c>
      <c r="I144" s="32" t="s">
        <v>463</v>
      </c>
      <c r="J144" s="29"/>
    </row>
    <row r="145" spans="7:10" x14ac:dyDescent="0.3">
      <c r="G145" s="32" t="s">
        <v>455</v>
      </c>
      <c r="H145" s="32" t="s">
        <v>456</v>
      </c>
      <c r="I145" s="32" t="s">
        <v>463</v>
      </c>
      <c r="J145" s="29"/>
    </row>
    <row r="146" spans="7:10" x14ac:dyDescent="0.3">
      <c r="G146" s="32" t="s">
        <v>455</v>
      </c>
      <c r="H146" s="32" t="s">
        <v>456</v>
      </c>
      <c r="I146" s="32" t="s">
        <v>463</v>
      </c>
      <c r="J146" s="29"/>
    </row>
    <row r="147" spans="7:10" x14ac:dyDescent="0.3">
      <c r="G147" s="32" t="s">
        <v>455</v>
      </c>
      <c r="H147" s="32" t="s">
        <v>456</v>
      </c>
      <c r="I147" s="32" t="s">
        <v>467</v>
      </c>
      <c r="J147" s="29"/>
    </row>
    <row r="148" spans="7:10" x14ac:dyDescent="0.3">
      <c r="G148" s="32" t="s">
        <v>455</v>
      </c>
      <c r="H148" s="32" t="s">
        <v>456</v>
      </c>
      <c r="I148" s="32" t="s">
        <v>467</v>
      </c>
      <c r="J148" s="29"/>
    </row>
    <row r="149" spans="7:10" x14ac:dyDescent="0.3">
      <c r="G149" s="32" t="s">
        <v>455</v>
      </c>
      <c r="H149" s="32" t="s">
        <v>456</v>
      </c>
      <c r="I149" s="32" t="s">
        <v>467</v>
      </c>
      <c r="J149" s="29"/>
    </row>
    <row r="150" spans="7:10" x14ac:dyDescent="0.3">
      <c r="G150" s="32" t="s">
        <v>455</v>
      </c>
      <c r="H150" s="32" t="s">
        <v>456</v>
      </c>
      <c r="I150" s="32" t="s">
        <v>468</v>
      </c>
      <c r="J150" s="29"/>
    </row>
    <row r="151" spans="7:10" x14ac:dyDescent="0.3">
      <c r="G151" s="32" t="s">
        <v>455</v>
      </c>
      <c r="H151" s="32" t="s">
        <v>456</v>
      </c>
      <c r="I151" s="32" t="s">
        <v>469</v>
      </c>
      <c r="J151" s="29"/>
    </row>
    <row r="152" spans="7:10" x14ac:dyDescent="0.3">
      <c r="G152" s="32" t="s">
        <v>455</v>
      </c>
      <c r="H152" s="32" t="s">
        <v>456</v>
      </c>
      <c r="I152" s="32" t="s">
        <v>470</v>
      </c>
      <c r="J152" s="29"/>
    </row>
    <row r="153" spans="7:10" x14ac:dyDescent="0.3">
      <c r="G153" s="32" t="s">
        <v>455</v>
      </c>
      <c r="H153" s="32" t="s">
        <v>456</v>
      </c>
      <c r="I153" s="32" t="s">
        <v>43</v>
      </c>
      <c r="J153" s="29"/>
    </row>
    <row r="154" spans="7:10" x14ac:dyDescent="0.3">
      <c r="G154" s="32" t="s">
        <v>455</v>
      </c>
      <c r="H154" s="32" t="s">
        <v>456</v>
      </c>
      <c r="I154" s="32" t="s">
        <v>43</v>
      </c>
      <c r="J154" s="29"/>
    </row>
    <row r="155" spans="7:10" x14ac:dyDescent="0.3">
      <c r="G155" s="32" t="s">
        <v>455</v>
      </c>
      <c r="H155" s="32" t="s">
        <v>456</v>
      </c>
      <c r="I155" s="32" t="s">
        <v>473</v>
      </c>
      <c r="J155" s="29"/>
    </row>
    <row r="156" spans="7:10" x14ac:dyDescent="0.3">
      <c r="G156" s="32" t="s">
        <v>455</v>
      </c>
      <c r="H156" s="32" t="s">
        <v>456</v>
      </c>
      <c r="I156" s="32" t="s">
        <v>473</v>
      </c>
      <c r="J156" s="29"/>
    </row>
    <row r="157" spans="7:10" x14ac:dyDescent="0.3">
      <c r="G157" s="32" t="s">
        <v>455</v>
      </c>
      <c r="H157" s="32" t="s">
        <v>456</v>
      </c>
      <c r="I157" s="32" t="s">
        <v>473</v>
      </c>
      <c r="J157" s="29"/>
    </row>
    <row r="158" spans="7:10" x14ac:dyDescent="0.3">
      <c r="G158" s="32" t="s">
        <v>455</v>
      </c>
      <c r="H158" s="32" t="s">
        <v>456</v>
      </c>
      <c r="I158" s="32" t="s">
        <v>473</v>
      </c>
      <c r="J158" s="29"/>
    </row>
    <row r="159" spans="7:10" x14ac:dyDescent="0.3">
      <c r="G159" s="32" t="s">
        <v>455</v>
      </c>
      <c r="H159" s="32" t="s">
        <v>456</v>
      </c>
      <c r="I159" s="32" t="s">
        <v>473</v>
      </c>
      <c r="J159" s="29"/>
    </row>
    <row r="160" spans="7:10" x14ac:dyDescent="0.3">
      <c r="G160" s="32" t="s">
        <v>455</v>
      </c>
      <c r="H160" s="32" t="s">
        <v>456</v>
      </c>
      <c r="I160" s="32" t="s">
        <v>474</v>
      </c>
      <c r="J160" s="29"/>
    </row>
    <row r="161" spans="7:10" x14ac:dyDescent="0.3">
      <c r="G161" s="32" t="s">
        <v>455</v>
      </c>
      <c r="H161" s="32" t="s">
        <v>456</v>
      </c>
      <c r="I161" s="32" t="s">
        <v>474</v>
      </c>
      <c r="J161" s="29"/>
    </row>
    <row r="162" spans="7:10" x14ac:dyDescent="0.3">
      <c r="G162" s="32" t="s">
        <v>455</v>
      </c>
      <c r="H162" s="32" t="s">
        <v>456</v>
      </c>
      <c r="I162" s="32" t="s">
        <v>474</v>
      </c>
      <c r="J162" s="29"/>
    </row>
    <row r="163" spans="7:10" x14ac:dyDescent="0.3">
      <c r="G163" s="32" t="s">
        <v>455</v>
      </c>
      <c r="H163" s="32" t="s">
        <v>456</v>
      </c>
      <c r="I163" s="32" t="s">
        <v>475</v>
      </c>
      <c r="J163" s="29"/>
    </row>
    <row r="164" spans="7:10" x14ac:dyDescent="0.3">
      <c r="G164" s="32" t="s">
        <v>455</v>
      </c>
      <c r="H164" s="32" t="s">
        <v>456</v>
      </c>
      <c r="I164" s="32" t="s">
        <v>476</v>
      </c>
      <c r="J164" s="29"/>
    </row>
    <row r="165" spans="7:10" x14ac:dyDescent="0.3">
      <c r="G165" s="32" t="s">
        <v>455</v>
      </c>
      <c r="H165" s="32" t="s">
        <v>456</v>
      </c>
      <c r="I165" s="32" t="s">
        <v>477</v>
      </c>
      <c r="J165" s="29"/>
    </row>
    <row r="166" spans="7:10" x14ac:dyDescent="0.3">
      <c r="G166" s="32" t="s">
        <v>478</v>
      </c>
      <c r="H166" s="32" t="s">
        <v>456</v>
      </c>
      <c r="I166" s="32" t="s">
        <v>482</v>
      </c>
      <c r="J166" s="29"/>
    </row>
    <row r="167" spans="7:10" x14ac:dyDescent="0.3">
      <c r="G167" s="32" t="s">
        <v>478</v>
      </c>
      <c r="H167" s="32" t="s">
        <v>456</v>
      </c>
      <c r="I167" s="32" t="s">
        <v>482</v>
      </c>
      <c r="J167" s="29"/>
    </row>
    <row r="168" spans="7:10" x14ac:dyDescent="0.3">
      <c r="G168" s="32" t="s">
        <v>478</v>
      </c>
      <c r="H168" s="32" t="s">
        <v>456</v>
      </c>
      <c r="I168" s="32" t="s">
        <v>482</v>
      </c>
      <c r="J168" s="29"/>
    </row>
    <row r="169" spans="7:10" x14ac:dyDescent="0.3">
      <c r="G169" s="32" t="s">
        <v>478</v>
      </c>
      <c r="H169" s="32" t="s">
        <v>456</v>
      </c>
      <c r="I169" s="32" t="s">
        <v>484</v>
      </c>
      <c r="J169" s="29"/>
    </row>
    <row r="170" spans="7:10" x14ac:dyDescent="0.3">
      <c r="G170" s="32" t="s">
        <v>478</v>
      </c>
      <c r="H170" s="32" t="s">
        <v>456</v>
      </c>
      <c r="I170" s="32" t="s">
        <v>43</v>
      </c>
      <c r="J170" s="29"/>
    </row>
    <row r="171" spans="7:10" x14ac:dyDescent="0.3">
      <c r="G171" s="32" t="s">
        <v>478</v>
      </c>
      <c r="H171" s="32" t="s">
        <v>456</v>
      </c>
      <c r="I171" s="32" t="s">
        <v>486</v>
      </c>
      <c r="J171" s="29"/>
    </row>
    <row r="172" spans="7:10" x14ac:dyDescent="0.3">
      <c r="G172" s="32" t="s">
        <v>478</v>
      </c>
      <c r="H172" s="32" t="s">
        <v>456</v>
      </c>
      <c r="I172" s="32" t="s">
        <v>486</v>
      </c>
      <c r="J172" s="29"/>
    </row>
    <row r="173" spans="7:10" x14ac:dyDescent="0.3">
      <c r="G173" s="32" t="s">
        <v>478</v>
      </c>
      <c r="H173" s="32" t="s">
        <v>456</v>
      </c>
      <c r="I173" s="32" t="s">
        <v>486</v>
      </c>
      <c r="J173" s="29"/>
    </row>
    <row r="174" spans="7:10" x14ac:dyDescent="0.3">
      <c r="G174" s="32" t="s">
        <v>478</v>
      </c>
      <c r="H174" s="32" t="s">
        <v>456</v>
      </c>
      <c r="I174" s="32" t="s">
        <v>487</v>
      </c>
      <c r="J174" s="29"/>
    </row>
    <row r="175" spans="7:10" x14ac:dyDescent="0.3">
      <c r="G175" s="32" t="s">
        <v>488</v>
      </c>
      <c r="H175" s="32" t="s">
        <v>456</v>
      </c>
      <c r="I175" s="32" t="s">
        <v>491</v>
      </c>
      <c r="J175" s="29"/>
    </row>
    <row r="176" spans="7:10" x14ac:dyDescent="0.3">
      <c r="G176" s="32" t="s">
        <v>488</v>
      </c>
      <c r="H176" s="32" t="s">
        <v>456</v>
      </c>
      <c r="I176" s="32" t="s">
        <v>491</v>
      </c>
      <c r="J176" s="29"/>
    </row>
    <row r="177" spans="7:10" x14ac:dyDescent="0.3">
      <c r="G177" s="32" t="s">
        <v>488</v>
      </c>
      <c r="H177" s="32" t="s">
        <v>456</v>
      </c>
      <c r="I177" s="32" t="s">
        <v>491</v>
      </c>
      <c r="J177" s="29"/>
    </row>
    <row r="178" spans="7:10" x14ac:dyDescent="0.3">
      <c r="G178" s="32" t="s">
        <v>488</v>
      </c>
      <c r="H178" s="32" t="s">
        <v>456</v>
      </c>
      <c r="I178" s="32" t="s">
        <v>494</v>
      </c>
      <c r="J178" s="29"/>
    </row>
    <row r="179" spans="7:10" x14ac:dyDescent="0.3">
      <c r="G179" s="32" t="s">
        <v>488</v>
      </c>
      <c r="H179" s="32" t="s">
        <v>456</v>
      </c>
      <c r="I179" s="32" t="s">
        <v>43</v>
      </c>
      <c r="J179" s="29"/>
    </row>
    <row r="180" spans="7:10" x14ac:dyDescent="0.3">
      <c r="G180" s="32" t="s">
        <v>488</v>
      </c>
      <c r="H180" s="32" t="s">
        <v>456</v>
      </c>
      <c r="I180" s="32" t="s">
        <v>496</v>
      </c>
      <c r="J180" s="29"/>
    </row>
    <row r="181" spans="7:10" x14ac:dyDescent="0.3">
      <c r="G181" s="32" t="s">
        <v>488</v>
      </c>
      <c r="H181" s="32" t="s">
        <v>456</v>
      </c>
      <c r="I181" s="32" t="s">
        <v>496</v>
      </c>
      <c r="J181" s="29"/>
    </row>
    <row r="182" spans="7:10" x14ac:dyDescent="0.3">
      <c r="G182" s="32" t="s">
        <v>488</v>
      </c>
      <c r="H182" s="32" t="s">
        <v>456</v>
      </c>
      <c r="I182" s="32" t="s">
        <v>496</v>
      </c>
      <c r="J182" s="29"/>
    </row>
    <row r="183" spans="7:10" x14ac:dyDescent="0.3">
      <c r="G183" s="32" t="s">
        <v>488</v>
      </c>
      <c r="H183" s="32" t="s">
        <v>456</v>
      </c>
      <c r="I183" s="32" t="s">
        <v>497</v>
      </c>
      <c r="J183" s="29"/>
    </row>
    <row r="184" spans="7:10" x14ac:dyDescent="0.3">
      <c r="G184" s="32" t="s">
        <v>498</v>
      </c>
      <c r="H184" s="32" t="s">
        <v>456</v>
      </c>
      <c r="I184" s="32" t="s">
        <v>501</v>
      </c>
      <c r="J184" s="29"/>
    </row>
    <row r="185" spans="7:10" x14ac:dyDescent="0.3">
      <c r="G185" s="32" t="s">
        <v>498</v>
      </c>
      <c r="H185" s="32" t="s">
        <v>456</v>
      </c>
      <c r="I185" s="32" t="s">
        <v>501</v>
      </c>
      <c r="J185" s="29"/>
    </row>
    <row r="186" spans="7:10" x14ac:dyDescent="0.3">
      <c r="G186" s="32" t="s">
        <v>498</v>
      </c>
      <c r="H186" s="32" t="s">
        <v>456</v>
      </c>
      <c r="I186" s="32" t="s">
        <v>501</v>
      </c>
      <c r="J186" s="29"/>
    </row>
    <row r="187" spans="7:10" x14ac:dyDescent="0.3">
      <c r="G187" s="32" t="s">
        <v>498</v>
      </c>
      <c r="H187" s="32" t="s">
        <v>456</v>
      </c>
      <c r="I187" s="32" t="s">
        <v>502</v>
      </c>
      <c r="J187" s="29"/>
    </row>
    <row r="188" spans="7:10" x14ac:dyDescent="0.3">
      <c r="G188" s="32" t="s">
        <v>498</v>
      </c>
      <c r="H188" s="32" t="s">
        <v>456</v>
      </c>
      <c r="I188" s="32" t="s">
        <v>43</v>
      </c>
      <c r="J188" s="29"/>
    </row>
    <row r="189" spans="7:10" x14ac:dyDescent="0.3">
      <c r="G189" s="32" t="s">
        <v>498</v>
      </c>
      <c r="H189" s="32" t="s">
        <v>456</v>
      </c>
      <c r="I189" s="32" t="s">
        <v>504</v>
      </c>
      <c r="J189" s="29"/>
    </row>
    <row r="190" spans="7:10" x14ac:dyDescent="0.3">
      <c r="G190" s="32" t="s">
        <v>498</v>
      </c>
      <c r="H190" s="32" t="s">
        <v>456</v>
      </c>
      <c r="I190" s="32" t="s">
        <v>504</v>
      </c>
      <c r="J190" s="29"/>
    </row>
    <row r="191" spans="7:10" x14ac:dyDescent="0.3">
      <c r="G191" s="32" t="s">
        <v>498</v>
      </c>
      <c r="H191" s="32" t="s">
        <v>456</v>
      </c>
      <c r="I191" s="32" t="s">
        <v>504</v>
      </c>
      <c r="J191" s="29"/>
    </row>
    <row r="192" spans="7:10" x14ac:dyDescent="0.3">
      <c r="G192" s="32" t="s">
        <v>498</v>
      </c>
      <c r="H192" s="32" t="s">
        <v>456</v>
      </c>
      <c r="I192" s="32" t="s">
        <v>505</v>
      </c>
      <c r="J192" s="29"/>
    </row>
    <row r="193" spans="7:10" x14ac:dyDescent="0.3">
      <c r="G193" s="32" t="s">
        <v>506</v>
      </c>
      <c r="H193" s="32" t="s">
        <v>456</v>
      </c>
      <c r="I193" s="32" t="s">
        <v>508</v>
      </c>
      <c r="J193" s="29"/>
    </row>
    <row r="194" spans="7:10" x14ac:dyDescent="0.3">
      <c r="G194" s="32" t="s">
        <v>506</v>
      </c>
      <c r="H194" s="32" t="s">
        <v>456</v>
      </c>
      <c r="I194" s="32" t="s">
        <v>509</v>
      </c>
      <c r="J194" s="29"/>
    </row>
    <row r="195" spans="7:10" x14ac:dyDescent="0.3">
      <c r="G195" s="32" t="s">
        <v>506</v>
      </c>
      <c r="H195" s="32" t="s">
        <v>456</v>
      </c>
      <c r="I195" s="32" t="s">
        <v>43</v>
      </c>
      <c r="J195" s="29"/>
    </row>
    <row r="196" spans="7:10" x14ac:dyDescent="0.3">
      <c r="G196" s="32" t="s">
        <v>506</v>
      </c>
      <c r="H196" s="32" t="s">
        <v>456</v>
      </c>
      <c r="I196" s="32" t="s">
        <v>511</v>
      </c>
      <c r="J196" s="29"/>
    </row>
    <row r="197" spans="7:10" x14ac:dyDescent="0.3">
      <c r="G197" s="32" t="s">
        <v>506</v>
      </c>
      <c r="H197" s="32" t="s">
        <v>456</v>
      </c>
      <c r="I197" s="32" t="s">
        <v>512</v>
      </c>
      <c r="J197" s="29"/>
    </row>
    <row r="198" spans="7:10" x14ac:dyDescent="0.3">
      <c r="G198" s="32" t="s">
        <v>513</v>
      </c>
      <c r="H198" s="32" t="s">
        <v>456</v>
      </c>
      <c r="I198" s="32" t="s">
        <v>515</v>
      </c>
      <c r="J198" s="29"/>
    </row>
    <row r="199" spans="7:10" x14ac:dyDescent="0.3">
      <c r="G199" s="32" t="s">
        <v>513</v>
      </c>
      <c r="H199" s="32" t="s">
        <v>456</v>
      </c>
      <c r="I199" s="32" t="s">
        <v>516</v>
      </c>
      <c r="J199" s="29"/>
    </row>
    <row r="200" spans="7:10" x14ac:dyDescent="0.3">
      <c r="G200" s="32" t="s">
        <v>513</v>
      </c>
      <c r="H200" s="32" t="s">
        <v>456</v>
      </c>
      <c r="I200" s="32" t="s">
        <v>517</v>
      </c>
      <c r="J200" s="29"/>
    </row>
    <row r="201" spans="7:10" x14ac:dyDescent="0.3">
      <c r="G201" s="32" t="s">
        <v>513</v>
      </c>
      <c r="H201" s="32" t="s">
        <v>456</v>
      </c>
      <c r="I201" s="32" t="s">
        <v>43</v>
      </c>
      <c r="J201" s="29"/>
    </row>
    <row r="202" spans="7:10" x14ac:dyDescent="0.3">
      <c r="G202" s="32" t="s">
        <v>513</v>
      </c>
      <c r="H202" s="32" t="s">
        <v>456</v>
      </c>
      <c r="I202" s="32" t="s">
        <v>519</v>
      </c>
      <c r="J202" s="29"/>
    </row>
    <row r="203" spans="7:10" x14ac:dyDescent="0.3">
      <c r="G203" s="32" t="s">
        <v>513</v>
      </c>
      <c r="H203" s="32" t="s">
        <v>456</v>
      </c>
      <c r="I203" s="32" t="s">
        <v>520</v>
      </c>
      <c r="J203" s="29"/>
    </row>
    <row r="204" spans="7:10" x14ac:dyDescent="0.3">
      <c r="G204" s="32" t="s">
        <v>513</v>
      </c>
      <c r="H204" s="32" t="s">
        <v>456</v>
      </c>
      <c r="I204" s="32" t="s">
        <v>521</v>
      </c>
      <c r="J204" s="29"/>
    </row>
    <row r="205" spans="7:10" x14ac:dyDescent="0.3">
      <c r="G205" s="32" t="s">
        <v>522</v>
      </c>
      <c r="H205" s="32" t="s">
        <v>456</v>
      </c>
      <c r="I205" s="32" t="s">
        <v>525</v>
      </c>
      <c r="J205" s="29"/>
    </row>
    <row r="206" spans="7:10" x14ac:dyDescent="0.3">
      <c r="G206" s="32" t="s">
        <v>522</v>
      </c>
      <c r="H206" s="32" t="s">
        <v>456</v>
      </c>
      <c r="I206" s="32" t="s">
        <v>525</v>
      </c>
      <c r="J206" s="29"/>
    </row>
    <row r="207" spans="7:10" x14ac:dyDescent="0.3">
      <c r="G207" s="32" t="s">
        <v>522</v>
      </c>
      <c r="H207" s="32" t="s">
        <v>456</v>
      </c>
      <c r="I207" s="32" t="s">
        <v>526</v>
      </c>
      <c r="J207" s="29"/>
    </row>
    <row r="208" spans="7:10" x14ac:dyDescent="0.3">
      <c r="G208" s="32" t="s">
        <v>522</v>
      </c>
      <c r="H208" s="32" t="s">
        <v>456</v>
      </c>
      <c r="I208" s="32" t="s">
        <v>526</v>
      </c>
      <c r="J208" s="29"/>
    </row>
    <row r="209" spans="7:10" x14ac:dyDescent="0.3">
      <c r="G209" s="32" t="s">
        <v>522</v>
      </c>
      <c r="H209" s="32" t="s">
        <v>456</v>
      </c>
      <c r="I209" s="32" t="s">
        <v>531</v>
      </c>
      <c r="J209" s="29"/>
    </row>
    <row r="210" spans="7:10" x14ac:dyDescent="0.3">
      <c r="G210" s="32" t="s">
        <v>522</v>
      </c>
      <c r="H210" s="32" t="s">
        <v>456</v>
      </c>
      <c r="I210" s="32" t="s">
        <v>531</v>
      </c>
      <c r="J210" s="29"/>
    </row>
    <row r="211" spans="7:10" x14ac:dyDescent="0.3">
      <c r="G211" s="32" t="s">
        <v>522</v>
      </c>
      <c r="H211" s="32" t="s">
        <v>456</v>
      </c>
      <c r="I211" s="32" t="s">
        <v>532</v>
      </c>
      <c r="J211" s="29"/>
    </row>
    <row r="212" spans="7:10" x14ac:dyDescent="0.3">
      <c r="G212" s="32" t="s">
        <v>522</v>
      </c>
      <c r="H212" s="32" t="s">
        <v>456</v>
      </c>
      <c r="I212" s="32" t="s">
        <v>532</v>
      </c>
      <c r="J212" s="29"/>
    </row>
    <row r="213" spans="7:10" x14ac:dyDescent="0.3">
      <c r="G213" s="32" t="s">
        <v>533</v>
      </c>
      <c r="H213" s="32" t="s">
        <v>534</v>
      </c>
      <c r="I213" s="32" t="s">
        <v>43</v>
      </c>
      <c r="J213" s="29"/>
    </row>
    <row r="214" spans="7:10" x14ac:dyDescent="0.3">
      <c r="G214" s="32" t="s">
        <v>540</v>
      </c>
      <c r="H214" s="32" t="s">
        <v>534</v>
      </c>
      <c r="I214" s="32" t="s">
        <v>43</v>
      </c>
      <c r="J214" s="29"/>
    </row>
    <row r="215" spans="7:10" x14ac:dyDescent="0.3">
      <c r="G215" s="32" t="s">
        <v>542</v>
      </c>
      <c r="H215" s="32" t="s">
        <v>543</v>
      </c>
      <c r="I215" s="32" t="s">
        <v>548</v>
      </c>
      <c r="J215" s="29"/>
    </row>
    <row r="216" spans="7:10" x14ac:dyDescent="0.3">
      <c r="G216" s="32" t="s">
        <v>542</v>
      </c>
      <c r="H216" s="32" t="s">
        <v>543</v>
      </c>
      <c r="I216" s="32" t="s">
        <v>548</v>
      </c>
      <c r="J216" s="29"/>
    </row>
    <row r="217" spans="7:10" x14ac:dyDescent="0.3">
      <c r="G217" s="32" t="s">
        <v>542</v>
      </c>
      <c r="H217" s="32" t="s">
        <v>543</v>
      </c>
      <c r="I217" s="32" t="s">
        <v>43</v>
      </c>
      <c r="J217" s="29"/>
    </row>
    <row r="218" spans="7:10" x14ac:dyDescent="0.3">
      <c r="G218" s="32" t="s">
        <v>542</v>
      </c>
      <c r="H218" s="32" t="s">
        <v>543</v>
      </c>
      <c r="I218" s="32" t="s">
        <v>550</v>
      </c>
      <c r="J218" s="29"/>
    </row>
    <row r="219" spans="7:10" x14ac:dyDescent="0.3">
      <c r="G219" s="32" t="s">
        <v>542</v>
      </c>
      <c r="H219" s="32" t="s">
        <v>543</v>
      </c>
      <c r="I219" s="32" t="s">
        <v>550</v>
      </c>
      <c r="J219" s="29"/>
    </row>
    <row r="220" spans="7:10" x14ac:dyDescent="0.3">
      <c r="G220" s="32" t="s">
        <v>551</v>
      </c>
      <c r="H220" s="32" t="s">
        <v>552</v>
      </c>
      <c r="I220" s="32" t="s">
        <v>558</v>
      </c>
      <c r="J220" s="29"/>
    </row>
    <row r="221" spans="7:10" x14ac:dyDescent="0.3">
      <c r="G221" s="32" t="s">
        <v>551</v>
      </c>
      <c r="H221" s="32" t="s">
        <v>552</v>
      </c>
      <c r="I221" s="32" t="s">
        <v>558</v>
      </c>
      <c r="J221" s="29"/>
    </row>
    <row r="222" spans="7:10" x14ac:dyDescent="0.3">
      <c r="G222" s="32" t="s">
        <v>551</v>
      </c>
      <c r="H222" s="32" t="s">
        <v>552</v>
      </c>
      <c r="I222" s="32" t="s">
        <v>558</v>
      </c>
      <c r="J222" s="29"/>
    </row>
    <row r="223" spans="7:10" x14ac:dyDescent="0.3">
      <c r="G223" s="32" t="s">
        <v>551</v>
      </c>
      <c r="H223" s="32" t="s">
        <v>552</v>
      </c>
      <c r="I223" s="32" t="s">
        <v>43</v>
      </c>
      <c r="J223" s="29"/>
    </row>
    <row r="224" spans="7:10" x14ac:dyDescent="0.3">
      <c r="G224" s="32" t="s">
        <v>551</v>
      </c>
      <c r="H224" s="32" t="s">
        <v>552</v>
      </c>
      <c r="I224" s="32" t="s">
        <v>564</v>
      </c>
      <c r="J224" s="29"/>
    </row>
    <row r="225" spans="7:10" x14ac:dyDescent="0.3">
      <c r="G225" s="32" t="s">
        <v>551</v>
      </c>
      <c r="H225" s="32" t="s">
        <v>552</v>
      </c>
      <c r="I225" s="32" t="s">
        <v>564</v>
      </c>
      <c r="J225" s="29"/>
    </row>
    <row r="226" spans="7:10" x14ac:dyDescent="0.3">
      <c r="G226" s="32" t="s">
        <v>551</v>
      </c>
      <c r="H226" s="32" t="s">
        <v>552</v>
      </c>
      <c r="I226" s="32" t="s">
        <v>564</v>
      </c>
      <c r="J226" s="29"/>
    </row>
    <row r="227" spans="7:10" x14ac:dyDescent="0.3">
      <c r="G227" s="32" t="s">
        <v>565</v>
      </c>
      <c r="H227" s="32" t="s">
        <v>566</v>
      </c>
      <c r="I227" s="32" t="s">
        <v>43</v>
      </c>
      <c r="J227" s="29"/>
    </row>
    <row r="228" spans="7:10" x14ac:dyDescent="0.3">
      <c r="G228" s="32" t="s">
        <v>572</v>
      </c>
      <c r="H228" s="32" t="s">
        <v>566</v>
      </c>
      <c r="I228" s="32" t="s">
        <v>43</v>
      </c>
      <c r="J228" s="29"/>
    </row>
    <row r="229" spans="7:10" x14ac:dyDescent="0.3">
      <c r="G229" s="32" t="s">
        <v>576</v>
      </c>
      <c r="H229" s="32" t="s">
        <v>566</v>
      </c>
      <c r="I229" s="32" t="s">
        <v>43</v>
      </c>
      <c r="J229" s="29"/>
    </row>
    <row r="230" spans="7:10" x14ac:dyDescent="0.3">
      <c r="G230" s="32" t="s">
        <v>579</v>
      </c>
      <c r="H230" s="32" t="s">
        <v>580</v>
      </c>
      <c r="I230" s="32" t="s">
        <v>43</v>
      </c>
      <c r="J230" s="29"/>
    </row>
    <row r="231" spans="7:10" x14ac:dyDescent="0.3">
      <c r="G231" s="32" t="s">
        <v>585</v>
      </c>
      <c r="H231" s="32" t="s">
        <v>580</v>
      </c>
      <c r="I231" s="32" t="s">
        <v>43</v>
      </c>
      <c r="J231" s="29"/>
    </row>
    <row r="232" spans="7:10" x14ac:dyDescent="0.3">
      <c r="G232" s="32" t="s">
        <v>587</v>
      </c>
      <c r="H232" s="32" t="s">
        <v>580</v>
      </c>
      <c r="I232" s="32" t="s">
        <v>43</v>
      </c>
      <c r="J232" s="29"/>
    </row>
    <row r="233" spans="7:10" x14ac:dyDescent="0.3">
      <c r="G233" s="32" t="s">
        <v>589</v>
      </c>
      <c r="H233" s="32" t="s">
        <v>590</v>
      </c>
      <c r="I233" s="32" t="s">
        <v>596</v>
      </c>
      <c r="J233" s="29"/>
    </row>
    <row r="234" spans="7:10" x14ac:dyDescent="0.3">
      <c r="G234" s="32" t="s">
        <v>589</v>
      </c>
      <c r="H234" s="32" t="s">
        <v>590</v>
      </c>
      <c r="I234" s="32" t="s">
        <v>43</v>
      </c>
      <c r="J234" s="29"/>
    </row>
    <row r="235" spans="7:10" x14ac:dyDescent="0.3">
      <c r="G235" s="32" t="s">
        <v>589</v>
      </c>
      <c r="H235" s="32" t="s">
        <v>590</v>
      </c>
      <c r="I235" s="32" t="s">
        <v>598</v>
      </c>
      <c r="J235" s="29"/>
    </row>
    <row r="236" spans="7:10" x14ac:dyDescent="0.3">
      <c r="G236" s="32" t="s">
        <v>599</v>
      </c>
      <c r="H236" s="32" t="s">
        <v>590</v>
      </c>
      <c r="I236" s="32" t="s">
        <v>600</v>
      </c>
      <c r="J236" s="29"/>
    </row>
    <row r="237" spans="7:10" x14ac:dyDescent="0.3">
      <c r="G237" s="32" t="s">
        <v>599</v>
      </c>
      <c r="H237" s="32" t="s">
        <v>590</v>
      </c>
      <c r="I237" s="32" t="s">
        <v>43</v>
      </c>
      <c r="J237" s="29"/>
    </row>
    <row r="238" spans="7:10" x14ac:dyDescent="0.3">
      <c r="G238" s="32" t="s">
        <v>599</v>
      </c>
      <c r="H238" s="32" t="s">
        <v>590</v>
      </c>
      <c r="I238" s="32" t="s">
        <v>602</v>
      </c>
      <c r="J238" s="29"/>
    </row>
    <row r="239" spans="7:10" x14ac:dyDescent="0.3">
      <c r="G239" s="32" t="s">
        <v>603</v>
      </c>
      <c r="H239" s="32" t="s">
        <v>604</v>
      </c>
      <c r="I239" s="32" t="s">
        <v>43</v>
      </c>
      <c r="J239" s="29"/>
    </row>
    <row r="240" spans="7:10" x14ac:dyDescent="0.3">
      <c r="G240" s="32" t="s">
        <v>613</v>
      </c>
      <c r="H240" s="32" t="s">
        <v>604</v>
      </c>
      <c r="I240" s="32" t="s">
        <v>43</v>
      </c>
      <c r="J240" s="29"/>
    </row>
    <row r="241" spans="7:10" x14ac:dyDescent="0.3">
      <c r="G241" s="32" t="s">
        <v>616</v>
      </c>
      <c r="H241" s="32" t="s">
        <v>604</v>
      </c>
      <c r="I241" s="32" t="s">
        <v>43</v>
      </c>
      <c r="J241" s="29"/>
    </row>
    <row r="242" spans="7:10" x14ac:dyDescent="0.3">
      <c r="G242" s="32" t="s">
        <v>619</v>
      </c>
      <c r="H242" s="32" t="s">
        <v>604</v>
      </c>
      <c r="I242" s="32" t="s">
        <v>43</v>
      </c>
      <c r="J242" s="29"/>
    </row>
    <row r="243" spans="7:10" x14ac:dyDescent="0.3">
      <c r="G243" s="32" t="s">
        <v>623</v>
      </c>
      <c r="H243" s="32" t="s">
        <v>604</v>
      </c>
      <c r="I243" s="32" t="s">
        <v>43</v>
      </c>
      <c r="J243" s="29"/>
    </row>
    <row r="244" spans="7:10" x14ac:dyDescent="0.3">
      <c r="G244" s="32" t="s">
        <v>626</v>
      </c>
      <c r="H244" s="32" t="s">
        <v>604</v>
      </c>
      <c r="I244" s="32" t="s">
        <v>43</v>
      </c>
      <c r="J244" s="29"/>
    </row>
    <row r="245" spans="7:10" x14ac:dyDescent="0.3">
      <c r="G245" s="32" t="s">
        <v>630</v>
      </c>
      <c r="H245" s="32" t="s">
        <v>604</v>
      </c>
      <c r="I245" s="32" t="s">
        <v>43</v>
      </c>
      <c r="J245" s="29"/>
    </row>
    <row r="246" spans="7:10" x14ac:dyDescent="0.3">
      <c r="G246" s="32" t="s">
        <v>633</v>
      </c>
      <c r="H246" s="32" t="s">
        <v>634</v>
      </c>
      <c r="I246" s="32" t="s">
        <v>43</v>
      </c>
      <c r="J246" s="29"/>
    </row>
    <row r="247" spans="7:10" x14ac:dyDescent="0.3">
      <c r="G247" s="32" t="s">
        <v>642</v>
      </c>
      <c r="H247" s="32" t="s">
        <v>643</v>
      </c>
      <c r="I247" s="32" t="s">
        <v>43</v>
      </c>
      <c r="J247" s="29"/>
    </row>
    <row r="248" spans="7:10" x14ac:dyDescent="0.3">
      <c r="G248" s="32" t="s">
        <v>649</v>
      </c>
      <c r="H248" s="32" t="s">
        <v>643</v>
      </c>
      <c r="I248" s="32" t="s">
        <v>43</v>
      </c>
      <c r="J248" s="29"/>
    </row>
    <row r="249" spans="7:10" x14ac:dyDescent="0.3">
      <c r="G249" s="32" t="s">
        <v>651</v>
      </c>
      <c r="H249" s="32" t="s">
        <v>643</v>
      </c>
      <c r="I249" s="32" t="s">
        <v>43</v>
      </c>
      <c r="J249" s="29"/>
    </row>
    <row r="250" spans="7:10" x14ac:dyDescent="0.3">
      <c r="G250" s="32" t="s">
        <v>653</v>
      </c>
      <c r="H250" s="32" t="s">
        <v>654</v>
      </c>
      <c r="I250" s="32" t="s">
        <v>43</v>
      </c>
      <c r="J250" s="29"/>
    </row>
    <row r="251" spans="7:10" x14ac:dyDescent="0.3">
      <c r="G251" s="32" t="s">
        <v>659</v>
      </c>
      <c r="H251" s="32" t="s">
        <v>654</v>
      </c>
      <c r="I251" s="32" t="s">
        <v>43</v>
      </c>
      <c r="J251" s="29"/>
    </row>
    <row r="252" spans="7:10" x14ac:dyDescent="0.3">
      <c r="G252" s="32" t="s">
        <v>661</v>
      </c>
      <c r="H252" s="32" t="s">
        <v>662</v>
      </c>
      <c r="I252" s="32" t="s">
        <v>43</v>
      </c>
      <c r="J252" s="29"/>
    </row>
    <row r="253" spans="7:10" x14ac:dyDescent="0.3">
      <c r="G253" s="32" t="s">
        <v>671</v>
      </c>
      <c r="H253" s="32" t="s">
        <v>662</v>
      </c>
      <c r="I253" s="32" t="s">
        <v>43</v>
      </c>
      <c r="J253" s="29"/>
    </row>
    <row r="254" spans="7:10" x14ac:dyDescent="0.3">
      <c r="G254" s="32" t="s">
        <v>674</v>
      </c>
      <c r="H254" s="32" t="s">
        <v>675</v>
      </c>
      <c r="I254" s="32" t="s">
        <v>43</v>
      </c>
      <c r="J254" s="29"/>
    </row>
    <row r="255" spans="7:10" x14ac:dyDescent="0.3">
      <c r="G255" s="32" t="s">
        <v>681</v>
      </c>
      <c r="H255" s="32" t="s">
        <v>675</v>
      </c>
      <c r="I255" s="32" t="s">
        <v>43</v>
      </c>
      <c r="J255" s="29"/>
    </row>
    <row r="256" spans="7:10" x14ac:dyDescent="0.3">
      <c r="G256" s="32" t="s">
        <v>683</v>
      </c>
      <c r="H256" s="32" t="s">
        <v>675</v>
      </c>
      <c r="I256" s="32" t="s">
        <v>43</v>
      </c>
      <c r="J256" s="29"/>
    </row>
    <row r="257" spans="7:10" x14ac:dyDescent="0.3">
      <c r="G257" s="32" t="s">
        <v>686</v>
      </c>
      <c r="H257" s="32" t="s">
        <v>687</v>
      </c>
      <c r="I257" s="32" t="s">
        <v>43</v>
      </c>
      <c r="J257" s="29"/>
    </row>
    <row r="258" spans="7:10" x14ac:dyDescent="0.3">
      <c r="G258" s="32" t="s">
        <v>694</v>
      </c>
      <c r="H258" s="32" t="s">
        <v>687</v>
      </c>
      <c r="I258" s="32" t="s">
        <v>43</v>
      </c>
      <c r="J258" s="29"/>
    </row>
    <row r="259" spans="7:10" x14ac:dyDescent="0.3">
      <c r="G259" s="32" t="s">
        <v>696</v>
      </c>
      <c r="H259" s="32" t="s">
        <v>687</v>
      </c>
      <c r="I259" s="32" t="s">
        <v>43</v>
      </c>
      <c r="J259" s="29"/>
    </row>
    <row r="260" spans="7:10" x14ac:dyDescent="0.3">
      <c r="G260" s="32" t="s">
        <v>698</v>
      </c>
      <c r="H260" s="32" t="s">
        <v>687</v>
      </c>
      <c r="I260" s="32" t="s">
        <v>43</v>
      </c>
      <c r="J260" s="29"/>
    </row>
    <row r="261" spans="7:10" x14ac:dyDescent="0.3">
      <c r="G261" s="32" t="s">
        <v>700</v>
      </c>
      <c r="H261" s="32" t="s">
        <v>701</v>
      </c>
      <c r="I261" s="32" t="s">
        <v>43</v>
      </c>
      <c r="J261" s="29"/>
    </row>
    <row r="262" spans="7:10" x14ac:dyDescent="0.3">
      <c r="G262" s="32" t="s">
        <v>706</v>
      </c>
      <c r="H262" s="32" t="s">
        <v>701</v>
      </c>
      <c r="I262" s="32" t="s">
        <v>43</v>
      </c>
      <c r="J262" s="29"/>
    </row>
    <row r="263" spans="7:10" x14ac:dyDescent="0.3">
      <c r="G263" s="32" t="s">
        <v>709</v>
      </c>
      <c r="H263" s="32" t="s">
        <v>710</v>
      </c>
      <c r="I263" s="32" t="s">
        <v>43</v>
      </c>
      <c r="J263" s="29"/>
    </row>
    <row r="264" spans="7:10" x14ac:dyDescent="0.3">
      <c r="G264" s="32" t="s">
        <v>715</v>
      </c>
      <c r="H264" s="32" t="s">
        <v>710</v>
      </c>
      <c r="I264" s="32" t="s">
        <v>43</v>
      </c>
      <c r="J264" s="29"/>
    </row>
    <row r="265" spans="7:10" x14ac:dyDescent="0.3">
      <c r="G265" s="32" t="s">
        <v>718</v>
      </c>
      <c r="H265" s="32" t="s">
        <v>710</v>
      </c>
      <c r="I265" s="32" t="s">
        <v>43</v>
      </c>
      <c r="J265" s="29"/>
    </row>
    <row r="266" spans="7:10" x14ac:dyDescent="0.3">
      <c r="G266" s="32" t="s">
        <v>720</v>
      </c>
      <c r="H266" s="32" t="s">
        <v>721</v>
      </c>
      <c r="I266" s="32" t="s">
        <v>43</v>
      </c>
      <c r="J266" s="29"/>
    </row>
    <row r="267" spans="7:10" x14ac:dyDescent="0.3">
      <c r="G267" s="32" t="s">
        <v>727</v>
      </c>
      <c r="H267" s="32" t="s">
        <v>721</v>
      </c>
      <c r="I267" s="32" t="s">
        <v>43</v>
      </c>
      <c r="J267" s="29"/>
    </row>
    <row r="268" spans="7:10" x14ac:dyDescent="0.3">
      <c r="G268" s="32" t="s">
        <v>730</v>
      </c>
      <c r="H268" s="32" t="s">
        <v>721</v>
      </c>
      <c r="I268" s="32" t="s">
        <v>43</v>
      </c>
      <c r="J268" s="29"/>
    </row>
    <row r="269" spans="7:10" x14ac:dyDescent="0.3">
      <c r="G269" s="32" t="s">
        <v>732</v>
      </c>
      <c r="H269" s="32" t="s">
        <v>733</v>
      </c>
      <c r="I269" s="32" t="s">
        <v>740</v>
      </c>
      <c r="J269" s="29"/>
    </row>
    <row r="270" spans="7:10" x14ac:dyDescent="0.3">
      <c r="G270" s="32" t="s">
        <v>732</v>
      </c>
      <c r="H270" s="32" t="s">
        <v>733</v>
      </c>
      <c r="I270" s="32" t="s">
        <v>740</v>
      </c>
      <c r="J270" s="29"/>
    </row>
    <row r="271" spans="7:10" x14ac:dyDescent="0.3">
      <c r="G271" s="32" t="s">
        <v>732</v>
      </c>
      <c r="H271" s="32" t="s">
        <v>733</v>
      </c>
      <c r="I271" s="32" t="s">
        <v>740</v>
      </c>
      <c r="J271" s="29"/>
    </row>
    <row r="272" spans="7:10" x14ac:dyDescent="0.3">
      <c r="G272" s="32" t="s">
        <v>732</v>
      </c>
      <c r="H272" s="32" t="s">
        <v>733</v>
      </c>
      <c r="I272" s="32" t="s">
        <v>741</v>
      </c>
      <c r="J272" s="29"/>
    </row>
    <row r="273" spans="7:10" x14ac:dyDescent="0.3">
      <c r="G273" s="32" t="s">
        <v>732</v>
      </c>
      <c r="H273" s="32" t="s">
        <v>733</v>
      </c>
      <c r="I273" s="32" t="s">
        <v>43</v>
      </c>
      <c r="J273" s="29"/>
    </row>
    <row r="274" spans="7:10" x14ac:dyDescent="0.3">
      <c r="G274" s="32" t="s">
        <v>732</v>
      </c>
      <c r="H274" s="32" t="s">
        <v>733</v>
      </c>
      <c r="I274" s="32" t="s">
        <v>743</v>
      </c>
      <c r="J274" s="29"/>
    </row>
    <row r="275" spans="7:10" x14ac:dyDescent="0.3">
      <c r="G275" s="32" t="s">
        <v>732</v>
      </c>
      <c r="H275" s="32" t="s">
        <v>733</v>
      </c>
      <c r="I275" s="32" t="s">
        <v>743</v>
      </c>
      <c r="J275" s="29"/>
    </row>
    <row r="276" spans="7:10" x14ac:dyDescent="0.3">
      <c r="G276" s="32" t="s">
        <v>732</v>
      </c>
      <c r="H276" s="32" t="s">
        <v>733</v>
      </c>
      <c r="I276" s="32" t="s">
        <v>743</v>
      </c>
      <c r="J276" s="29"/>
    </row>
    <row r="277" spans="7:10" x14ac:dyDescent="0.3">
      <c r="G277" s="32" t="s">
        <v>732</v>
      </c>
      <c r="H277" s="32" t="s">
        <v>733</v>
      </c>
      <c r="I277" s="32" t="s">
        <v>744</v>
      </c>
      <c r="J277" s="29"/>
    </row>
    <row r="278" spans="7:10" x14ac:dyDescent="0.3">
      <c r="G278" s="32" t="s">
        <v>745</v>
      </c>
      <c r="H278" s="32" t="s">
        <v>746</v>
      </c>
      <c r="I278" s="32" t="s">
        <v>752</v>
      </c>
      <c r="J278" s="29"/>
    </row>
    <row r="279" spans="7:10" x14ac:dyDescent="0.3">
      <c r="G279" s="32" t="s">
        <v>745</v>
      </c>
      <c r="H279" s="32" t="s">
        <v>746</v>
      </c>
      <c r="I279" s="32" t="s">
        <v>753</v>
      </c>
      <c r="J279" s="29"/>
    </row>
    <row r="280" spans="7:10" x14ac:dyDescent="0.3">
      <c r="G280" s="32" t="s">
        <v>745</v>
      </c>
      <c r="H280" s="32" t="s">
        <v>746</v>
      </c>
      <c r="I280" s="32" t="s">
        <v>753</v>
      </c>
      <c r="J280" s="29"/>
    </row>
    <row r="281" spans="7:10" x14ac:dyDescent="0.3">
      <c r="G281" s="32" t="s">
        <v>745</v>
      </c>
      <c r="H281" s="32" t="s">
        <v>746</v>
      </c>
      <c r="I281" s="32" t="s">
        <v>754</v>
      </c>
      <c r="J281" s="29"/>
    </row>
    <row r="282" spans="7:10" x14ac:dyDescent="0.3">
      <c r="G282" s="32" t="s">
        <v>745</v>
      </c>
      <c r="H282" s="32" t="s">
        <v>746</v>
      </c>
      <c r="I282" s="32" t="s">
        <v>752</v>
      </c>
      <c r="J282" s="29"/>
    </row>
    <row r="283" spans="7:10" x14ac:dyDescent="0.3">
      <c r="G283" s="32" t="s">
        <v>745</v>
      </c>
      <c r="H283" s="32" t="s">
        <v>746</v>
      </c>
      <c r="I283" s="32" t="s">
        <v>755</v>
      </c>
      <c r="J283" s="29"/>
    </row>
    <row r="284" spans="7:10" x14ac:dyDescent="0.3">
      <c r="G284" s="32" t="s">
        <v>756</v>
      </c>
      <c r="H284" s="32" t="s">
        <v>746</v>
      </c>
      <c r="I284" s="32" t="s">
        <v>758</v>
      </c>
      <c r="J284" s="29"/>
    </row>
    <row r="285" spans="7:10" x14ac:dyDescent="0.3">
      <c r="G285" s="32" t="s">
        <v>756</v>
      </c>
      <c r="H285" s="32" t="s">
        <v>746</v>
      </c>
      <c r="I285" s="32" t="s">
        <v>758</v>
      </c>
      <c r="J285" s="29"/>
    </row>
    <row r="286" spans="7:10" x14ac:dyDescent="0.3">
      <c r="G286" s="32" t="s">
        <v>756</v>
      </c>
      <c r="H286" s="32" t="s">
        <v>746</v>
      </c>
      <c r="I286" s="32" t="s">
        <v>758</v>
      </c>
      <c r="J286" s="29"/>
    </row>
    <row r="287" spans="7:10" x14ac:dyDescent="0.3">
      <c r="G287" s="32" t="s">
        <v>756</v>
      </c>
      <c r="H287" s="32" t="s">
        <v>746</v>
      </c>
      <c r="I287" s="32" t="s">
        <v>759</v>
      </c>
      <c r="J287" s="29"/>
    </row>
    <row r="288" spans="7:10" x14ac:dyDescent="0.3">
      <c r="G288" s="32" t="s">
        <v>756</v>
      </c>
      <c r="H288" s="32" t="s">
        <v>746</v>
      </c>
      <c r="I288" s="32" t="s">
        <v>759</v>
      </c>
      <c r="J288" s="29"/>
    </row>
    <row r="289" spans="7:10" x14ac:dyDescent="0.3">
      <c r="G289" s="32" t="s">
        <v>756</v>
      </c>
      <c r="H289" s="32" t="s">
        <v>746</v>
      </c>
      <c r="I289" s="32" t="s">
        <v>759</v>
      </c>
      <c r="J289" s="29"/>
    </row>
    <row r="290" spans="7:10" x14ac:dyDescent="0.3">
      <c r="G290" s="32" t="s">
        <v>760</v>
      </c>
      <c r="H290" s="32" t="s">
        <v>746</v>
      </c>
      <c r="I290" s="32" t="s">
        <v>763</v>
      </c>
      <c r="J290" s="29"/>
    </row>
    <row r="291" spans="7:10" x14ac:dyDescent="0.3">
      <c r="G291" s="32" t="s">
        <v>760</v>
      </c>
      <c r="H291" s="32" t="s">
        <v>746</v>
      </c>
      <c r="I291" s="32" t="s">
        <v>763</v>
      </c>
      <c r="J291" s="29"/>
    </row>
    <row r="292" spans="7:10" x14ac:dyDescent="0.3">
      <c r="G292" s="32" t="s">
        <v>760</v>
      </c>
      <c r="H292" s="32" t="s">
        <v>746</v>
      </c>
      <c r="I292" s="32" t="s">
        <v>763</v>
      </c>
      <c r="J292" s="29"/>
    </row>
    <row r="293" spans="7:10" x14ac:dyDescent="0.3">
      <c r="G293" s="32" t="s">
        <v>760</v>
      </c>
      <c r="H293" s="32" t="s">
        <v>746</v>
      </c>
      <c r="I293" s="32" t="s">
        <v>763</v>
      </c>
      <c r="J293" s="29"/>
    </row>
    <row r="294" spans="7:10" x14ac:dyDescent="0.3">
      <c r="G294" s="32" t="s">
        <v>760</v>
      </c>
      <c r="H294" s="32" t="s">
        <v>746</v>
      </c>
      <c r="I294" s="32" t="s">
        <v>763</v>
      </c>
      <c r="J294" s="29"/>
    </row>
    <row r="295" spans="7:10" x14ac:dyDescent="0.3">
      <c r="G295" s="32" t="s">
        <v>760</v>
      </c>
      <c r="H295" s="32" t="s">
        <v>746</v>
      </c>
      <c r="I295" s="32" t="s">
        <v>768</v>
      </c>
      <c r="J295" s="29"/>
    </row>
    <row r="296" spans="7:10" x14ac:dyDescent="0.3">
      <c r="G296" s="32" t="s">
        <v>760</v>
      </c>
      <c r="H296" s="32" t="s">
        <v>746</v>
      </c>
      <c r="I296" s="32" t="s">
        <v>768</v>
      </c>
      <c r="J296" s="29"/>
    </row>
    <row r="297" spans="7:10" x14ac:dyDescent="0.3">
      <c r="G297" s="32" t="s">
        <v>760</v>
      </c>
      <c r="H297" s="32" t="s">
        <v>746</v>
      </c>
      <c r="I297" s="32" t="s">
        <v>768</v>
      </c>
      <c r="J297" s="29"/>
    </row>
    <row r="298" spans="7:10" x14ac:dyDescent="0.3">
      <c r="G298" s="32" t="s">
        <v>760</v>
      </c>
      <c r="H298" s="32" t="s">
        <v>746</v>
      </c>
      <c r="I298" s="32" t="s">
        <v>768</v>
      </c>
      <c r="J298" s="29"/>
    </row>
    <row r="299" spans="7:10" x14ac:dyDescent="0.3">
      <c r="G299" s="32" t="s">
        <v>760</v>
      </c>
      <c r="H299" s="32" t="s">
        <v>746</v>
      </c>
      <c r="I299" s="32" t="s">
        <v>768</v>
      </c>
      <c r="J299" s="29"/>
    </row>
    <row r="300" spans="7:10" x14ac:dyDescent="0.3">
      <c r="G300" s="32" t="s">
        <v>769</v>
      </c>
      <c r="H300" s="32" t="s">
        <v>770</v>
      </c>
      <c r="I300" s="32" t="s">
        <v>778</v>
      </c>
      <c r="J300" s="29"/>
    </row>
    <row r="301" spans="7:10" x14ac:dyDescent="0.3">
      <c r="G301" s="32" t="s">
        <v>769</v>
      </c>
      <c r="H301" s="32" t="s">
        <v>770</v>
      </c>
      <c r="I301" s="32" t="s">
        <v>779</v>
      </c>
      <c r="J301" s="29"/>
    </row>
    <row r="302" spans="7:10" x14ac:dyDescent="0.3">
      <c r="G302" s="32" t="s">
        <v>769</v>
      </c>
      <c r="H302" s="32" t="s">
        <v>770</v>
      </c>
      <c r="I302" s="32" t="s">
        <v>780</v>
      </c>
      <c r="J302" s="29"/>
    </row>
    <row r="303" spans="7:10" x14ac:dyDescent="0.3">
      <c r="G303" s="32" t="s">
        <v>769</v>
      </c>
      <c r="H303" s="32" t="s">
        <v>770</v>
      </c>
      <c r="I303" s="32" t="s">
        <v>781</v>
      </c>
      <c r="J303" s="29"/>
    </row>
    <row r="304" spans="7:10" x14ac:dyDescent="0.3">
      <c r="G304" s="32" t="s">
        <v>782</v>
      </c>
      <c r="H304" s="32" t="s">
        <v>770</v>
      </c>
      <c r="I304" s="32" t="s">
        <v>785</v>
      </c>
      <c r="J304" s="29"/>
    </row>
    <row r="305" spans="7:10" x14ac:dyDescent="0.3">
      <c r="G305" s="32" t="s">
        <v>782</v>
      </c>
      <c r="H305" s="32" t="s">
        <v>770</v>
      </c>
      <c r="I305" s="32" t="s">
        <v>786</v>
      </c>
      <c r="J305" s="29"/>
    </row>
    <row r="306" spans="7:10" x14ac:dyDescent="0.3">
      <c r="G306" s="32" t="s">
        <v>782</v>
      </c>
      <c r="H306" s="32" t="s">
        <v>770</v>
      </c>
      <c r="I306" s="32" t="s">
        <v>786</v>
      </c>
      <c r="J306" s="29"/>
    </row>
    <row r="307" spans="7:10" x14ac:dyDescent="0.3">
      <c r="G307" s="32" t="s">
        <v>782</v>
      </c>
      <c r="H307" s="32" t="s">
        <v>770</v>
      </c>
      <c r="I307" s="32" t="s">
        <v>43</v>
      </c>
      <c r="J307" s="29"/>
    </row>
    <row r="308" spans="7:10" x14ac:dyDescent="0.3">
      <c r="G308" s="32" t="s">
        <v>782</v>
      </c>
      <c r="H308" s="32" t="s">
        <v>770</v>
      </c>
      <c r="I308" s="32" t="s">
        <v>43</v>
      </c>
      <c r="J308" s="29"/>
    </row>
    <row r="309" spans="7:10" x14ac:dyDescent="0.3">
      <c r="G309" s="32" t="s">
        <v>782</v>
      </c>
      <c r="H309" s="32" t="s">
        <v>770</v>
      </c>
      <c r="I309" s="32" t="s">
        <v>789</v>
      </c>
      <c r="J309" s="29"/>
    </row>
    <row r="310" spans="7:10" x14ac:dyDescent="0.3">
      <c r="G310" s="32" t="s">
        <v>782</v>
      </c>
      <c r="H310" s="32" t="s">
        <v>770</v>
      </c>
      <c r="I310" s="32" t="s">
        <v>790</v>
      </c>
      <c r="J310" s="29"/>
    </row>
    <row r="311" spans="7:10" x14ac:dyDescent="0.3">
      <c r="G311" s="32" t="s">
        <v>782</v>
      </c>
      <c r="H311" s="32" t="s">
        <v>770</v>
      </c>
      <c r="I311" s="32" t="s">
        <v>790</v>
      </c>
      <c r="J311" s="29"/>
    </row>
    <row r="312" spans="7:10" x14ac:dyDescent="0.3">
      <c r="G312" s="32" t="s">
        <v>791</v>
      </c>
      <c r="H312" s="32" t="s">
        <v>792</v>
      </c>
      <c r="I312" s="32" t="s">
        <v>798</v>
      </c>
      <c r="J312" s="29"/>
    </row>
    <row r="313" spans="7:10" x14ac:dyDescent="0.3">
      <c r="G313" s="32" t="s">
        <v>791</v>
      </c>
      <c r="H313" s="32" t="s">
        <v>792</v>
      </c>
      <c r="I313" s="32" t="s">
        <v>798</v>
      </c>
      <c r="J313" s="29"/>
    </row>
    <row r="314" spans="7:10" x14ac:dyDescent="0.3">
      <c r="G314" s="32" t="s">
        <v>791</v>
      </c>
      <c r="H314" s="32" t="s">
        <v>792</v>
      </c>
      <c r="I314" s="32" t="s">
        <v>798</v>
      </c>
      <c r="J314" s="29"/>
    </row>
    <row r="315" spans="7:10" x14ac:dyDescent="0.3">
      <c r="G315" s="32" t="s">
        <v>791</v>
      </c>
      <c r="H315" s="32" t="s">
        <v>792</v>
      </c>
      <c r="I315" s="32" t="s">
        <v>798</v>
      </c>
      <c r="J315" s="29"/>
    </row>
    <row r="316" spans="7:10" x14ac:dyDescent="0.3">
      <c r="G316" s="32" t="s">
        <v>791</v>
      </c>
      <c r="H316" s="32" t="s">
        <v>792</v>
      </c>
      <c r="I316" s="32" t="s">
        <v>800</v>
      </c>
      <c r="J316" s="29"/>
    </row>
    <row r="317" spans="7:10" x14ac:dyDescent="0.3">
      <c r="G317" s="32" t="s">
        <v>791</v>
      </c>
      <c r="H317" s="32" t="s">
        <v>792</v>
      </c>
      <c r="I317" s="32" t="s">
        <v>800</v>
      </c>
      <c r="J317" s="29"/>
    </row>
    <row r="318" spans="7:10" x14ac:dyDescent="0.3">
      <c r="G318" s="32" t="s">
        <v>791</v>
      </c>
      <c r="H318" s="32" t="s">
        <v>792</v>
      </c>
      <c r="I318" s="32" t="s">
        <v>801</v>
      </c>
      <c r="J318" s="29"/>
    </row>
    <row r="319" spans="7:10" x14ac:dyDescent="0.3">
      <c r="G319" s="32" t="s">
        <v>791</v>
      </c>
      <c r="H319" s="32" t="s">
        <v>792</v>
      </c>
      <c r="I319" s="32" t="s">
        <v>802</v>
      </c>
      <c r="J319" s="29"/>
    </row>
    <row r="320" spans="7:10" x14ac:dyDescent="0.3">
      <c r="G320" s="32" t="s">
        <v>791</v>
      </c>
      <c r="H320" s="32" t="s">
        <v>792</v>
      </c>
      <c r="I320" s="32" t="s">
        <v>802</v>
      </c>
      <c r="J320" s="29"/>
    </row>
    <row r="321" spans="7:10" x14ac:dyDescent="0.3">
      <c r="G321" s="32" t="s">
        <v>791</v>
      </c>
      <c r="H321" s="32" t="s">
        <v>792</v>
      </c>
      <c r="I321" s="32" t="s">
        <v>802</v>
      </c>
      <c r="J321" s="29"/>
    </row>
    <row r="322" spans="7:10" x14ac:dyDescent="0.3">
      <c r="G322" s="32" t="s">
        <v>791</v>
      </c>
      <c r="H322" s="32" t="s">
        <v>792</v>
      </c>
      <c r="I322" s="32" t="s">
        <v>803</v>
      </c>
      <c r="J322" s="29"/>
    </row>
    <row r="323" spans="7:10" x14ac:dyDescent="0.3">
      <c r="G323" s="32" t="s">
        <v>791</v>
      </c>
      <c r="H323" s="32" t="s">
        <v>792</v>
      </c>
      <c r="I323" s="32" t="s">
        <v>803</v>
      </c>
      <c r="J323" s="29"/>
    </row>
    <row r="324" spans="7:10" x14ac:dyDescent="0.3">
      <c r="G324" s="32" t="s">
        <v>791</v>
      </c>
      <c r="H324" s="32" t="s">
        <v>792</v>
      </c>
      <c r="I324" s="32" t="s">
        <v>803</v>
      </c>
      <c r="J324" s="29"/>
    </row>
    <row r="325" spans="7:10" x14ac:dyDescent="0.3">
      <c r="G325" s="32" t="s">
        <v>791</v>
      </c>
      <c r="H325" s="32" t="s">
        <v>792</v>
      </c>
      <c r="I325" s="32" t="s">
        <v>803</v>
      </c>
      <c r="J325" s="29"/>
    </row>
    <row r="326" spans="7:10" x14ac:dyDescent="0.3">
      <c r="G326" s="32" t="s">
        <v>791</v>
      </c>
      <c r="H326" s="32" t="s">
        <v>792</v>
      </c>
      <c r="I326" s="32" t="s">
        <v>804</v>
      </c>
      <c r="J326" s="29"/>
    </row>
    <row r="327" spans="7:10" x14ac:dyDescent="0.3">
      <c r="G327" s="32" t="s">
        <v>791</v>
      </c>
      <c r="H327" s="32" t="s">
        <v>792</v>
      </c>
      <c r="I327" s="32" t="s">
        <v>804</v>
      </c>
      <c r="J327" s="29"/>
    </row>
    <row r="328" spans="7:10" x14ac:dyDescent="0.3">
      <c r="G328" s="32" t="s">
        <v>791</v>
      </c>
      <c r="H328" s="32" t="s">
        <v>792</v>
      </c>
      <c r="I328" s="32" t="s">
        <v>805</v>
      </c>
      <c r="J328" s="29"/>
    </row>
    <row r="329" spans="7:10" x14ac:dyDescent="0.3">
      <c r="G329" s="32" t="s">
        <v>791</v>
      </c>
      <c r="H329" s="32" t="s">
        <v>792</v>
      </c>
      <c r="I329" s="32" t="s">
        <v>806</v>
      </c>
      <c r="J329" s="29"/>
    </row>
    <row r="330" spans="7:10" x14ac:dyDescent="0.3">
      <c r="G330" s="32" t="s">
        <v>791</v>
      </c>
      <c r="H330" s="32" t="s">
        <v>792</v>
      </c>
      <c r="I330" s="32" t="s">
        <v>806</v>
      </c>
      <c r="J330" s="29"/>
    </row>
    <row r="331" spans="7:10" x14ac:dyDescent="0.3">
      <c r="G331" s="32" t="s">
        <v>791</v>
      </c>
      <c r="H331" s="32" t="s">
        <v>792</v>
      </c>
      <c r="I331" s="32" t="s">
        <v>806</v>
      </c>
      <c r="J331" s="29"/>
    </row>
    <row r="332" spans="7:10" x14ac:dyDescent="0.3">
      <c r="G332" s="32" t="s">
        <v>807</v>
      </c>
      <c r="H332" s="32" t="s">
        <v>792</v>
      </c>
      <c r="I332" s="32" t="s">
        <v>808</v>
      </c>
      <c r="J332" s="29"/>
    </row>
    <row r="333" spans="7:10" x14ac:dyDescent="0.3">
      <c r="G333" s="32" t="s">
        <v>807</v>
      </c>
      <c r="H333" s="32" t="s">
        <v>792</v>
      </c>
      <c r="I333" s="32" t="s">
        <v>808</v>
      </c>
      <c r="J333" s="29"/>
    </row>
    <row r="334" spans="7:10" x14ac:dyDescent="0.3">
      <c r="G334" s="32" t="s">
        <v>807</v>
      </c>
      <c r="H334" s="32" t="s">
        <v>792</v>
      </c>
      <c r="I334" s="32" t="s">
        <v>808</v>
      </c>
      <c r="J334" s="29"/>
    </row>
    <row r="335" spans="7:10" x14ac:dyDescent="0.3">
      <c r="G335" s="32" t="s">
        <v>807</v>
      </c>
      <c r="H335" s="32" t="s">
        <v>792</v>
      </c>
      <c r="I335" s="32" t="s">
        <v>809</v>
      </c>
      <c r="J335" s="29"/>
    </row>
    <row r="336" spans="7:10" x14ac:dyDescent="0.3">
      <c r="G336" s="32" t="s">
        <v>807</v>
      </c>
      <c r="H336" s="32" t="s">
        <v>792</v>
      </c>
      <c r="I336" s="32" t="s">
        <v>810</v>
      </c>
      <c r="J336" s="29"/>
    </row>
    <row r="337" spans="7:10" x14ac:dyDescent="0.3">
      <c r="G337" s="32" t="s">
        <v>807</v>
      </c>
      <c r="H337" s="32" t="s">
        <v>792</v>
      </c>
      <c r="I337" s="32" t="s">
        <v>810</v>
      </c>
      <c r="J337" s="29"/>
    </row>
    <row r="338" spans="7:10" x14ac:dyDescent="0.3">
      <c r="G338" s="32" t="s">
        <v>807</v>
      </c>
      <c r="H338" s="32" t="s">
        <v>792</v>
      </c>
      <c r="I338" s="32" t="s">
        <v>810</v>
      </c>
      <c r="J338" s="29"/>
    </row>
    <row r="339" spans="7:10" x14ac:dyDescent="0.3">
      <c r="G339" s="32" t="s">
        <v>807</v>
      </c>
      <c r="H339" s="32" t="s">
        <v>792</v>
      </c>
      <c r="I339" s="32" t="s">
        <v>811</v>
      </c>
      <c r="J339" s="29"/>
    </row>
    <row r="340" spans="7:10" x14ac:dyDescent="0.3">
      <c r="G340" s="32" t="s">
        <v>807</v>
      </c>
      <c r="H340" s="32" t="s">
        <v>792</v>
      </c>
      <c r="I340" s="32" t="s">
        <v>811</v>
      </c>
      <c r="J340" s="29"/>
    </row>
    <row r="341" spans="7:10" x14ac:dyDescent="0.3">
      <c r="G341" s="32" t="s">
        <v>807</v>
      </c>
      <c r="H341" s="32" t="s">
        <v>792</v>
      </c>
      <c r="I341" s="32" t="s">
        <v>811</v>
      </c>
      <c r="J341" s="29"/>
    </row>
    <row r="342" spans="7:10" x14ac:dyDescent="0.3">
      <c r="G342" s="32" t="s">
        <v>807</v>
      </c>
      <c r="H342" s="32" t="s">
        <v>792</v>
      </c>
      <c r="I342" s="32" t="s">
        <v>812</v>
      </c>
      <c r="J342" s="29"/>
    </row>
    <row r="343" spans="7:10" x14ac:dyDescent="0.3">
      <c r="G343" s="32" t="s">
        <v>807</v>
      </c>
      <c r="H343" s="32" t="s">
        <v>792</v>
      </c>
      <c r="I343" s="32" t="s">
        <v>813</v>
      </c>
      <c r="J343" s="29"/>
    </row>
    <row r="344" spans="7:10" x14ac:dyDescent="0.3">
      <c r="G344" s="32" t="s">
        <v>807</v>
      </c>
      <c r="H344" s="32" t="s">
        <v>792</v>
      </c>
      <c r="I344" s="32" t="s">
        <v>813</v>
      </c>
      <c r="J344" s="29"/>
    </row>
    <row r="345" spans="7:10" x14ac:dyDescent="0.3">
      <c r="G345" s="32" t="s">
        <v>807</v>
      </c>
      <c r="H345" s="32" t="s">
        <v>792</v>
      </c>
      <c r="I345" s="32" t="s">
        <v>813</v>
      </c>
      <c r="J345" s="29"/>
    </row>
    <row r="346" spans="7:10" x14ac:dyDescent="0.3">
      <c r="G346" s="32" t="s">
        <v>814</v>
      </c>
      <c r="H346" s="32" t="s">
        <v>792</v>
      </c>
      <c r="I346" s="32" t="s">
        <v>817</v>
      </c>
      <c r="J346" s="29"/>
    </row>
    <row r="347" spans="7:10" x14ac:dyDescent="0.3">
      <c r="G347" s="32" t="s">
        <v>814</v>
      </c>
      <c r="H347" s="32" t="s">
        <v>792</v>
      </c>
      <c r="I347" s="32" t="s">
        <v>820</v>
      </c>
      <c r="J347" s="29"/>
    </row>
    <row r="348" spans="7:10" x14ac:dyDescent="0.3">
      <c r="G348" s="32" t="s">
        <v>814</v>
      </c>
      <c r="H348" s="32" t="s">
        <v>792</v>
      </c>
      <c r="I348" s="32" t="s">
        <v>823</v>
      </c>
      <c r="J348" s="29"/>
    </row>
    <row r="349" spans="7:10" x14ac:dyDescent="0.3">
      <c r="G349" s="32" t="s">
        <v>814</v>
      </c>
      <c r="H349" s="32" t="s">
        <v>792</v>
      </c>
      <c r="I349" s="32" t="s">
        <v>823</v>
      </c>
      <c r="J349" s="29"/>
    </row>
    <row r="350" spans="7:10" x14ac:dyDescent="0.3">
      <c r="G350" s="32" t="s">
        <v>814</v>
      </c>
      <c r="H350" s="32" t="s">
        <v>792</v>
      </c>
      <c r="I350" s="32" t="s">
        <v>823</v>
      </c>
      <c r="J350" s="29"/>
    </row>
    <row r="351" spans="7:10" x14ac:dyDescent="0.3">
      <c r="G351" s="32" t="s">
        <v>814</v>
      </c>
      <c r="H351" s="32" t="s">
        <v>792</v>
      </c>
      <c r="I351" s="32" t="s">
        <v>43</v>
      </c>
      <c r="J351" s="29"/>
    </row>
    <row r="352" spans="7:10" x14ac:dyDescent="0.3">
      <c r="G352" s="32" t="s">
        <v>814</v>
      </c>
      <c r="H352" s="32" t="s">
        <v>792</v>
      </c>
      <c r="I352" s="32" t="s">
        <v>43</v>
      </c>
      <c r="J352" s="29"/>
    </row>
    <row r="353" spans="7:10" x14ac:dyDescent="0.3">
      <c r="G353" s="32" t="s">
        <v>814</v>
      </c>
      <c r="H353" s="32" t="s">
        <v>792</v>
      </c>
      <c r="I353" s="32" t="s">
        <v>827</v>
      </c>
      <c r="J353" s="29"/>
    </row>
    <row r="354" spans="7:10" x14ac:dyDescent="0.3">
      <c r="G354" s="32" t="s">
        <v>814</v>
      </c>
      <c r="H354" s="32" t="s">
        <v>792</v>
      </c>
      <c r="I354" s="32" t="s">
        <v>828</v>
      </c>
      <c r="J354" s="29"/>
    </row>
    <row r="355" spans="7:10" x14ac:dyDescent="0.3">
      <c r="G355" s="32" t="s">
        <v>814</v>
      </c>
      <c r="H355" s="32" t="s">
        <v>792</v>
      </c>
      <c r="I355" s="32" t="s">
        <v>829</v>
      </c>
      <c r="J355" s="29"/>
    </row>
    <row r="356" spans="7:10" x14ac:dyDescent="0.3">
      <c r="G356" s="32" t="s">
        <v>814</v>
      </c>
      <c r="H356" s="32" t="s">
        <v>792</v>
      </c>
      <c r="I356" s="32" t="s">
        <v>829</v>
      </c>
      <c r="J356" s="29"/>
    </row>
    <row r="357" spans="7:10" x14ac:dyDescent="0.3">
      <c r="G357" s="32" t="s">
        <v>814</v>
      </c>
      <c r="H357" s="32" t="s">
        <v>792</v>
      </c>
      <c r="I357" s="32" t="s">
        <v>829</v>
      </c>
      <c r="J357" s="29"/>
    </row>
    <row r="358" spans="7:10" x14ac:dyDescent="0.3">
      <c r="G358" s="32" t="s">
        <v>830</v>
      </c>
      <c r="H358" s="32" t="s">
        <v>792</v>
      </c>
      <c r="I358" s="32" t="s">
        <v>43</v>
      </c>
      <c r="J358" s="29"/>
    </row>
    <row r="359" spans="7:10" x14ac:dyDescent="0.3">
      <c r="G359" s="32" t="s">
        <v>832</v>
      </c>
      <c r="H359" s="32" t="s">
        <v>792</v>
      </c>
      <c r="I359" s="32" t="s">
        <v>43</v>
      </c>
      <c r="J359" s="29"/>
    </row>
    <row r="360" spans="7:10" x14ac:dyDescent="0.3">
      <c r="G360" s="32" t="s">
        <v>834</v>
      </c>
      <c r="H360" s="32" t="s">
        <v>792</v>
      </c>
      <c r="I360" s="32" t="s">
        <v>43</v>
      </c>
      <c r="J360" s="29"/>
    </row>
    <row r="361" spans="7:10" x14ac:dyDescent="0.3">
      <c r="G361" s="32" t="s">
        <v>837</v>
      </c>
      <c r="H361" s="32" t="s">
        <v>792</v>
      </c>
      <c r="I361" s="32" t="s">
        <v>43</v>
      </c>
      <c r="J361" s="29"/>
    </row>
    <row r="362" spans="7:10" x14ac:dyDescent="0.3">
      <c r="G362" s="32" t="s">
        <v>839</v>
      </c>
      <c r="H362" s="32" t="s">
        <v>840</v>
      </c>
      <c r="I362" s="32" t="s">
        <v>846</v>
      </c>
      <c r="J362" s="29"/>
    </row>
    <row r="363" spans="7:10" x14ac:dyDescent="0.3">
      <c r="G363" s="32" t="s">
        <v>839</v>
      </c>
      <c r="H363" s="32" t="s">
        <v>840</v>
      </c>
      <c r="I363" s="32" t="s">
        <v>847</v>
      </c>
      <c r="J363" s="29"/>
    </row>
    <row r="364" spans="7:10" x14ac:dyDescent="0.3">
      <c r="G364" s="32" t="s">
        <v>839</v>
      </c>
      <c r="H364" s="32" t="s">
        <v>840</v>
      </c>
      <c r="I364" s="32" t="s">
        <v>848</v>
      </c>
      <c r="J364" s="29"/>
    </row>
    <row r="365" spans="7:10" x14ac:dyDescent="0.3">
      <c r="G365" s="32" t="s">
        <v>839</v>
      </c>
      <c r="H365" s="32" t="s">
        <v>840</v>
      </c>
      <c r="I365" s="32" t="s">
        <v>849</v>
      </c>
      <c r="J365" s="29"/>
    </row>
    <row r="366" spans="7:10" x14ac:dyDescent="0.3">
      <c r="G366" s="32" t="s">
        <v>850</v>
      </c>
      <c r="H366" s="32" t="s">
        <v>840</v>
      </c>
      <c r="I366" s="32" t="s">
        <v>43</v>
      </c>
      <c r="J366" s="29"/>
    </row>
    <row r="367" spans="7:10" x14ac:dyDescent="0.3">
      <c r="G367" s="32" t="s">
        <v>852</v>
      </c>
      <c r="H367" s="32" t="s">
        <v>853</v>
      </c>
      <c r="I367" s="32" t="s">
        <v>43</v>
      </c>
      <c r="J367" s="29"/>
    </row>
    <row r="368" spans="7:10" x14ac:dyDescent="0.3">
      <c r="G368" s="32" t="s">
        <v>859</v>
      </c>
      <c r="H368" s="32" t="s">
        <v>853</v>
      </c>
      <c r="I368" s="32" t="s">
        <v>43</v>
      </c>
      <c r="J368" s="29"/>
    </row>
    <row r="369" spans="7:10" x14ac:dyDescent="0.3">
      <c r="G369" s="32" t="s">
        <v>861</v>
      </c>
      <c r="H369" s="32" t="s">
        <v>862</v>
      </c>
      <c r="I369" s="32" t="s">
        <v>43</v>
      </c>
      <c r="J369" s="29"/>
    </row>
    <row r="370" spans="7:10" x14ac:dyDescent="0.3">
      <c r="G370" s="32" t="s">
        <v>866</v>
      </c>
      <c r="H370" s="32" t="s">
        <v>862</v>
      </c>
      <c r="I370" s="32" t="s">
        <v>43</v>
      </c>
      <c r="J370" s="29"/>
    </row>
    <row r="371" spans="7:10" x14ac:dyDescent="0.3">
      <c r="G371" s="32" t="s">
        <v>869</v>
      </c>
      <c r="H371" s="32" t="s">
        <v>862</v>
      </c>
      <c r="I371" s="32" t="s">
        <v>43</v>
      </c>
      <c r="J371" s="29"/>
    </row>
    <row r="372" spans="7:10" x14ac:dyDescent="0.3">
      <c r="G372" s="32" t="s">
        <v>872</v>
      </c>
      <c r="H372" s="32" t="s">
        <v>873</v>
      </c>
      <c r="I372" s="32" t="s">
        <v>43</v>
      </c>
      <c r="J372" s="29"/>
    </row>
    <row r="373" spans="7:10" x14ac:dyDescent="0.3">
      <c r="G373" s="32" t="s">
        <v>878</v>
      </c>
      <c r="H373" s="32" t="s">
        <v>873</v>
      </c>
      <c r="I373" s="32" t="s">
        <v>43</v>
      </c>
      <c r="J373" s="29"/>
    </row>
    <row r="374" spans="7:10" x14ac:dyDescent="0.3">
      <c r="G374" s="32" t="s">
        <v>881</v>
      </c>
      <c r="H374" s="32" t="s">
        <v>882</v>
      </c>
      <c r="I374" s="32" t="s">
        <v>43</v>
      </c>
      <c r="J374" s="29"/>
    </row>
    <row r="375" spans="7:10" x14ac:dyDescent="0.3">
      <c r="G375" s="32" t="s">
        <v>888</v>
      </c>
      <c r="H375" s="32" t="s">
        <v>882</v>
      </c>
      <c r="I375" s="32" t="s">
        <v>43</v>
      </c>
      <c r="J375" s="29"/>
    </row>
    <row r="376" spans="7:10" x14ac:dyDescent="0.3">
      <c r="G376" s="32" t="s">
        <v>892</v>
      </c>
      <c r="H376" s="32" t="s">
        <v>882</v>
      </c>
      <c r="I376" s="32" t="s">
        <v>43</v>
      </c>
      <c r="J376" s="29"/>
    </row>
    <row r="377" spans="7:10" x14ac:dyDescent="0.3">
      <c r="G377" s="32" t="s">
        <v>895</v>
      </c>
      <c r="H377" s="32" t="s">
        <v>882</v>
      </c>
      <c r="I377" s="32" t="s">
        <v>43</v>
      </c>
      <c r="J377" s="29"/>
    </row>
    <row r="378" spans="7:10" x14ac:dyDescent="0.3">
      <c r="G378" s="32" t="s">
        <v>898</v>
      </c>
      <c r="H378" s="32" t="s">
        <v>882</v>
      </c>
      <c r="I378" s="32" t="s">
        <v>43</v>
      </c>
      <c r="J378" s="29"/>
    </row>
    <row r="379" spans="7:10" x14ac:dyDescent="0.3">
      <c r="G379" s="32" t="s">
        <v>900</v>
      </c>
      <c r="H379" s="32" t="s">
        <v>882</v>
      </c>
      <c r="I379" s="32" t="s">
        <v>43</v>
      </c>
      <c r="J379" s="29"/>
    </row>
    <row r="380" spans="7:10" x14ac:dyDescent="0.3">
      <c r="G380" s="32" t="s">
        <v>904</v>
      </c>
      <c r="H380" s="32" t="s">
        <v>905</v>
      </c>
      <c r="I380" s="32" t="s">
        <v>43</v>
      </c>
      <c r="J380" s="29"/>
    </row>
    <row r="381" spans="7:10" x14ac:dyDescent="0.3">
      <c r="G381" s="32" t="s">
        <v>909</v>
      </c>
      <c r="H381" s="32" t="s">
        <v>905</v>
      </c>
      <c r="I381" s="32" t="s">
        <v>43</v>
      </c>
      <c r="J381" s="29"/>
    </row>
    <row r="382" spans="7:10" x14ac:dyDescent="0.3">
      <c r="G382" s="32" t="s">
        <v>911</v>
      </c>
      <c r="H382" s="32" t="s">
        <v>912</v>
      </c>
      <c r="I382" s="32" t="s">
        <v>916</v>
      </c>
      <c r="J382" s="29"/>
    </row>
    <row r="383" spans="7:10" x14ac:dyDescent="0.3">
      <c r="G383" s="32" t="s">
        <v>911</v>
      </c>
      <c r="H383" s="32" t="s">
        <v>912</v>
      </c>
      <c r="I383" s="32" t="s">
        <v>916</v>
      </c>
      <c r="J383" s="29"/>
    </row>
    <row r="384" spans="7:10" x14ac:dyDescent="0.3">
      <c r="G384" s="32" t="s">
        <v>911</v>
      </c>
      <c r="H384" s="32" t="s">
        <v>912</v>
      </c>
      <c r="I384" s="32" t="s">
        <v>917</v>
      </c>
      <c r="J384" s="29"/>
    </row>
    <row r="385" spans="7:10" x14ac:dyDescent="0.3">
      <c r="G385" s="32" t="s">
        <v>911</v>
      </c>
      <c r="H385" s="32" t="s">
        <v>912</v>
      </c>
      <c r="I385" s="32" t="s">
        <v>43</v>
      </c>
      <c r="J385" s="29"/>
    </row>
    <row r="386" spans="7:10" x14ac:dyDescent="0.3">
      <c r="G386" s="32" t="s">
        <v>911</v>
      </c>
      <c r="H386" s="32" t="s">
        <v>912</v>
      </c>
      <c r="I386" s="32" t="s">
        <v>919</v>
      </c>
      <c r="J386" s="29"/>
    </row>
    <row r="387" spans="7:10" x14ac:dyDescent="0.3">
      <c r="G387" s="32" t="s">
        <v>911</v>
      </c>
      <c r="H387" s="32" t="s">
        <v>912</v>
      </c>
      <c r="I387" s="32" t="s">
        <v>919</v>
      </c>
      <c r="J387" s="29"/>
    </row>
    <row r="388" spans="7:10" x14ac:dyDescent="0.3">
      <c r="G388" s="32" t="s">
        <v>911</v>
      </c>
      <c r="H388" s="32" t="s">
        <v>912</v>
      </c>
      <c r="I388" s="32" t="s">
        <v>920</v>
      </c>
      <c r="J388" s="29"/>
    </row>
    <row r="389" spans="7:10" x14ac:dyDescent="0.3">
      <c r="G389" s="32" t="s">
        <v>921</v>
      </c>
      <c r="H389" s="32" t="s">
        <v>912</v>
      </c>
      <c r="I389" s="32" t="s">
        <v>923</v>
      </c>
      <c r="J389" s="29"/>
    </row>
    <row r="390" spans="7:10" x14ac:dyDescent="0.3">
      <c r="G390" s="32" t="s">
        <v>921</v>
      </c>
      <c r="H390" s="32" t="s">
        <v>912</v>
      </c>
      <c r="I390" s="32" t="s">
        <v>924</v>
      </c>
      <c r="J390" s="29"/>
    </row>
    <row r="391" spans="7:10" x14ac:dyDescent="0.3">
      <c r="G391" s="32" t="s">
        <v>921</v>
      </c>
      <c r="H391" s="32" t="s">
        <v>912</v>
      </c>
      <c r="I391" s="32" t="s">
        <v>925</v>
      </c>
      <c r="J391" s="29"/>
    </row>
    <row r="392" spans="7:10" x14ac:dyDescent="0.3">
      <c r="G392" s="32" t="s">
        <v>921</v>
      </c>
      <c r="H392" s="32" t="s">
        <v>912</v>
      </c>
      <c r="I392" s="32" t="s">
        <v>926</v>
      </c>
      <c r="J392" s="29"/>
    </row>
    <row r="393" spans="7:10" x14ac:dyDescent="0.3">
      <c r="G393" s="32" t="s">
        <v>927</v>
      </c>
      <c r="H393" s="32" t="s">
        <v>928</v>
      </c>
      <c r="I393" s="32" t="s">
        <v>934</v>
      </c>
      <c r="J393" s="29"/>
    </row>
    <row r="394" spans="7:10" x14ac:dyDescent="0.3">
      <c r="G394" s="32" t="s">
        <v>927</v>
      </c>
      <c r="H394" s="32" t="s">
        <v>928</v>
      </c>
      <c r="I394" s="32" t="s">
        <v>935</v>
      </c>
      <c r="J394" s="29"/>
    </row>
    <row r="395" spans="7:10" x14ac:dyDescent="0.3">
      <c r="G395" s="32" t="s">
        <v>936</v>
      </c>
      <c r="H395" s="32" t="s">
        <v>928</v>
      </c>
      <c r="I395" s="32" t="s">
        <v>939</v>
      </c>
      <c r="J395" s="29"/>
    </row>
    <row r="396" spans="7:10" x14ac:dyDescent="0.3">
      <c r="G396" s="32" t="s">
        <v>936</v>
      </c>
      <c r="H396" s="32" t="s">
        <v>928</v>
      </c>
      <c r="I396" s="32" t="s">
        <v>940</v>
      </c>
      <c r="J396" s="29"/>
    </row>
    <row r="397" spans="7:10" x14ac:dyDescent="0.3">
      <c r="G397" s="32" t="s">
        <v>941</v>
      </c>
      <c r="H397" s="32" t="s">
        <v>942</v>
      </c>
      <c r="I397" s="32" t="s">
        <v>43</v>
      </c>
      <c r="J397" s="29"/>
    </row>
    <row r="398" spans="7:10" x14ac:dyDescent="0.3">
      <c r="G398" s="32" t="s">
        <v>948</v>
      </c>
      <c r="H398" s="32" t="s">
        <v>949</v>
      </c>
      <c r="I398" s="32" t="s">
        <v>954</v>
      </c>
      <c r="J398" s="29"/>
    </row>
    <row r="399" spans="7:10" x14ac:dyDescent="0.3">
      <c r="G399" s="32" t="s">
        <v>948</v>
      </c>
      <c r="H399" s="32" t="s">
        <v>949</v>
      </c>
      <c r="I399" s="32" t="s">
        <v>954</v>
      </c>
      <c r="J399" s="29"/>
    </row>
    <row r="400" spans="7:10" x14ac:dyDescent="0.3">
      <c r="G400" s="32" t="s">
        <v>948</v>
      </c>
      <c r="H400" s="32" t="s">
        <v>949</v>
      </c>
      <c r="I400" s="32" t="s">
        <v>43</v>
      </c>
      <c r="J400" s="29"/>
    </row>
    <row r="401" spans="7:10" x14ac:dyDescent="0.3">
      <c r="G401" s="32" t="s">
        <v>948</v>
      </c>
      <c r="H401" s="32" t="s">
        <v>949</v>
      </c>
      <c r="I401" s="32" t="s">
        <v>956</v>
      </c>
      <c r="J401" s="29"/>
    </row>
    <row r="402" spans="7:10" x14ac:dyDescent="0.3">
      <c r="G402" s="32" t="s">
        <v>948</v>
      </c>
      <c r="H402" s="32" t="s">
        <v>949</v>
      </c>
      <c r="I402" s="32" t="s">
        <v>956</v>
      </c>
      <c r="J402" s="29"/>
    </row>
    <row r="403" spans="7:10" x14ac:dyDescent="0.3">
      <c r="G403" s="32" t="s">
        <v>957</v>
      </c>
      <c r="H403" s="32" t="s">
        <v>949</v>
      </c>
      <c r="I403" s="32" t="s">
        <v>960</v>
      </c>
      <c r="J403" s="29"/>
    </row>
    <row r="404" spans="7:10" x14ac:dyDescent="0.3">
      <c r="G404" s="32" t="s">
        <v>957</v>
      </c>
      <c r="H404" s="32" t="s">
        <v>949</v>
      </c>
      <c r="I404" s="32" t="s">
        <v>43</v>
      </c>
      <c r="J404" s="29"/>
    </row>
    <row r="405" spans="7:10" x14ac:dyDescent="0.3">
      <c r="G405" s="32" t="s">
        <v>957</v>
      </c>
      <c r="H405" s="32" t="s">
        <v>949</v>
      </c>
      <c r="I405" s="32" t="s">
        <v>962</v>
      </c>
      <c r="J405" s="29"/>
    </row>
    <row r="406" spans="7:10" x14ac:dyDescent="0.3">
      <c r="G406" s="32" t="s">
        <v>963</v>
      </c>
      <c r="H406" s="32" t="s">
        <v>949</v>
      </c>
      <c r="I406" s="32" t="s">
        <v>965</v>
      </c>
      <c r="J406" s="29"/>
    </row>
    <row r="407" spans="7:10" x14ac:dyDescent="0.3">
      <c r="G407" s="32" t="s">
        <v>963</v>
      </c>
      <c r="H407" s="32" t="s">
        <v>949</v>
      </c>
      <c r="I407" s="32" t="s">
        <v>43</v>
      </c>
      <c r="J407" s="29"/>
    </row>
    <row r="408" spans="7:10" x14ac:dyDescent="0.3">
      <c r="G408" s="32" t="s">
        <v>963</v>
      </c>
      <c r="H408" s="32" t="s">
        <v>949</v>
      </c>
      <c r="I408" s="32" t="s">
        <v>967</v>
      </c>
      <c r="J408" s="29"/>
    </row>
    <row r="409" spans="7:10" x14ac:dyDescent="0.3">
      <c r="G409" s="32" t="s">
        <v>968</v>
      </c>
      <c r="H409" s="32" t="s">
        <v>969</v>
      </c>
      <c r="I409" s="32" t="s">
        <v>975</v>
      </c>
      <c r="J409" s="29"/>
    </row>
    <row r="410" spans="7:10" x14ac:dyDescent="0.3">
      <c r="G410" s="32" t="s">
        <v>968</v>
      </c>
      <c r="H410" s="32" t="s">
        <v>969</v>
      </c>
      <c r="I410" s="32" t="s">
        <v>43</v>
      </c>
      <c r="J410" s="29"/>
    </row>
    <row r="411" spans="7:10" x14ac:dyDescent="0.3">
      <c r="G411" s="32" t="s">
        <v>968</v>
      </c>
      <c r="H411" s="32" t="s">
        <v>969</v>
      </c>
      <c r="I411" s="32" t="s">
        <v>977</v>
      </c>
      <c r="J411" s="29"/>
    </row>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30F1-613D-4BD1-80DC-E51959306B8C}">
  <dimension ref="A1:C410"/>
  <sheetViews>
    <sheetView workbookViewId="0">
      <selection activeCell="E17" sqref="E17"/>
    </sheetView>
  </sheetViews>
  <sheetFormatPr baseColWidth="10" defaultRowHeight="14.4" x14ac:dyDescent="0.3"/>
  <sheetData>
    <row r="1" spans="1:3" x14ac:dyDescent="0.3">
      <c r="A1" s="25" t="s">
        <v>43</v>
      </c>
      <c r="B1" s="25" t="s">
        <v>43</v>
      </c>
      <c r="C1" s="35">
        <v>0</v>
      </c>
    </row>
    <row r="2" spans="1:3" x14ac:dyDescent="0.3">
      <c r="A2" s="25" t="s">
        <v>51</v>
      </c>
      <c r="B2" s="25" t="s">
        <v>52</v>
      </c>
      <c r="C2" s="35">
        <v>220.00000000000003</v>
      </c>
    </row>
    <row r="3" spans="1:3" x14ac:dyDescent="0.3">
      <c r="A3" s="25" t="s">
        <v>51</v>
      </c>
      <c r="B3" s="25" t="s">
        <v>52</v>
      </c>
      <c r="C3" s="35">
        <v>220.00000000000003</v>
      </c>
    </row>
    <row r="4" spans="1:3" x14ac:dyDescent="0.3">
      <c r="A4" s="25" t="s">
        <v>51</v>
      </c>
      <c r="B4" s="25" t="s">
        <v>52</v>
      </c>
      <c r="C4" s="35">
        <v>220.00000000000003</v>
      </c>
    </row>
    <row r="5" spans="1:3" x14ac:dyDescent="0.3">
      <c r="A5" s="25" t="s">
        <v>51</v>
      </c>
      <c r="B5" s="25" t="s">
        <v>52</v>
      </c>
      <c r="C5" s="35">
        <v>105.60000000000001</v>
      </c>
    </row>
    <row r="6" spans="1:3" x14ac:dyDescent="0.3">
      <c r="A6" s="25" t="s">
        <v>51</v>
      </c>
      <c r="B6" s="25" t="s">
        <v>52</v>
      </c>
      <c r="C6" s="35">
        <v>125.18000000000002</v>
      </c>
    </row>
    <row r="7" spans="1:3" x14ac:dyDescent="0.3">
      <c r="A7" s="25" t="s">
        <v>51</v>
      </c>
      <c r="B7" s="25" t="s">
        <v>52</v>
      </c>
      <c r="C7" s="35">
        <v>88</v>
      </c>
    </row>
    <row r="8" spans="1:3" x14ac:dyDescent="0.3">
      <c r="A8" s="25" t="s">
        <v>51</v>
      </c>
      <c r="B8" s="25" t="s">
        <v>52</v>
      </c>
      <c r="C8" s="35">
        <v>220.00000000000003</v>
      </c>
    </row>
    <row r="9" spans="1:3" x14ac:dyDescent="0.3">
      <c r="A9" s="25" t="s">
        <v>51</v>
      </c>
      <c r="B9" s="25" t="s">
        <v>52</v>
      </c>
      <c r="C9" s="35">
        <v>94.160000000000011</v>
      </c>
    </row>
    <row r="10" spans="1:3" x14ac:dyDescent="0.3">
      <c r="A10" s="25" t="s">
        <v>51</v>
      </c>
      <c r="B10" s="25" t="s">
        <v>52</v>
      </c>
      <c r="C10" s="35">
        <v>207.46000000000004</v>
      </c>
    </row>
    <row r="11" spans="1:3" x14ac:dyDescent="0.3">
      <c r="A11" s="25" t="s">
        <v>51</v>
      </c>
      <c r="B11" s="25" t="s">
        <v>52</v>
      </c>
      <c r="C11" s="35">
        <v>88</v>
      </c>
    </row>
    <row r="12" spans="1:3" x14ac:dyDescent="0.3">
      <c r="A12" s="25" t="s">
        <v>51</v>
      </c>
      <c r="B12" s="25" t="s">
        <v>52</v>
      </c>
      <c r="C12" s="35">
        <v>105.60000000000001</v>
      </c>
    </row>
    <row r="13" spans="1:3" x14ac:dyDescent="0.3">
      <c r="A13" s="25" t="s">
        <v>51</v>
      </c>
      <c r="B13" s="25" t="s">
        <v>52</v>
      </c>
      <c r="C13" s="35">
        <v>94.160000000000011</v>
      </c>
    </row>
    <row r="14" spans="1:3" x14ac:dyDescent="0.3">
      <c r="A14" s="25" t="s">
        <v>51</v>
      </c>
      <c r="B14" s="25" t="s">
        <v>52</v>
      </c>
      <c r="C14" s="35">
        <v>88</v>
      </c>
    </row>
    <row r="15" spans="1:3" x14ac:dyDescent="0.3">
      <c r="A15" s="25" t="s">
        <v>51</v>
      </c>
      <c r="B15" s="25" t="s">
        <v>52</v>
      </c>
      <c r="C15" s="35">
        <v>207.46000000000004</v>
      </c>
    </row>
    <row r="16" spans="1:3" x14ac:dyDescent="0.3">
      <c r="A16" s="25" t="s">
        <v>51</v>
      </c>
      <c r="B16" s="25" t="s">
        <v>52</v>
      </c>
      <c r="C16" s="35">
        <v>0</v>
      </c>
    </row>
    <row r="17" spans="1:3" x14ac:dyDescent="0.3">
      <c r="A17" s="25" t="s">
        <v>51</v>
      </c>
      <c r="B17" s="25" t="s">
        <v>52</v>
      </c>
      <c r="C17" s="35">
        <v>88</v>
      </c>
    </row>
    <row r="18" spans="1:3" x14ac:dyDescent="0.3">
      <c r="A18" s="25" t="s">
        <v>51</v>
      </c>
      <c r="B18" s="25" t="s">
        <v>52</v>
      </c>
      <c r="C18" s="35">
        <v>125.18000000000002</v>
      </c>
    </row>
    <row r="19" spans="1:3" x14ac:dyDescent="0.3">
      <c r="A19" s="25" t="s">
        <v>103</v>
      </c>
      <c r="B19" s="25" t="s">
        <v>52</v>
      </c>
      <c r="C19" s="35">
        <v>220.00000000000003</v>
      </c>
    </row>
    <row r="20" spans="1:3" x14ac:dyDescent="0.3">
      <c r="A20" s="25" t="s">
        <v>103</v>
      </c>
      <c r="B20" s="25" t="s">
        <v>52</v>
      </c>
      <c r="C20" s="35">
        <v>156.20000000000002</v>
      </c>
    </row>
    <row r="21" spans="1:3" x14ac:dyDescent="0.3">
      <c r="A21" s="25" t="s">
        <v>103</v>
      </c>
      <c r="B21" s="25" t="s">
        <v>52</v>
      </c>
      <c r="C21" s="35">
        <v>156.20000000000002</v>
      </c>
    </row>
    <row r="22" spans="1:3" x14ac:dyDescent="0.3">
      <c r="A22" s="25" t="s">
        <v>103</v>
      </c>
      <c r="B22" s="25" t="s">
        <v>52</v>
      </c>
      <c r="C22" s="35">
        <v>220.00000000000003</v>
      </c>
    </row>
    <row r="23" spans="1:3" x14ac:dyDescent="0.3">
      <c r="A23" s="25" t="s">
        <v>103</v>
      </c>
      <c r="B23" s="25" t="s">
        <v>52</v>
      </c>
      <c r="C23" s="35">
        <v>1984.8400000000004</v>
      </c>
    </row>
    <row r="24" spans="1:3" x14ac:dyDescent="0.3">
      <c r="A24" s="25" t="s">
        <v>103</v>
      </c>
      <c r="B24" s="25" t="s">
        <v>52</v>
      </c>
      <c r="C24" s="35">
        <v>88</v>
      </c>
    </row>
    <row r="25" spans="1:3" x14ac:dyDescent="0.3">
      <c r="A25" s="25" t="s">
        <v>103</v>
      </c>
      <c r="B25" s="25" t="s">
        <v>52</v>
      </c>
      <c r="C25" s="35">
        <v>88</v>
      </c>
    </row>
    <row r="26" spans="1:3" x14ac:dyDescent="0.3">
      <c r="A26" s="25" t="s">
        <v>103</v>
      </c>
      <c r="B26" s="25" t="s">
        <v>52</v>
      </c>
      <c r="C26" s="35">
        <v>1984.8400000000004</v>
      </c>
    </row>
    <row r="27" spans="1:3" x14ac:dyDescent="0.3">
      <c r="A27" s="25" t="s">
        <v>129</v>
      </c>
      <c r="B27" s="25" t="s">
        <v>52</v>
      </c>
      <c r="C27" s="35">
        <v>110.00000000000001</v>
      </c>
    </row>
    <row r="28" spans="1:3" x14ac:dyDescent="0.3">
      <c r="A28" s="25" t="s">
        <v>129</v>
      </c>
      <c r="B28" s="25" t="s">
        <v>52</v>
      </c>
      <c r="C28" s="35">
        <v>220.00000000000003</v>
      </c>
    </row>
    <row r="29" spans="1:3" x14ac:dyDescent="0.3">
      <c r="A29" s="25" t="s">
        <v>129</v>
      </c>
      <c r="B29" s="25" t="s">
        <v>52</v>
      </c>
      <c r="C29" s="35">
        <v>88</v>
      </c>
    </row>
    <row r="30" spans="1:3" x14ac:dyDescent="0.3">
      <c r="A30" s="25" t="s">
        <v>129</v>
      </c>
      <c r="B30" s="25" t="s">
        <v>52</v>
      </c>
      <c r="C30" s="35">
        <v>0</v>
      </c>
    </row>
    <row r="31" spans="1:3" x14ac:dyDescent="0.3">
      <c r="A31" s="25" t="s">
        <v>129</v>
      </c>
      <c r="B31" s="25" t="s">
        <v>52</v>
      </c>
      <c r="C31" s="35">
        <v>110.00000000000001</v>
      </c>
    </row>
    <row r="32" spans="1:3" x14ac:dyDescent="0.3">
      <c r="A32" s="25" t="s">
        <v>129</v>
      </c>
      <c r="B32" s="25" t="s">
        <v>52</v>
      </c>
      <c r="C32" s="35">
        <v>88</v>
      </c>
    </row>
    <row r="33" spans="1:3" x14ac:dyDescent="0.3">
      <c r="A33" s="25" t="s">
        <v>129</v>
      </c>
      <c r="B33" s="25" t="s">
        <v>52</v>
      </c>
      <c r="C33" s="35">
        <v>220.00000000000003</v>
      </c>
    </row>
    <row r="34" spans="1:3" x14ac:dyDescent="0.3">
      <c r="A34" s="25" t="s">
        <v>141</v>
      </c>
      <c r="B34" s="25" t="s">
        <v>52</v>
      </c>
      <c r="C34" s="35">
        <v>110.00000000000001</v>
      </c>
    </row>
    <row r="35" spans="1:3" x14ac:dyDescent="0.3">
      <c r="A35" s="25" t="s">
        <v>141</v>
      </c>
      <c r="B35" s="25" t="s">
        <v>52</v>
      </c>
      <c r="C35" s="35">
        <v>88</v>
      </c>
    </row>
    <row r="36" spans="1:3" x14ac:dyDescent="0.3">
      <c r="A36" s="25" t="s">
        <v>141</v>
      </c>
      <c r="B36" s="25" t="s">
        <v>52</v>
      </c>
      <c r="C36" s="35">
        <v>96.800000000000011</v>
      </c>
    </row>
    <row r="37" spans="1:3" x14ac:dyDescent="0.3">
      <c r="A37" s="25" t="s">
        <v>141</v>
      </c>
      <c r="B37" s="25" t="s">
        <v>52</v>
      </c>
      <c r="C37" s="35">
        <v>105.60000000000001</v>
      </c>
    </row>
    <row r="38" spans="1:3" x14ac:dyDescent="0.3">
      <c r="A38" s="25" t="s">
        <v>141</v>
      </c>
      <c r="B38" s="25" t="s">
        <v>52</v>
      </c>
      <c r="C38" s="35">
        <v>220.00000000000003</v>
      </c>
    </row>
    <row r="39" spans="1:3" x14ac:dyDescent="0.3">
      <c r="A39" s="25" t="s">
        <v>141</v>
      </c>
      <c r="B39" s="25" t="s">
        <v>52</v>
      </c>
      <c r="C39" s="35">
        <v>220.00000000000003</v>
      </c>
    </row>
    <row r="40" spans="1:3" x14ac:dyDescent="0.3">
      <c r="A40" s="25" t="s">
        <v>141</v>
      </c>
      <c r="B40" s="25" t="s">
        <v>52</v>
      </c>
      <c r="C40" s="35">
        <v>184.8</v>
      </c>
    </row>
    <row r="41" spans="1:3" x14ac:dyDescent="0.3">
      <c r="A41" s="25" t="s">
        <v>141</v>
      </c>
      <c r="B41" s="25" t="s">
        <v>52</v>
      </c>
      <c r="C41" s="35">
        <v>110.00000000000001</v>
      </c>
    </row>
    <row r="42" spans="1:3" x14ac:dyDescent="0.3">
      <c r="A42" s="25" t="s">
        <v>141</v>
      </c>
      <c r="B42" s="25" t="s">
        <v>52</v>
      </c>
      <c r="C42" s="35">
        <v>88</v>
      </c>
    </row>
    <row r="43" spans="1:3" x14ac:dyDescent="0.3">
      <c r="A43" s="25" t="s">
        <v>141</v>
      </c>
      <c r="B43" s="25" t="s">
        <v>52</v>
      </c>
      <c r="C43" s="35">
        <v>96.800000000000011</v>
      </c>
    </row>
    <row r="44" spans="1:3" x14ac:dyDescent="0.3">
      <c r="A44" s="25" t="s">
        <v>141</v>
      </c>
      <c r="B44" s="25" t="s">
        <v>52</v>
      </c>
      <c r="C44" s="35">
        <v>105.60000000000001</v>
      </c>
    </row>
    <row r="45" spans="1:3" x14ac:dyDescent="0.3">
      <c r="A45" s="25" t="s">
        <v>141</v>
      </c>
      <c r="B45" s="25" t="s">
        <v>52</v>
      </c>
      <c r="C45" s="35">
        <v>220.00000000000003</v>
      </c>
    </row>
    <row r="46" spans="1:3" x14ac:dyDescent="0.3">
      <c r="A46" s="25" t="s">
        <v>141</v>
      </c>
      <c r="B46" s="25" t="s">
        <v>52</v>
      </c>
      <c r="C46" s="35">
        <v>220.00000000000003</v>
      </c>
    </row>
    <row r="47" spans="1:3" x14ac:dyDescent="0.3">
      <c r="A47" s="25" t="s">
        <v>141</v>
      </c>
      <c r="B47" s="25" t="s">
        <v>52</v>
      </c>
      <c r="C47" s="35">
        <v>184.8</v>
      </c>
    </row>
    <row r="48" spans="1:3" x14ac:dyDescent="0.3">
      <c r="A48" s="25" t="s">
        <v>157</v>
      </c>
      <c r="B48" s="25" t="s">
        <v>158</v>
      </c>
      <c r="C48" s="35">
        <v>0</v>
      </c>
    </row>
    <row r="49" spans="1:3" x14ac:dyDescent="0.3">
      <c r="A49" s="25" t="s">
        <v>157</v>
      </c>
      <c r="B49" s="25" t="s">
        <v>158</v>
      </c>
      <c r="C49" s="35">
        <v>130.625</v>
      </c>
    </row>
    <row r="50" spans="1:3" x14ac:dyDescent="0.3">
      <c r="A50" s="25" t="s">
        <v>157</v>
      </c>
      <c r="B50" s="25" t="s">
        <v>158</v>
      </c>
      <c r="C50" s="35">
        <v>398.14500000000004</v>
      </c>
    </row>
    <row r="51" spans="1:3" x14ac:dyDescent="0.3">
      <c r="A51" s="25" t="s">
        <v>157</v>
      </c>
      <c r="B51" s="25" t="s">
        <v>158</v>
      </c>
      <c r="C51" s="35">
        <v>1284.3050000000001</v>
      </c>
    </row>
    <row r="52" spans="1:3" x14ac:dyDescent="0.3">
      <c r="A52" s="25" t="s">
        <v>157</v>
      </c>
      <c r="B52" s="25" t="s">
        <v>158</v>
      </c>
      <c r="C52" s="35">
        <v>392.92</v>
      </c>
    </row>
    <row r="53" spans="1:3" x14ac:dyDescent="0.3">
      <c r="A53" s="25" t="s">
        <v>157</v>
      </c>
      <c r="B53" s="25" t="s">
        <v>158</v>
      </c>
      <c r="C53" s="35">
        <v>261.25</v>
      </c>
    </row>
    <row r="54" spans="1:3" x14ac:dyDescent="0.3">
      <c r="A54" s="25" t="s">
        <v>157</v>
      </c>
      <c r="B54" s="25" t="s">
        <v>158</v>
      </c>
      <c r="C54" s="35">
        <v>0</v>
      </c>
    </row>
    <row r="55" spans="1:3" x14ac:dyDescent="0.3">
      <c r="A55" s="25" t="s">
        <v>157</v>
      </c>
      <c r="B55" s="25" t="s">
        <v>158</v>
      </c>
      <c r="C55" s="35">
        <v>0</v>
      </c>
    </row>
    <row r="56" spans="1:3" x14ac:dyDescent="0.3">
      <c r="A56" s="25" t="s">
        <v>157</v>
      </c>
      <c r="B56" s="25" t="s">
        <v>158</v>
      </c>
      <c r="C56" s="35">
        <v>0</v>
      </c>
    </row>
    <row r="57" spans="1:3" x14ac:dyDescent="0.3">
      <c r="A57" s="25" t="s">
        <v>157</v>
      </c>
      <c r="B57" s="25" t="s">
        <v>158</v>
      </c>
      <c r="C57" s="35">
        <v>130.625</v>
      </c>
    </row>
    <row r="58" spans="1:3" x14ac:dyDescent="0.3">
      <c r="A58" s="25" t="s">
        <v>157</v>
      </c>
      <c r="B58" s="25" t="s">
        <v>158</v>
      </c>
      <c r="C58" s="35">
        <v>398.14500000000004</v>
      </c>
    </row>
    <row r="59" spans="1:3" x14ac:dyDescent="0.3">
      <c r="A59" s="25" t="s">
        <v>157</v>
      </c>
      <c r="B59" s="25" t="s">
        <v>158</v>
      </c>
      <c r="C59" s="35">
        <v>1284.3050000000001</v>
      </c>
    </row>
    <row r="60" spans="1:3" x14ac:dyDescent="0.3">
      <c r="A60" s="25" t="s">
        <v>157</v>
      </c>
      <c r="B60" s="25" t="s">
        <v>158</v>
      </c>
      <c r="C60" s="35">
        <v>392.92</v>
      </c>
    </row>
    <row r="61" spans="1:3" x14ac:dyDescent="0.3">
      <c r="A61" s="25" t="s">
        <v>157</v>
      </c>
      <c r="B61" s="25" t="s">
        <v>158</v>
      </c>
      <c r="C61" s="35">
        <v>261.25</v>
      </c>
    </row>
    <row r="62" spans="1:3" x14ac:dyDescent="0.3">
      <c r="A62" s="25" t="s">
        <v>188</v>
      </c>
      <c r="B62" s="25" t="s">
        <v>158</v>
      </c>
      <c r="C62" s="35">
        <v>0</v>
      </c>
    </row>
    <row r="63" spans="1:3" x14ac:dyDescent="0.3">
      <c r="A63" s="25" t="s">
        <v>188</v>
      </c>
      <c r="B63" s="25" t="s">
        <v>158</v>
      </c>
      <c r="C63" s="35">
        <v>104.50000000000001</v>
      </c>
    </row>
    <row r="64" spans="1:3" x14ac:dyDescent="0.3">
      <c r="A64" s="25" t="s">
        <v>188</v>
      </c>
      <c r="B64" s="25" t="s">
        <v>158</v>
      </c>
      <c r="C64" s="35">
        <v>271.17750000000001</v>
      </c>
    </row>
    <row r="65" spans="1:3" x14ac:dyDescent="0.3">
      <c r="A65" s="25" t="s">
        <v>188</v>
      </c>
      <c r="B65" s="25" t="s">
        <v>158</v>
      </c>
      <c r="C65" s="35">
        <v>0</v>
      </c>
    </row>
    <row r="66" spans="1:3" x14ac:dyDescent="0.3">
      <c r="A66" s="25" t="s">
        <v>188</v>
      </c>
      <c r="B66" s="25" t="s">
        <v>158</v>
      </c>
      <c r="C66" s="35">
        <v>104.50000000000001</v>
      </c>
    </row>
    <row r="67" spans="1:3" x14ac:dyDescent="0.3">
      <c r="A67" s="25" t="s">
        <v>188</v>
      </c>
      <c r="B67" s="25" t="s">
        <v>158</v>
      </c>
      <c r="C67" s="35">
        <v>271.17750000000001</v>
      </c>
    </row>
    <row r="68" spans="1:3" x14ac:dyDescent="0.3">
      <c r="A68" s="25" t="s">
        <v>202</v>
      </c>
      <c r="B68" s="25" t="s">
        <v>203</v>
      </c>
      <c r="C68" s="35">
        <v>392.92</v>
      </c>
    </row>
    <row r="69" spans="1:3" x14ac:dyDescent="0.3">
      <c r="A69" s="25" t="s">
        <v>202</v>
      </c>
      <c r="B69" s="25" t="s">
        <v>203</v>
      </c>
      <c r="C69" s="35">
        <v>392.92</v>
      </c>
    </row>
    <row r="70" spans="1:3" x14ac:dyDescent="0.3">
      <c r="A70" s="25" t="s">
        <v>215</v>
      </c>
      <c r="B70" s="25" t="s">
        <v>216</v>
      </c>
      <c r="C70" s="35">
        <v>0</v>
      </c>
    </row>
    <row r="71" spans="1:3" x14ac:dyDescent="0.3">
      <c r="A71" s="25" t="s">
        <v>224</v>
      </c>
      <c r="B71" s="25" t="s">
        <v>216</v>
      </c>
      <c r="C71" s="35">
        <v>0</v>
      </c>
    </row>
    <row r="72" spans="1:3" x14ac:dyDescent="0.3">
      <c r="A72" s="25" t="s">
        <v>230</v>
      </c>
      <c r="B72" s="25" t="s">
        <v>231</v>
      </c>
      <c r="C72" s="35">
        <v>0</v>
      </c>
    </row>
    <row r="73" spans="1:3" x14ac:dyDescent="0.3">
      <c r="A73" s="25" t="s">
        <v>239</v>
      </c>
      <c r="B73" s="25" t="s">
        <v>231</v>
      </c>
      <c r="C73" s="35">
        <v>0</v>
      </c>
    </row>
    <row r="74" spans="1:3" x14ac:dyDescent="0.3">
      <c r="A74" s="25" t="s">
        <v>244</v>
      </c>
      <c r="B74" s="25" t="s">
        <v>231</v>
      </c>
      <c r="C74" s="35">
        <v>0</v>
      </c>
    </row>
    <row r="75" spans="1:3" x14ac:dyDescent="0.3">
      <c r="A75" s="25" t="s">
        <v>247</v>
      </c>
      <c r="B75" s="25" t="s">
        <v>248</v>
      </c>
      <c r="C75" s="35">
        <v>0</v>
      </c>
    </row>
    <row r="76" spans="1:3" x14ac:dyDescent="0.3">
      <c r="A76" s="25" t="s">
        <v>257</v>
      </c>
      <c r="B76" s="25" t="s">
        <v>248</v>
      </c>
      <c r="C76" s="35">
        <v>0</v>
      </c>
    </row>
    <row r="77" spans="1:3" x14ac:dyDescent="0.3">
      <c r="A77" s="25" t="s">
        <v>262</v>
      </c>
      <c r="B77" s="25" t="s">
        <v>248</v>
      </c>
      <c r="C77" s="35">
        <v>0</v>
      </c>
    </row>
    <row r="78" spans="1:3" x14ac:dyDescent="0.3">
      <c r="A78" s="25" t="s">
        <v>267</v>
      </c>
      <c r="B78" s="25" t="s">
        <v>248</v>
      </c>
      <c r="C78" s="35">
        <v>0</v>
      </c>
    </row>
    <row r="79" spans="1:3" x14ac:dyDescent="0.3">
      <c r="A79" s="25" t="s">
        <v>271</v>
      </c>
      <c r="B79" s="25" t="s">
        <v>248</v>
      </c>
      <c r="C79" s="35">
        <v>0</v>
      </c>
    </row>
    <row r="80" spans="1:3" x14ac:dyDescent="0.3">
      <c r="A80" s="25" t="s">
        <v>273</v>
      </c>
      <c r="B80" s="25" t="s">
        <v>274</v>
      </c>
      <c r="C80" s="35">
        <v>1350.8000000000002</v>
      </c>
    </row>
    <row r="81" spans="1:3" x14ac:dyDescent="0.3">
      <c r="A81" s="25" t="s">
        <v>273</v>
      </c>
      <c r="B81" s="25" t="s">
        <v>274</v>
      </c>
      <c r="C81" s="35">
        <v>418.00000000000006</v>
      </c>
    </row>
    <row r="82" spans="1:3" x14ac:dyDescent="0.3">
      <c r="A82" s="25" t="s">
        <v>273</v>
      </c>
      <c r="B82" s="25" t="s">
        <v>274</v>
      </c>
      <c r="C82" s="35">
        <v>1350.8000000000002</v>
      </c>
    </row>
    <row r="83" spans="1:3" x14ac:dyDescent="0.3">
      <c r="A83" s="25" t="s">
        <v>273</v>
      </c>
      <c r="B83" s="25" t="s">
        <v>274</v>
      </c>
      <c r="C83" s="35">
        <v>418.00000000000006</v>
      </c>
    </row>
    <row r="84" spans="1:3" x14ac:dyDescent="0.3">
      <c r="A84" s="25" t="s">
        <v>287</v>
      </c>
      <c r="B84" s="25" t="s">
        <v>288</v>
      </c>
      <c r="C84" s="35">
        <v>247.50000000000003</v>
      </c>
    </row>
    <row r="85" spans="1:3" x14ac:dyDescent="0.3">
      <c r="A85" s="25" t="s">
        <v>287</v>
      </c>
      <c r="B85" s="25" t="s">
        <v>288</v>
      </c>
      <c r="C85" s="35">
        <v>247.50000000000003</v>
      </c>
    </row>
    <row r="86" spans="1:3" x14ac:dyDescent="0.3">
      <c r="A86" s="25" t="s">
        <v>287</v>
      </c>
      <c r="B86" s="25" t="s">
        <v>288</v>
      </c>
      <c r="C86" s="35">
        <v>247.50000000000003</v>
      </c>
    </row>
    <row r="87" spans="1:3" x14ac:dyDescent="0.3">
      <c r="A87" s="25" t="s">
        <v>287</v>
      </c>
      <c r="B87" s="25" t="s">
        <v>288</v>
      </c>
      <c r="C87" s="35">
        <v>247.50000000000003</v>
      </c>
    </row>
    <row r="88" spans="1:3" x14ac:dyDescent="0.3">
      <c r="A88" s="25" t="s">
        <v>298</v>
      </c>
      <c r="B88" s="25" t="s">
        <v>299</v>
      </c>
      <c r="C88" s="35">
        <v>0</v>
      </c>
    </row>
    <row r="89" spans="1:3" x14ac:dyDescent="0.3">
      <c r="A89" s="25" t="s">
        <v>307</v>
      </c>
      <c r="B89" s="25" t="s">
        <v>299</v>
      </c>
      <c r="C89" s="35">
        <v>0</v>
      </c>
    </row>
    <row r="90" spans="1:3" x14ac:dyDescent="0.3">
      <c r="A90" s="25" t="s">
        <v>311</v>
      </c>
      <c r="B90" s="25" t="s">
        <v>299</v>
      </c>
      <c r="C90" s="35">
        <v>0</v>
      </c>
    </row>
    <row r="91" spans="1:3" x14ac:dyDescent="0.3">
      <c r="A91" s="25" t="s">
        <v>314</v>
      </c>
      <c r="B91" s="25" t="s">
        <v>315</v>
      </c>
      <c r="C91" s="35">
        <v>0</v>
      </c>
    </row>
    <row r="92" spans="1:3" x14ac:dyDescent="0.3">
      <c r="A92" s="25" t="s">
        <v>322</v>
      </c>
      <c r="B92" s="25" t="s">
        <v>315</v>
      </c>
      <c r="C92" s="35">
        <v>0</v>
      </c>
    </row>
    <row r="93" spans="1:3" x14ac:dyDescent="0.3">
      <c r="A93" s="25" t="s">
        <v>326</v>
      </c>
      <c r="B93" s="25" t="s">
        <v>327</v>
      </c>
      <c r="C93" s="35">
        <v>0</v>
      </c>
    </row>
    <row r="94" spans="1:3" x14ac:dyDescent="0.3">
      <c r="A94" s="25" t="s">
        <v>335</v>
      </c>
      <c r="B94" s="25" t="s">
        <v>327</v>
      </c>
      <c r="C94" s="35">
        <v>0</v>
      </c>
    </row>
    <row r="95" spans="1:3" x14ac:dyDescent="0.3">
      <c r="A95" s="25" t="s">
        <v>337</v>
      </c>
      <c r="B95" s="25" t="s">
        <v>327</v>
      </c>
      <c r="C95" s="35">
        <v>0</v>
      </c>
    </row>
    <row r="96" spans="1:3" x14ac:dyDescent="0.3">
      <c r="A96" s="25" t="s">
        <v>340</v>
      </c>
      <c r="B96" s="25" t="s">
        <v>341</v>
      </c>
      <c r="C96" s="35">
        <v>0</v>
      </c>
    </row>
    <row r="97" spans="1:3" x14ac:dyDescent="0.3">
      <c r="A97" s="25" t="s">
        <v>347</v>
      </c>
      <c r="B97" s="25" t="s">
        <v>341</v>
      </c>
      <c r="C97" s="35">
        <v>0</v>
      </c>
    </row>
    <row r="98" spans="1:3" x14ac:dyDescent="0.3">
      <c r="A98" s="25" t="s">
        <v>349</v>
      </c>
      <c r="B98" s="25" t="s">
        <v>341</v>
      </c>
      <c r="C98" s="35">
        <v>0</v>
      </c>
    </row>
    <row r="99" spans="1:3" x14ac:dyDescent="0.3">
      <c r="A99" s="25" t="s">
        <v>351</v>
      </c>
      <c r="B99" s="25" t="s">
        <v>352</v>
      </c>
      <c r="C99" s="35">
        <v>0</v>
      </c>
    </row>
    <row r="100" spans="1:3" x14ac:dyDescent="0.3">
      <c r="A100" s="25" t="s">
        <v>362</v>
      </c>
      <c r="B100" s="25" t="s">
        <v>363</v>
      </c>
      <c r="C100" s="35">
        <v>0</v>
      </c>
    </row>
    <row r="101" spans="1:3" x14ac:dyDescent="0.3">
      <c r="A101" s="25" t="s">
        <v>368</v>
      </c>
      <c r="B101" s="25" t="s">
        <v>363</v>
      </c>
      <c r="C101" s="35">
        <v>0</v>
      </c>
    </row>
    <row r="102" spans="1:3" x14ac:dyDescent="0.3">
      <c r="A102" s="25" t="s">
        <v>371</v>
      </c>
      <c r="B102" s="25" t="s">
        <v>363</v>
      </c>
      <c r="C102" s="35">
        <v>0</v>
      </c>
    </row>
    <row r="103" spans="1:3" x14ac:dyDescent="0.3">
      <c r="A103" s="25" t="s">
        <v>374</v>
      </c>
      <c r="B103" s="25" t="s">
        <v>375</v>
      </c>
      <c r="C103" s="35">
        <v>110.00000000000001</v>
      </c>
    </row>
    <row r="104" spans="1:3" x14ac:dyDescent="0.3">
      <c r="A104" s="25" t="s">
        <v>374</v>
      </c>
      <c r="B104" s="25" t="s">
        <v>375</v>
      </c>
      <c r="C104" s="35">
        <v>2481.0500000000002</v>
      </c>
    </row>
    <row r="105" spans="1:3" x14ac:dyDescent="0.3">
      <c r="A105" s="25" t="s">
        <v>374</v>
      </c>
      <c r="B105" s="25" t="s">
        <v>375</v>
      </c>
      <c r="C105" s="35">
        <v>186.45000000000002</v>
      </c>
    </row>
    <row r="106" spans="1:3" x14ac:dyDescent="0.3">
      <c r="A106" s="25" t="s">
        <v>374</v>
      </c>
      <c r="B106" s="25" t="s">
        <v>375</v>
      </c>
      <c r="C106" s="35">
        <v>275</v>
      </c>
    </row>
    <row r="107" spans="1:3" x14ac:dyDescent="0.3">
      <c r="A107" s="25" t="s">
        <v>374</v>
      </c>
      <c r="B107" s="25" t="s">
        <v>375</v>
      </c>
      <c r="C107" s="35">
        <v>285.45000000000005</v>
      </c>
    </row>
    <row r="108" spans="1:3" x14ac:dyDescent="0.3">
      <c r="A108" s="25" t="s">
        <v>374</v>
      </c>
      <c r="B108" s="25" t="s">
        <v>375</v>
      </c>
      <c r="C108" s="35">
        <v>112.2</v>
      </c>
    </row>
    <row r="109" spans="1:3" x14ac:dyDescent="0.3">
      <c r="A109" s="25" t="s">
        <v>374</v>
      </c>
      <c r="B109" s="25" t="s">
        <v>375</v>
      </c>
      <c r="C109" s="35">
        <v>275</v>
      </c>
    </row>
    <row r="110" spans="1:3" x14ac:dyDescent="0.3">
      <c r="A110" s="25" t="s">
        <v>374</v>
      </c>
      <c r="B110" s="25" t="s">
        <v>375</v>
      </c>
      <c r="C110" s="35">
        <v>110.00000000000001</v>
      </c>
    </row>
    <row r="111" spans="1:3" x14ac:dyDescent="0.3">
      <c r="A111" s="25" t="s">
        <v>374</v>
      </c>
      <c r="B111" s="25" t="s">
        <v>375</v>
      </c>
      <c r="C111" s="35">
        <v>226.05</v>
      </c>
    </row>
    <row r="112" spans="1:3" x14ac:dyDescent="0.3">
      <c r="A112" s="25" t="s">
        <v>374</v>
      </c>
      <c r="B112" s="25" t="s">
        <v>375</v>
      </c>
      <c r="C112" s="35">
        <v>418.82500000000005</v>
      </c>
    </row>
    <row r="113" spans="1:3" x14ac:dyDescent="0.3">
      <c r="A113" s="25" t="s">
        <v>374</v>
      </c>
      <c r="B113" s="25" t="s">
        <v>375</v>
      </c>
      <c r="C113" s="35">
        <v>0</v>
      </c>
    </row>
    <row r="114" spans="1:3" x14ac:dyDescent="0.3">
      <c r="A114" s="25" t="s">
        <v>374</v>
      </c>
      <c r="B114" s="25" t="s">
        <v>375</v>
      </c>
      <c r="C114" s="35">
        <v>0</v>
      </c>
    </row>
    <row r="115" spans="1:3" x14ac:dyDescent="0.3">
      <c r="A115" s="25" t="s">
        <v>374</v>
      </c>
      <c r="B115" s="25" t="s">
        <v>375</v>
      </c>
      <c r="C115" s="35">
        <v>0</v>
      </c>
    </row>
    <row r="116" spans="1:3" x14ac:dyDescent="0.3">
      <c r="A116" s="25" t="s">
        <v>374</v>
      </c>
      <c r="B116" s="25" t="s">
        <v>375</v>
      </c>
      <c r="C116" s="35">
        <v>0</v>
      </c>
    </row>
    <row r="117" spans="1:3" x14ac:dyDescent="0.3">
      <c r="A117" s="25" t="s">
        <v>374</v>
      </c>
      <c r="B117" s="25" t="s">
        <v>375</v>
      </c>
      <c r="C117" s="35">
        <v>110.00000000000001</v>
      </c>
    </row>
    <row r="118" spans="1:3" x14ac:dyDescent="0.3">
      <c r="A118" s="25" t="s">
        <v>374</v>
      </c>
      <c r="B118" s="25" t="s">
        <v>375</v>
      </c>
      <c r="C118" s="35">
        <v>2481.0500000000002</v>
      </c>
    </row>
    <row r="119" spans="1:3" x14ac:dyDescent="0.3">
      <c r="A119" s="25" t="s">
        <v>374</v>
      </c>
      <c r="B119" s="25" t="s">
        <v>375</v>
      </c>
      <c r="C119" s="35">
        <v>186.45000000000002</v>
      </c>
    </row>
    <row r="120" spans="1:3" x14ac:dyDescent="0.3">
      <c r="A120" s="25" t="s">
        <v>374</v>
      </c>
      <c r="B120" s="25" t="s">
        <v>375</v>
      </c>
      <c r="C120" s="35">
        <v>275</v>
      </c>
    </row>
    <row r="121" spans="1:3" x14ac:dyDescent="0.3">
      <c r="A121" s="25" t="s">
        <v>374</v>
      </c>
      <c r="B121" s="25" t="s">
        <v>375</v>
      </c>
      <c r="C121" s="35">
        <v>285.45000000000005</v>
      </c>
    </row>
    <row r="122" spans="1:3" x14ac:dyDescent="0.3">
      <c r="A122" s="25" t="s">
        <v>374</v>
      </c>
      <c r="B122" s="25" t="s">
        <v>375</v>
      </c>
      <c r="C122" s="35">
        <v>112.2</v>
      </c>
    </row>
    <row r="123" spans="1:3" x14ac:dyDescent="0.3">
      <c r="A123" s="25" t="s">
        <v>374</v>
      </c>
      <c r="B123" s="25" t="s">
        <v>375</v>
      </c>
      <c r="C123" s="35">
        <v>275</v>
      </c>
    </row>
    <row r="124" spans="1:3" x14ac:dyDescent="0.3">
      <c r="A124" s="25" t="s">
        <v>374</v>
      </c>
      <c r="B124" s="25" t="s">
        <v>375</v>
      </c>
      <c r="C124" s="35">
        <v>110.00000000000001</v>
      </c>
    </row>
    <row r="125" spans="1:3" x14ac:dyDescent="0.3">
      <c r="A125" s="25" t="s">
        <v>374</v>
      </c>
      <c r="B125" s="25" t="s">
        <v>375</v>
      </c>
      <c r="C125" s="35">
        <v>226.05</v>
      </c>
    </row>
    <row r="126" spans="1:3" x14ac:dyDescent="0.3">
      <c r="A126" s="25" t="s">
        <v>374</v>
      </c>
      <c r="B126" s="25" t="s">
        <v>375</v>
      </c>
      <c r="C126" s="35">
        <v>418.82500000000005</v>
      </c>
    </row>
    <row r="127" spans="1:3" x14ac:dyDescent="0.3">
      <c r="A127" s="25" t="s">
        <v>414</v>
      </c>
      <c r="B127" s="25" t="s">
        <v>375</v>
      </c>
      <c r="C127" s="35">
        <v>275</v>
      </c>
    </row>
    <row r="128" spans="1:3" x14ac:dyDescent="0.3">
      <c r="A128" s="25" t="s">
        <v>414</v>
      </c>
      <c r="B128" s="25" t="s">
        <v>375</v>
      </c>
      <c r="C128" s="35">
        <v>275</v>
      </c>
    </row>
    <row r="129" spans="1:3" x14ac:dyDescent="0.3">
      <c r="A129" s="25" t="s">
        <v>421</v>
      </c>
      <c r="B129" s="25" t="s">
        <v>375</v>
      </c>
      <c r="C129" s="35">
        <v>275</v>
      </c>
    </row>
    <row r="130" spans="1:3" x14ac:dyDescent="0.3">
      <c r="A130" s="25" t="s">
        <v>421</v>
      </c>
      <c r="B130" s="25" t="s">
        <v>375</v>
      </c>
      <c r="C130" s="35">
        <v>275</v>
      </c>
    </row>
    <row r="131" spans="1:3" x14ac:dyDescent="0.3">
      <c r="A131" s="25" t="s">
        <v>426</v>
      </c>
      <c r="B131" s="25" t="s">
        <v>375</v>
      </c>
      <c r="C131" s="35">
        <v>275</v>
      </c>
    </row>
    <row r="132" spans="1:3" x14ac:dyDescent="0.3">
      <c r="A132" s="25" t="s">
        <v>426</v>
      </c>
      <c r="B132" s="25" t="s">
        <v>375</v>
      </c>
      <c r="C132" s="35">
        <v>275</v>
      </c>
    </row>
    <row r="133" spans="1:3" x14ac:dyDescent="0.3">
      <c r="A133" s="25" t="s">
        <v>430</v>
      </c>
      <c r="B133" s="25" t="s">
        <v>431</v>
      </c>
      <c r="C133" s="35">
        <v>55.000000000000007</v>
      </c>
    </row>
    <row r="134" spans="1:3" x14ac:dyDescent="0.3">
      <c r="A134" s="25" t="s">
        <v>430</v>
      </c>
      <c r="B134" s="25" t="s">
        <v>431</v>
      </c>
      <c r="C134" s="35">
        <v>110.00000000000001</v>
      </c>
    </row>
    <row r="135" spans="1:3" x14ac:dyDescent="0.3">
      <c r="A135" s="25" t="s">
        <v>430</v>
      </c>
      <c r="B135" s="25" t="s">
        <v>431</v>
      </c>
      <c r="C135" s="35">
        <v>0</v>
      </c>
    </row>
    <row r="136" spans="1:3" x14ac:dyDescent="0.3">
      <c r="A136" s="25" t="s">
        <v>430</v>
      </c>
      <c r="B136" s="25" t="s">
        <v>431</v>
      </c>
      <c r="C136" s="35">
        <v>55.000000000000007</v>
      </c>
    </row>
    <row r="137" spans="1:3" x14ac:dyDescent="0.3">
      <c r="A137" s="25" t="s">
        <v>430</v>
      </c>
      <c r="B137" s="25" t="s">
        <v>431</v>
      </c>
      <c r="C137" s="35">
        <v>110.00000000000001</v>
      </c>
    </row>
    <row r="138" spans="1:3" x14ac:dyDescent="0.3">
      <c r="A138" s="25" t="s">
        <v>443</v>
      </c>
      <c r="B138" s="25" t="s">
        <v>431</v>
      </c>
      <c r="C138" s="35">
        <v>0</v>
      </c>
    </row>
    <row r="139" spans="1:3" x14ac:dyDescent="0.3">
      <c r="A139" s="25" t="s">
        <v>445</v>
      </c>
      <c r="B139" s="25" t="s">
        <v>446</v>
      </c>
      <c r="C139" s="35">
        <v>0</v>
      </c>
    </row>
    <row r="140" spans="1:3" x14ac:dyDescent="0.3">
      <c r="A140" s="25" t="s">
        <v>451</v>
      </c>
      <c r="B140" s="25" t="s">
        <v>446</v>
      </c>
      <c r="C140" s="35">
        <v>0</v>
      </c>
    </row>
    <row r="141" spans="1:3" x14ac:dyDescent="0.3">
      <c r="A141" s="25" t="s">
        <v>455</v>
      </c>
      <c r="B141" s="25" t="s">
        <v>456</v>
      </c>
      <c r="C141" s="35">
        <v>416.79</v>
      </c>
    </row>
    <row r="142" spans="1:3" x14ac:dyDescent="0.3">
      <c r="A142" s="25" t="s">
        <v>455</v>
      </c>
      <c r="B142" s="25" t="s">
        <v>456</v>
      </c>
      <c r="C142" s="35">
        <v>416.90000000000003</v>
      </c>
    </row>
    <row r="143" spans="1:3" x14ac:dyDescent="0.3">
      <c r="A143" s="25" t="s">
        <v>455</v>
      </c>
      <c r="B143" s="25" t="s">
        <v>456</v>
      </c>
      <c r="C143" s="35">
        <v>110.00000000000001</v>
      </c>
    </row>
    <row r="144" spans="1:3" x14ac:dyDescent="0.3">
      <c r="A144" s="25" t="s">
        <v>455</v>
      </c>
      <c r="B144" s="25" t="s">
        <v>456</v>
      </c>
      <c r="C144" s="35">
        <v>276.10000000000002</v>
      </c>
    </row>
    <row r="145" spans="1:3" x14ac:dyDescent="0.3">
      <c r="A145" s="25" t="s">
        <v>455</v>
      </c>
      <c r="B145" s="25" t="s">
        <v>456</v>
      </c>
      <c r="C145" s="35">
        <v>110.00000000000001</v>
      </c>
    </row>
    <row r="146" spans="1:3" x14ac:dyDescent="0.3">
      <c r="A146" s="25" t="s">
        <v>455</v>
      </c>
      <c r="B146" s="25" t="s">
        <v>456</v>
      </c>
      <c r="C146" s="35">
        <v>55.000000000000007</v>
      </c>
    </row>
    <row r="147" spans="1:3" x14ac:dyDescent="0.3">
      <c r="A147" s="25" t="s">
        <v>455</v>
      </c>
      <c r="B147" s="25" t="s">
        <v>456</v>
      </c>
      <c r="C147" s="35">
        <v>110.00000000000001</v>
      </c>
    </row>
    <row r="148" spans="1:3" x14ac:dyDescent="0.3">
      <c r="A148" s="25" t="s">
        <v>455</v>
      </c>
      <c r="B148" s="25" t="s">
        <v>456</v>
      </c>
      <c r="C148" s="35">
        <v>110.00000000000001</v>
      </c>
    </row>
    <row r="149" spans="1:3" x14ac:dyDescent="0.3">
      <c r="A149" s="25" t="s">
        <v>455</v>
      </c>
      <c r="B149" s="25" t="s">
        <v>456</v>
      </c>
      <c r="C149" s="35">
        <v>412.50000000000006</v>
      </c>
    </row>
    <row r="150" spans="1:3" x14ac:dyDescent="0.3">
      <c r="A150" s="25" t="s">
        <v>455</v>
      </c>
      <c r="B150" s="25" t="s">
        <v>456</v>
      </c>
      <c r="C150" s="35">
        <v>275</v>
      </c>
    </row>
    <row r="151" spans="1:3" x14ac:dyDescent="0.3">
      <c r="A151" s="25" t="s">
        <v>455</v>
      </c>
      <c r="B151" s="25" t="s">
        <v>456</v>
      </c>
      <c r="C151" s="35">
        <v>113.30000000000001</v>
      </c>
    </row>
    <row r="152" spans="1:3" x14ac:dyDescent="0.3">
      <c r="A152" s="25" t="s">
        <v>455</v>
      </c>
      <c r="B152" s="25" t="s">
        <v>456</v>
      </c>
      <c r="C152" s="35">
        <v>0</v>
      </c>
    </row>
    <row r="153" spans="1:3" x14ac:dyDescent="0.3">
      <c r="A153" s="25" t="s">
        <v>455</v>
      </c>
      <c r="B153" s="25" t="s">
        <v>456</v>
      </c>
      <c r="C153" s="35">
        <v>0</v>
      </c>
    </row>
    <row r="154" spans="1:3" x14ac:dyDescent="0.3">
      <c r="A154" s="25" t="s">
        <v>455</v>
      </c>
      <c r="B154" s="25" t="s">
        <v>456</v>
      </c>
      <c r="C154" s="35">
        <v>416.79</v>
      </c>
    </row>
    <row r="155" spans="1:3" x14ac:dyDescent="0.3">
      <c r="A155" s="25" t="s">
        <v>455</v>
      </c>
      <c r="B155" s="25" t="s">
        <v>456</v>
      </c>
      <c r="C155" s="35">
        <v>416.90000000000003</v>
      </c>
    </row>
    <row r="156" spans="1:3" x14ac:dyDescent="0.3">
      <c r="A156" s="25" t="s">
        <v>455</v>
      </c>
      <c r="B156" s="25" t="s">
        <v>456</v>
      </c>
      <c r="C156" s="35">
        <v>110.00000000000001</v>
      </c>
    </row>
    <row r="157" spans="1:3" x14ac:dyDescent="0.3">
      <c r="A157" s="25" t="s">
        <v>455</v>
      </c>
      <c r="B157" s="25" t="s">
        <v>456</v>
      </c>
      <c r="C157" s="35">
        <v>276.10000000000002</v>
      </c>
    </row>
    <row r="158" spans="1:3" x14ac:dyDescent="0.3">
      <c r="A158" s="25" t="s">
        <v>455</v>
      </c>
      <c r="B158" s="25" t="s">
        <v>456</v>
      </c>
      <c r="C158" s="35">
        <v>110.00000000000001</v>
      </c>
    </row>
    <row r="159" spans="1:3" x14ac:dyDescent="0.3">
      <c r="A159" s="25" t="s">
        <v>455</v>
      </c>
      <c r="B159" s="25" t="s">
        <v>456</v>
      </c>
      <c r="C159" s="35">
        <v>55.000000000000007</v>
      </c>
    </row>
    <row r="160" spans="1:3" x14ac:dyDescent="0.3">
      <c r="A160" s="25" t="s">
        <v>455</v>
      </c>
      <c r="B160" s="25" t="s">
        <v>456</v>
      </c>
      <c r="C160" s="35">
        <v>110.00000000000001</v>
      </c>
    </row>
    <row r="161" spans="1:3" x14ac:dyDescent="0.3">
      <c r="A161" s="25" t="s">
        <v>455</v>
      </c>
      <c r="B161" s="25" t="s">
        <v>456</v>
      </c>
      <c r="C161" s="35">
        <v>110.00000000000001</v>
      </c>
    </row>
    <row r="162" spans="1:3" x14ac:dyDescent="0.3">
      <c r="A162" s="25" t="s">
        <v>455</v>
      </c>
      <c r="B162" s="25" t="s">
        <v>456</v>
      </c>
      <c r="C162" s="35">
        <v>412.50000000000006</v>
      </c>
    </row>
    <row r="163" spans="1:3" x14ac:dyDescent="0.3">
      <c r="A163" s="25" t="s">
        <v>455</v>
      </c>
      <c r="B163" s="25" t="s">
        <v>456</v>
      </c>
      <c r="C163" s="35">
        <v>275</v>
      </c>
    </row>
    <row r="164" spans="1:3" x14ac:dyDescent="0.3">
      <c r="A164" s="25" t="s">
        <v>455</v>
      </c>
      <c r="B164" s="25" t="s">
        <v>456</v>
      </c>
      <c r="C164" s="35">
        <v>113.30000000000001</v>
      </c>
    </row>
    <row r="165" spans="1:3" x14ac:dyDescent="0.3">
      <c r="A165" s="25" t="s">
        <v>478</v>
      </c>
      <c r="B165" s="25" t="s">
        <v>456</v>
      </c>
      <c r="C165" s="35">
        <v>55.000000000000007</v>
      </c>
    </row>
    <row r="166" spans="1:3" x14ac:dyDescent="0.3">
      <c r="A166" s="25" t="s">
        <v>478</v>
      </c>
      <c r="B166" s="25" t="s">
        <v>456</v>
      </c>
      <c r="C166" s="35">
        <v>110.00000000000001</v>
      </c>
    </row>
    <row r="167" spans="1:3" x14ac:dyDescent="0.3">
      <c r="A167" s="25" t="s">
        <v>478</v>
      </c>
      <c r="B167" s="25" t="s">
        <v>456</v>
      </c>
      <c r="C167" s="35">
        <v>110.00000000000001</v>
      </c>
    </row>
    <row r="168" spans="1:3" x14ac:dyDescent="0.3">
      <c r="A168" s="25" t="s">
        <v>478</v>
      </c>
      <c r="B168" s="25" t="s">
        <v>456</v>
      </c>
      <c r="C168" s="35">
        <v>275</v>
      </c>
    </row>
    <row r="169" spans="1:3" x14ac:dyDescent="0.3">
      <c r="A169" s="25" t="s">
        <v>478</v>
      </c>
      <c r="B169" s="25" t="s">
        <v>456</v>
      </c>
      <c r="C169" s="35">
        <v>0</v>
      </c>
    </row>
    <row r="170" spans="1:3" x14ac:dyDescent="0.3">
      <c r="A170" s="25" t="s">
        <v>478</v>
      </c>
      <c r="B170" s="25" t="s">
        <v>456</v>
      </c>
      <c r="C170" s="35">
        <v>55.000000000000007</v>
      </c>
    </row>
    <row r="171" spans="1:3" x14ac:dyDescent="0.3">
      <c r="A171" s="25" t="s">
        <v>478</v>
      </c>
      <c r="B171" s="25" t="s">
        <v>456</v>
      </c>
      <c r="C171" s="35">
        <v>110.00000000000001</v>
      </c>
    </row>
    <row r="172" spans="1:3" x14ac:dyDescent="0.3">
      <c r="A172" s="25" t="s">
        <v>478</v>
      </c>
      <c r="B172" s="25" t="s">
        <v>456</v>
      </c>
      <c r="C172" s="35">
        <v>110.00000000000001</v>
      </c>
    </row>
    <row r="173" spans="1:3" x14ac:dyDescent="0.3">
      <c r="A173" s="25" t="s">
        <v>478</v>
      </c>
      <c r="B173" s="25" t="s">
        <v>456</v>
      </c>
      <c r="C173" s="35">
        <v>275</v>
      </c>
    </row>
    <row r="174" spans="1:3" x14ac:dyDescent="0.3">
      <c r="A174" s="25" t="s">
        <v>488</v>
      </c>
      <c r="B174" s="25" t="s">
        <v>456</v>
      </c>
      <c r="C174" s="35">
        <v>55.000000000000007</v>
      </c>
    </row>
    <row r="175" spans="1:3" x14ac:dyDescent="0.3">
      <c r="A175" s="25" t="s">
        <v>488</v>
      </c>
      <c r="B175" s="25" t="s">
        <v>456</v>
      </c>
      <c r="C175" s="35">
        <v>110.00000000000001</v>
      </c>
    </row>
    <row r="176" spans="1:3" x14ac:dyDescent="0.3">
      <c r="A176" s="25" t="s">
        <v>488</v>
      </c>
      <c r="B176" s="25" t="s">
        <v>456</v>
      </c>
      <c r="C176" s="35">
        <v>82.5</v>
      </c>
    </row>
    <row r="177" spans="1:3" x14ac:dyDescent="0.3">
      <c r="A177" s="25" t="s">
        <v>488</v>
      </c>
      <c r="B177" s="25" t="s">
        <v>456</v>
      </c>
      <c r="C177" s="35">
        <v>275</v>
      </c>
    </row>
    <row r="178" spans="1:3" x14ac:dyDescent="0.3">
      <c r="A178" s="25" t="s">
        <v>488</v>
      </c>
      <c r="B178" s="25" t="s">
        <v>456</v>
      </c>
      <c r="C178" s="35">
        <v>0</v>
      </c>
    </row>
    <row r="179" spans="1:3" x14ac:dyDescent="0.3">
      <c r="A179" s="25" t="s">
        <v>488</v>
      </c>
      <c r="B179" s="25" t="s">
        <v>456</v>
      </c>
      <c r="C179" s="35">
        <v>55.000000000000007</v>
      </c>
    </row>
    <row r="180" spans="1:3" x14ac:dyDescent="0.3">
      <c r="A180" s="25" t="s">
        <v>488</v>
      </c>
      <c r="B180" s="25" t="s">
        <v>456</v>
      </c>
      <c r="C180" s="35">
        <v>110.00000000000001</v>
      </c>
    </row>
    <row r="181" spans="1:3" x14ac:dyDescent="0.3">
      <c r="A181" s="25" t="s">
        <v>488</v>
      </c>
      <c r="B181" s="25" t="s">
        <v>456</v>
      </c>
      <c r="C181" s="35">
        <v>82.5</v>
      </c>
    </row>
    <row r="182" spans="1:3" x14ac:dyDescent="0.3">
      <c r="A182" s="25" t="s">
        <v>488</v>
      </c>
      <c r="B182" s="25" t="s">
        <v>456</v>
      </c>
      <c r="C182" s="35">
        <v>275</v>
      </c>
    </row>
    <row r="183" spans="1:3" x14ac:dyDescent="0.3">
      <c r="A183" s="25" t="s">
        <v>498</v>
      </c>
      <c r="B183" s="25" t="s">
        <v>456</v>
      </c>
      <c r="C183" s="35">
        <v>55.000000000000007</v>
      </c>
    </row>
    <row r="184" spans="1:3" x14ac:dyDescent="0.3">
      <c r="A184" s="25" t="s">
        <v>498</v>
      </c>
      <c r="B184" s="25" t="s">
        <v>456</v>
      </c>
      <c r="C184" s="35">
        <v>110.00000000000001</v>
      </c>
    </row>
    <row r="185" spans="1:3" x14ac:dyDescent="0.3">
      <c r="A185" s="25" t="s">
        <v>498</v>
      </c>
      <c r="B185" s="25" t="s">
        <v>456</v>
      </c>
      <c r="C185" s="35">
        <v>110.00000000000001</v>
      </c>
    </row>
    <row r="186" spans="1:3" x14ac:dyDescent="0.3">
      <c r="A186" s="25" t="s">
        <v>498</v>
      </c>
      <c r="B186" s="25" t="s">
        <v>456</v>
      </c>
      <c r="C186" s="35">
        <v>55.000000000000007</v>
      </c>
    </row>
    <row r="187" spans="1:3" x14ac:dyDescent="0.3">
      <c r="A187" s="25" t="s">
        <v>498</v>
      </c>
      <c r="B187" s="25" t="s">
        <v>456</v>
      </c>
      <c r="C187" s="35">
        <v>0</v>
      </c>
    </row>
    <row r="188" spans="1:3" x14ac:dyDescent="0.3">
      <c r="A188" s="25" t="s">
        <v>498</v>
      </c>
      <c r="B188" s="25" t="s">
        <v>456</v>
      </c>
      <c r="C188" s="35">
        <v>55.000000000000007</v>
      </c>
    </row>
    <row r="189" spans="1:3" x14ac:dyDescent="0.3">
      <c r="A189" s="25" t="s">
        <v>498</v>
      </c>
      <c r="B189" s="25" t="s">
        <v>456</v>
      </c>
      <c r="C189" s="35">
        <v>110.00000000000001</v>
      </c>
    </row>
    <row r="190" spans="1:3" x14ac:dyDescent="0.3">
      <c r="A190" s="25" t="s">
        <v>498</v>
      </c>
      <c r="B190" s="25" t="s">
        <v>456</v>
      </c>
      <c r="C190" s="35">
        <v>110.00000000000001</v>
      </c>
    </row>
    <row r="191" spans="1:3" x14ac:dyDescent="0.3">
      <c r="A191" s="25" t="s">
        <v>498</v>
      </c>
      <c r="B191" s="25" t="s">
        <v>456</v>
      </c>
      <c r="C191" s="35">
        <v>55.000000000000007</v>
      </c>
    </row>
    <row r="192" spans="1:3" x14ac:dyDescent="0.3">
      <c r="A192" s="25" t="s">
        <v>506</v>
      </c>
      <c r="B192" s="25" t="s">
        <v>456</v>
      </c>
      <c r="C192" s="35">
        <v>55.000000000000007</v>
      </c>
    </row>
    <row r="193" spans="1:3" x14ac:dyDescent="0.3">
      <c r="A193" s="25" t="s">
        <v>506</v>
      </c>
      <c r="B193" s="25" t="s">
        <v>456</v>
      </c>
      <c r="C193" s="35">
        <v>275</v>
      </c>
    </row>
    <row r="194" spans="1:3" x14ac:dyDescent="0.3">
      <c r="A194" s="25" t="s">
        <v>506</v>
      </c>
      <c r="B194" s="25" t="s">
        <v>456</v>
      </c>
      <c r="C194" s="35">
        <v>0</v>
      </c>
    </row>
    <row r="195" spans="1:3" x14ac:dyDescent="0.3">
      <c r="A195" s="25" t="s">
        <v>506</v>
      </c>
      <c r="B195" s="25" t="s">
        <v>456</v>
      </c>
      <c r="C195" s="35">
        <v>55.000000000000007</v>
      </c>
    </row>
    <row r="196" spans="1:3" x14ac:dyDescent="0.3">
      <c r="A196" s="25" t="s">
        <v>506</v>
      </c>
      <c r="B196" s="25" t="s">
        <v>456</v>
      </c>
      <c r="C196" s="35">
        <v>275</v>
      </c>
    </row>
    <row r="197" spans="1:3" x14ac:dyDescent="0.3">
      <c r="A197" s="25" t="s">
        <v>513</v>
      </c>
      <c r="B197" s="25" t="s">
        <v>456</v>
      </c>
      <c r="C197" s="35">
        <v>110.00000000000001</v>
      </c>
    </row>
    <row r="198" spans="1:3" x14ac:dyDescent="0.3">
      <c r="A198" s="25" t="s">
        <v>513</v>
      </c>
      <c r="B198" s="25" t="s">
        <v>456</v>
      </c>
      <c r="C198" s="35">
        <v>275</v>
      </c>
    </row>
    <row r="199" spans="1:3" x14ac:dyDescent="0.3">
      <c r="A199" s="25" t="s">
        <v>513</v>
      </c>
      <c r="B199" s="25" t="s">
        <v>456</v>
      </c>
      <c r="C199" s="35">
        <v>275</v>
      </c>
    </row>
    <row r="200" spans="1:3" x14ac:dyDescent="0.3">
      <c r="A200" s="25" t="s">
        <v>513</v>
      </c>
      <c r="B200" s="25" t="s">
        <v>456</v>
      </c>
      <c r="C200" s="35">
        <v>0</v>
      </c>
    </row>
    <row r="201" spans="1:3" x14ac:dyDescent="0.3">
      <c r="A201" s="25" t="s">
        <v>513</v>
      </c>
      <c r="B201" s="25" t="s">
        <v>456</v>
      </c>
      <c r="C201" s="35">
        <v>110.00000000000001</v>
      </c>
    </row>
    <row r="202" spans="1:3" x14ac:dyDescent="0.3">
      <c r="A202" s="25" t="s">
        <v>513</v>
      </c>
      <c r="B202" s="25" t="s">
        <v>456</v>
      </c>
      <c r="C202" s="35">
        <v>275</v>
      </c>
    </row>
    <row r="203" spans="1:3" x14ac:dyDescent="0.3">
      <c r="A203" s="25" t="s">
        <v>513</v>
      </c>
      <c r="B203" s="25" t="s">
        <v>456</v>
      </c>
      <c r="C203" s="35">
        <v>275</v>
      </c>
    </row>
    <row r="204" spans="1:3" x14ac:dyDescent="0.3">
      <c r="A204" s="25" t="s">
        <v>522</v>
      </c>
      <c r="B204" s="25" t="s">
        <v>456</v>
      </c>
      <c r="C204" s="35">
        <v>275</v>
      </c>
    </row>
    <row r="205" spans="1:3" x14ac:dyDescent="0.3">
      <c r="A205" s="25" t="s">
        <v>522</v>
      </c>
      <c r="B205" s="25" t="s">
        <v>456</v>
      </c>
      <c r="C205" s="35">
        <v>55.000000000000007</v>
      </c>
    </row>
    <row r="206" spans="1:3" x14ac:dyDescent="0.3">
      <c r="A206" s="25" t="s">
        <v>522</v>
      </c>
      <c r="B206" s="25" t="s">
        <v>456</v>
      </c>
      <c r="C206" s="35">
        <v>825.00000000000011</v>
      </c>
    </row>
    <row r="207" spans="1:3" x14ac:dyDescent="0.3">
      <c r="A207" s="25" t="s">
        <v>522</v>
      </c>
      <c r="B207" s="25" t="s">
        <v>456</v>
      </c>
      <c r="C207" s="35">
        <v>1100</v>
      </c>
    </row>
    <row r="208" spans="1:3" x14ac:dyDescent="0.3">
      <c r="A208" s="25" t="s">
        <v>522</v>
      </c>
      <c r="B208" s="25" t="s">
        <v>456</v>
      </c>
      <c r="C208" s="35">
        <v>275</v>
      </c>
    </row>
    <row r="209" spans="1:3" x14ac:dyDescent="0.3">
      <c r="A209" s="25" t="s">
        <v>522</v>
      </c>
      <c r="B209" s="25" t="s">
        <v>456</v>
      </c>
      <c r="C209" s="35">
        <v>55.000000000000007</v>
      </c>
    </row>
    <row r="210" spans="1:3" x14ac:dyDescent="0.3">
      <c r="A210" s="25" t="s">
        <v>522</v>
      </c>
      <c r="B210" s="25" t="s">
        <v>456</v>
      </c>
      <c r="C210" s="35">
        <v>825.00000000000011</v>
      </c>
    </row>
    <row r="211" spans="1:3" x14ac:dyDescent="0.3">
      <c r="A211" s="25" t="s">
        <v>522</v>
      </c>
      <c r="B211" s="25" t="s">
        <v>456</v>
      </c>
      <c r="C211" s="35">
        <v>1100</v>
      </c>
    </row>
    <row r="212" spans="1:3" x14ac:dyDescent="0.3">
      <c r="A212" s="25" t="s">
        <v>533</v>
      </c>
      <c r="B212" s="25" t="s">
        <v>534</v>
      </c>
      <c r="C212" s="35">
        <v>0</v>
      </c>
    </row>
    <row r="213" spans="1:3" x14ac:dyDescent="0.3">
      <c r="A213" s="25" t="s">
        <v>540</v>
      </c>
      <c r="B213" s="25" t="s">
        <v>534</v>
      </c>
      <c r="C213" s="35">
        <v>0</v>
      </c>
    </row>
    <row r="214" spans="1:3" x14ac:dyDescent="0.3">
      <c r="A214" s="25" t="s">
        <v>542</v>
      </c>
      <c r="B214" s="25" t="s">
        <v>543</v>
      </c>
      <c r="C214" s="35">
        <v>275</v>
      </c>
    </row>
    <row r="215" spans="1:3" x14ac:dyDescent="0.3">
      <c r="A215" s="25" t="s">
        <v>542</v>
      </c>
      <c r="B215" s="25" t="s">
        <v>543</v>
      </c>
      <c r="C215" s="35">
        <v>110.00000000000001</v>
      </c>
    </row>
    <row r="216" spans="1:3" x14ac:dyDescent="0.3">
      <c r="A216" s="25" t="s">
        <v>542</v>
      </c>
      <c r="B216" s="25" t="s">
        <v>543</v>
      </c>
      <c r="C216" s="35">
        <v>0</v>
      </c>
    </row>
    <row r="217" spans="1:3" x14ac:dyDescent="0.3">
      <c r="A217" s="25" t="s">
        <v>542</v>
      </c>
      <c r="B217" s="25" t="s">
        <v>543</v>
      </c>
      <c r="C217" s="35">
        <v>275</v>
      </c>
    </row>
    <row r="218" spans="1:3" x14ac:dyDescent="0.3">
      <c r="A218" s="25" t="s">
        <v>542</v>
      </c>
      <c r="B218" s="25" t="s">
        <v>543</v>
      </c>
      <c r="C218" s="35">
        <v>110.00000000000001</v>
      </c>
    </row>
    <row r="219" spans="1:3" x14ac:dyDescent="0.3">
      <c r="A219" s="25" t="s">
        <v>551</v>
      </c>
      <c r="B219" s="25" t="s">
        <v>552</v>
      </c>
      <c r="C219" s="35">
        <v>279.29000000000002</v>
      </c>
    </row>
    <row r="220" spans="1:3" x14ac:dyDescent="0.3">
      <c r="A220" s="25" t="s">
        <v>551</v>
      </c>
      <c r="B220" s="25" t="s">
        <v>552</v>
      </c>
      <c r="C220" s="35">
        <v>412.50000000000006</v>
      </c>
    </row>
    <row r="221" spans="1:3" x14ac:dyDescent="0.3">
      <c r="A221" s="25" t="s">
        <v>551</v>
      </c>
      <c r="B221" s="25" t="s">
        <v>552</v>
      </c>
      <c r="C221" s="35">
        <v>192.50000000000003</v>
      </c>
    </row>
    <row r="222" spans="1:3" x14ac:dyDescent="0.3">
      <c r="A222" s="25" t="s">
        <v>551</v>
      </c>
      <c r="B222" s="25" t="s">
        <v>552</v>
      </c>
      <c r="C222" s="35">
        <v>0</v>
      </c>
    </row>
    <row r="223" spans="1:3" x14ac:dyDescent="0.3">
      <c r="A223" s="25" t="s">
        <v>551</v>
      </c>
      <c r="B223" s="25" t="s">
        <v>552</v>
      </c>
      <c r="C223" s="35">
        <v>279.29000000000002</v>
      </c>
    </row>
    <row r="224" spans="1:3" x14ac:dyDescent="0.3">
      <c r="A224" s="25" t="s">
        <v>551</v>
      </c>
      <c r="B224" s="25" t="s">
        <v>552</v>
      </c>
      <c r="C224" s="35">
        <v>412.50000000000006</v>
      </c>
    </row>
    <row r="225" spans="1:3" x14ac:dyDescent="0.3">
      <c r="A225" s="25" t="s">
        <v>551</v>
      </c>
      <c r="B225" s="25" t="s">
        <v>552</v>
      </c>
      <c r="C225" s="35">
        <v>192.50000000000003</v>
      </c>
    </row>
    <row r="226" spans="1:3" x14ac:dyDescent="0.3">
      <c r="A226" s="25" t="s">
        <v>565</v>
      </c>
      <c r="B226" s="25" t="s">
        <v>566</v>
      </c>
      <c r="C226" s="35">
        <v>0</v>
      </c>
    </row>
    <row r="227" spans="1:3" x14ac:dyDescent="0.3">
      <c r="A227" s="25" t="s">
        <v>572</v>
      </c>
      <c r="B227" s="25" t="s">
        <v>566</v>
      </c>
      <c r="C227" s="35">
        <v>0</v>
      </c>
    </row>
    <row r="228" spans="1:3" x14ac:dyDescent="0.3">
      <c r="A228" s="25" t="s">
        <v>576</v>
      </c>
      <c r="B228" s="25" t="s">
        <v>566</v>
      </c>
      <c r="C228" s="35">
        <v>0</v>
      </c>
    </row>
    <row r="229" spans="1:3" x14ac:dyDescent="0.3">
      <c r="A229" s="25" t="s">
        <v>579</v>
      </c>
      <c r="B229" s="25" t="s">
        <v>580</v>
      </c>
      <c r="C229" s="35">
        <v>0</v>
      </c>
    </row>
    <row r="230" spans="1:3" x14ac:dyDescent="0.3">
      <c r="A230" s="25" t="s">
        <v>585</v>
      </c>
      <c r="B230" s="25" t="s">
        <v>580</v>
      </c>
      <c r="C230" s="35">
        <v>0</v>
      </c>
    </row>
    <row r="231" spans="1:3" x14ac:dyDescent="0.3">
      <c r="A231" s="25" t="s">
        <v>587</v>
      </c>
      <c r="B231" s="25" t="s">
        <v>580</v>
      </c>
      <c r="C231" s="35">
        <v>0</v>
      </c>
    </row>
    <row r="232" spans="1:3" x14ac:dyDescent="0.3">
      <c r="A232" s="25" t="s">
        <v>589</v>
      </c>
      <c r="B232" s="25" t="s">
        <v>590</v>
      </c>
      <c r="C232" s="35">
        <v>55.000000000000007</v>
      </c>
    </row>
    <row r="233" spans="1:3" x14ac:dyDescent="0.3">
      <c r="A233" s="25" t="s">
        <v>589</v>
      </c>
      <c r="B233" s="25" t="s">
        <v>590</v>
      </c>
      <c r="C233" s="35">
        <v>0</v>
      </c>
    </row>
    <row r="234" spans="1:3" x14ac:dyDescent="0.3">
      <c r="A234" s="25" t="s">
        <v>589</v>
      </c>
      <c r="B234" s="25" t="s">
        <v>590</v>
      </c>
      <c r="C234" s="35">
        <v>55.000000000000007</v>
      </c>
    </row>
    <row r="235" spans="1:3" x14ac:dyDescent="0.3">
      <c r="A235" s="25" t="s">
        <v>599</v>
      </c>
      <c r="B235" s="25" t="s">
        <v>590</v>
      </c>
      <c r="C235" s="35">
        <v>275</v>
      </c>
    </row>
    <row r="236" spans="1:3" x14ac:dyDescent="0.3">
      <c r="A236" s="25" t="s">
        <v>599</v>
      </c>
      <c r="B236" s="25" t="s">
        <v>590</v>
      </c>
      <c r="C236" s="35">
        <v>0</v>
      </c>
    </row>
    <row r="237" spans="1:3" x14ac:dyDescent="0.3">
      <c r="A237" s="25" t="s">
        <v>599</v>
      </c>
      <c r="B237" s="25" t="s">
        <v>590</v>
      </c>
      <c r="C237" s="35">
        <v>275</v>
      </c>
    </row>
    <row r="238" spans="1:3" x14ac:dyDescent="0.3">
      <c r="A238" s="25" t="s">
        <v>603</v>
      </c>
      <c r="B238" s="25" t="s">
        <v>604</v>
      </c>
      <c r="C238" s="35">
        <v>0</v>
      </c>
    </row>
    <row r="239" spans="1:3" x14ac:dyDescent="0.3">
      <c r="A239" s="25" t="s">
        <v>613</v>
      </c>
      <c r="B239" s="25" t="s">
        <v>604</v>
      </c>
      <c r="C239" s="35">
        <v>0</v>
      </c>
    </row>
    <row r="240" spans="1:3" x14ac:dyDescent="0.3">
      <c r="A240" s="25" t="s">
        <v>616</v>
      </c>
      <c r="B240" s="25" t="s">
        <v>604</v>
      </c>
      <c r="C240" s="35">
        <v>0</v>
      </c>
    </row>
    <row r="241" spans="1:3" x14ac:dyDescent="0.3">
      <c r="A241" s="25" t="s">
        <v>619</v>
      </c>
      <c r="B241" s="25" t="s">
        <v>604</v>
      </c>
      <c r="C241" s="35">
        <v>0</v>
      </c>
    </row>
    <row r="242" spans="1:3" x14ac:dyDescent="0.3">
      <c r="A242" s="25" t="s">
        <v>623</v>
      </c>
      <c r="B242" s="25" t="s">
        <v>604</v>
      </c>
      <c r="C242" s="35">
        <v>0</v>
      </c>
    </row>
    <row r="243" spans="1:3" x14ac:dyDescent="0.3">
      <c r="A243" s="25" t="s">
        <v>626</v>
      </c>
      <c r="B243" s="25" t="s">
        <v>604</v>
      </c>
      <c r="C243" s="35">
        <v>0</v>
      </c>
    </row>
    <row r="244" spans="1:3" x14ac:dyDescent="0.3">
      <c r="A244" s="25" t="s">
        <v>630</v>
      </c>
      <c r="B244" s="25" t="s">
        <v>604</v>
      </c>
      <c r="C244" s="35">
        <v>0</v>
      </c>
    </row>
    <row r="245" spans="1:3" x14ac:dyDescent="0.3">
      <c r="A245" s="25" t="s">
        <v>633</v>
      </c>
      <c r="B245" s="25" t="s">
        <v>634</v>
      </c>
      <c r="C245" s="35">
        <v>0</v>
      </c>
    </row>
    <row r="246" spans="1:3" x14ac:dyDescent="0.3">
      <c r="A246" s="25" t="s">
        <v>642</v>
      </c>
      <c r="B246" s="25" t="s">
        <v>643</v>
      </c>
      <c r="C246" s="35">
        <v>0</v>
      </c>
    </row>
    <row r="247" spans="1:3" x14ac:dyDescent="0.3">
      <c r="A247" s="25" t="s">
        <v>649</v>
      </c>
      <c r="B247" s="25" t="s">
        <v>643</v>
      </c>
      <c r="C247" s="35">
        <v>0</v>
      </c>
    </row>
    <row r="248" spans="1:3" x14ac:dyDescent="0.3">
      <c r="A248" s="25" t="s">
        <v>651</v>
      </c>
      <c r="B248" s="25" t="s">
        <v>643</v>
      </c>
      <c r="C248" s="35">
        <v>0</v>
      </c>
    </row>
    <row r="249" spans="1:3" x14ac:dyDescent="0.3">
      <c r="A249" s="25" t="s">
        <v>653</v>
      </c>
      <c r="B249" s="25" t="s">
        <v>654</v>
      </c>
      <c r="C249" s="35">
        <v>0</v>
      </c>
    </row>
    <row r="250" spans="1:3" x14ac:dyDescent="0.3">
      <c r="A250" s="25" t="s">
        <v>659</v>
      </c>
      <c r="B250" s="25" t="s">
        <v>654</v>
      </c>
      <c r="C250" s="35">
        <v>0</v>
      </c>
    </row>
    <row r="251" spans="1:3" x14ac:dyDescent="0.3">
      <c r="A251" s="25" t="s">
        <v>661</v>
      </c>
      <c r="B251" s="25" t="s">
        <v>662</v>
      </c>
      <c r="C251" s="35">
        <v>0</v>
      </c>
    </row>
    <row r="252" spans="1:3" x14ac:dyDescent="0.3">
      <c r="A252" s="25" t="s">
        <v>671</v>
      </c>
      <c r="B252" s="25" t="s">
        <v>662</v>
      </c>
      <c r="C252" s="35">
        <v>0</v>
      </c>
    </row>
    <row r="253" spans="1:3" x14ac:dyDescent="0.3">
      <c r="A253" s="25" t="s">
        <v>674</v>
      </c>
      <c r="B253" s="25" t="s">
        <v>675</v>
      </c>
      <c r="C253" s="35">
        <v>0</v>
      </c>
    </row>
    <row r="254" spans="1:3" x14ac:dyDescent="0.3">
      <c r="A254" s="25" t="s">
        <v>681</v>
      </c>
      <c r="B254" s="25" t="s">
        <v>675</v>
      </c>
      <c r="C254" s="35">
        <v>0</v>
      </c>
    </row>
    <row r="255" spans="1:3" x14ac:dyDescent="0.3">
      <c r="A255" s="25" t="s">
        <v>683</v>
      </c>
      <c r="B255" s="25" t="s">
        <v>675</v>
      </c>
      <c r="C255" s="35">
        <v>0</v>
      </c>
    </row>
    <row r="256" spans="1:3" x14ac:dyDescent="0.3">
      <c r="A256" s="25" t="s">
        <v>686</v>
      </c>
      <c r="B256" s="25" t="s">
        <v>687</v>
      </c>
      <c r="C256" s="35">
        <v>0</v>
      </c>
    </row>
    <row r="257" spans="1:3" x14ac:dyDescent="0.3">
      <c r="A257" s="25" t="s">
        <v>694</v>
      </c>
      <c r="B257" s="25" t="s">
        <v>687</v>
      </c>
      <c r="C257" s="35">
        <v>0</v>
      </c>
    </row>
    <row r="258" spans="1:3" x14ac:dyDescent="0.3">
      <c r="A258" s="25" t="s">
        <v>696</v>
      </c>
      <c r="B258" s="25" t="s">
        <v>687</v>
      </c>
      <c r="C258" s="35">
        <v>0</v>
      </c>
    </row>
    <row r="259" spans="1:3" x14ac:dyDescent="0.3">
      <c r="A259" s="25" t="s">
        <v>698</v>
      </c>
      <c r="B259" s="25" t="s">
        <v>687</v>
      </c>
      <c r="C259" s="35">
        <v>0</v>
      </c>
    </row>
    <row r="260" spans="1:3" x14ac:dyDescent="0.3">
      <c r="A260" s="25" t="s">
        <v>700</v>
      </c>
      <c r="B260" s="25" t="s">
        <v>701</v>
      </c>
      <c r="C260" s="35">
        <v>0</v>
      </c>
    </row>
    <row r="261" spans="1:3" x14ac:dyDescent="0.3">
      <c r="A261" s="25" t="s">
        <v>706</v>
      </c>
      <c r="B261" s="25" t="s">
        <v>701</v>
      </c>
      <c r="C261" s="35">
        <v>0</v>
      </c>
    </row>
    <row r="262" spans="1:3" x14ac:dyDescent="0.3">
      <c r="A262" s="25" t="s">
        <v>709</v>
      </c>
      <c r="B262" s="25" t="s">
        <v>710</v>
      </c>
      <c r="C262" s="35">
        <v>0</v>
      </c>
    </row>
    <row r="263" spans="1:3" x14ac:dyDescent="0.3">
      <c r="A263" s="25" t="s">
        <v>715</v>
      </c>
      <c r="B263" s="25" t="s">
        <v>710</v>
      </c>
      <c r="C263" s="35">
        <v>0</v>
      </c>
    </row>
    <row r="264" spans="1:3" x14ac:dyDescent="0.3">
      <c r="A264" s="25" t="s">
        <v>718</v>
      </c>
      <c r="B264" s="25" t="s">
        <v>710</v>
      </c>
      <c r="C264" s="35">
        <v>0</v>
      </c>
    </row>
    <row r="265" spans="1:3" x14ac:dyDescent="0.3">
      <c r="A265" s="25" t="s">
        <v>720</v>
      </c>
      <c r="B265" s="25" t="s">
        <v>721</v>
      </c>
      <c r="C265" s="35">
        <v>0</v>
      </c>
    </row>
    <row r="266" spans="1:3" x14ac:dyDescent="0.3">
      <c r="A266" s="25" t="s">
        <v>727</v>
      </c>
      <c r="B266" s="25" t="s">
        <v>721</v>
      </c>
      <c r="C266" s="35">
        <v>0</v>
      </c>
    </row>
    <row r="267" spans="1:3" x14ac:dyDescent="0.3">
      <c r="A267" s="25" t="s">
        <v>730</v>
      </c>
      <c r="B267" s="25" t="s">
        <v>721</v>
      </c>
      <c r="C267" s="35">
        <v>0</v>
      </c>
    </row>
    <row r="268" spans="1:3" x14ac:dyDescent="0.3">
      <c r="A268" s="25" t="s">
        <v>732</v>
      </c>
      <c r="B268" s="25" t="s">
        <v>733</v>
      </c>
      <c r="C268" s="35">
        <v>113.30000000000001</v>
      </c>
    </row>
    <row r="269" spans="1:3" x14ac:dyDescent="0.3">
      <c r="A269" s="25" t="s">
        <v>732</v>
      </c>
      <c r="B269" s="25" t="s">
        <v>733</v>
      </c>
      <c r="C269" s="35">
        <v>55.000000000000007</v>
      </c>
    </row>
    <row r="270" spans="1:3" x14ac:dyDescent="0.3">
      <c r="A270" s="25" t="s">
        <v>732</v>
      </c>
      <c r="B270" s="25" t="s">
        <v>733</v>
      </c>
      <c r="C270" s="35">
        <v>110.00000000000001</v>
      </c>
    </row>
    <row r="271" spans="1:3" x14ac:dyDescent="0.3">
      <c r="A271" s="25" t="s">
        <v>732</v>
      </c>
      <c r="B271" s="25" t="s">
        <v>733</v>
      </c>
      <c r="C271" s="35">
        <v>275</v>
      </c>
    </row>
    <row r="272" spans="1:3" x14ac:dyDescent="0.3">
      <c r="A272" s="25" t="s">
        <v>732</v>
      </c>
      <c r="B272" s="25" t="s">
        <v>733</v>
      </c>
      <c r="C272" s="35">
        <v>0</v>
      </c>
    </row>
    <row r="273" spans="1:3" x14ac:dyDescent="0.3">
      <c r="A273" s="25" t="s">
        <v>732</v>
      </c>
      <c r="B273" s="25" t="s">
        <v>733</v>
      </c>
      <c r="C273" s="35">
        <v>113.30000000000001</v>
      </c>
    </row>
    <row r="274" spans="1:3" x14ac:dyDescent="0.3">
      <c r="A274" s="25" t="s">
        <v>732</v>
      </c>
      <c r="B274" s="25" t="s">
        <v>733</v>
      </c>
      <c r="C274" s="35">
        <v>55.000000000000007</v>
      </c>
    </row>
    <row r="275" spans="1:3" x14ac:dyDescent="0.3">
      <c r="A275" s="25" t="s">
        <v>732</v>
      </c>
      <c r="B275" s="25" t="s">
        <v>733</v>
      </c>
      <c r="C275" s="35">
        <v>110.00000000000001</v>
      </c>
    </row>
    <row r="276" spans="1:3" x14ac:dyDescent="0.3">
      <c r="A276" s="25" t="s">
        <v>732</v>
      </c>
      <c r="B276" s="25" t="s">
        <v>733</v>
      </c>
      <c r="C276" s="35">
        <v>275</v>
      </c>
    </row>
    <row r="277" spans="1:3" x14ac:dyDescent="0.3">
      <c r="A277" s="25" t="s">
        <v>745</v>
      </c>
      <c r="B277" s="25" t="s">
        <v>746</v>
      </c>
      <c r="C277" s="35">
        <v>264</v>
      </c>
    </row>
    <row r="278" spans="1:3" x14ac:dyDescent="0.3">
      <c r="A278" s="25" t="s">
        <v>745</v>
      </c>
      <c r="B278" s="25" t="s">
        <v>746</v>
      </c>
      <c r="C278" s="35">
        <v>264</v>
      </c>
    </row>
    <row r="279" spans="1:3" x14ac:dyDescent="0.3">
      <c r="A279" s="25" t="s">
        <v>745</v>
      </c>
      <c r="B279" s="25" t="s">
        <v>746</v>
      </c>
      <c r="C279" s="35">
        <v>138.05000000000001</v>
      </c>
    </row>
    <row r="280" spans="1:3" x14ac:dyDescent="0.3">
      <c r="A280" s="25" t="s">
        <v>745</v>
      </c>
      <c r="B280" s="25" t="s">
        <v>746</v>
      </c>
      <c r="C280" s="35">
        <v>275</v>
      </c>
    </row>
    <row r="281" spans="1:3" x14ac:dyDescent="0.3">
      <c r="A281" s="25" t="s">
        <v>745</v>
      </c>
      <c r="B281" s="25" t="s">
        <v>746</v>
      </c>
      <c r="C281" s="35">
        <v>138.05000000000001</v>
      </c>
    </row>
    <row r="282" spans="1:3" x14ac:dyDescent="0.3">
      <c r="A282" s="25" t="s">
        <v>745</v>
      </c>
      <c r="B282" s="25" t="s">
        <v>746</v>
      </c>
      <c r="C282" s="35">
        <v>275</v>
      </c>
    </row>
    <row r="283" spans="1:3" x14ac:dyDescent="0.3">
      <c r="A283" s="25" t="s">
        <v>756</v>
      </c>
      <c r="B283" s="25" t="s">
        <v>746</v>
      </c>
      <c r="C283" s="35">
        <v>55.000000000000007</v>
      </c>
    </row>
    <row r="284" spans="1:3" x14ac:dyDescent="0.3">
      <c r="A284" s="25" t="s">
        <v>756</v>
      </c>
      <c r="B284" s="25" t="s">
        <v>746</v>
      </c>
      <c r="C284" s="35">
        <v>110.00000000000001</v>
      </c>
    </row>
    <row r="285" spans="1:3" x14ac:dyDescent="0.3">
      <c r="A285" s="25" t="s">
        <v>756</v>
      </c>
      <c r="B285" s="25" t="s">
        <v>746</v>
      </c>
      <c r="C285" s="35">
        <v>275</v>
      </c>
    </row>
    <row r="286" spans="1:3" x14ac:dyDescent="0.3">
      <c r="A286" s="25" t="s">
        <v>756</v>
      </c>
      <c r="B286" s="25" t="s">
        <v>746</v>
      </c>
      <c r="C286" s="35">
        <v>55.000000000000007</v>
      </c>
    </row>
    <row r="287" spans="1:3" x14ac:dyDescent="0.3">
      <c r="A287" s="25" t="s">
        <v>756</v>
      </c>
      <c r="B287" s="25" t="s">
        <v>746</v>
      </c>
      <c r="C287" s="35">
        <v>110.00000000000001</v>
      </c>
    </row>
    <row r="288" spans="1:3" x14ac:dyDescent="0.3">
      <c r="A288" s="25" t="s">
        <v>756</v>
      </c>
      <c r="B288" s="25" t="s">
        <v>746</v>
      </c>
      <c r="C288" s="35">
        <v>275</v>
      </c>
    </row>
    <row r="289" spans="1:3" x14ac:dyDescent="0.3">
      <c r="A289" s="25" t="s">
        <v>760</v>
      </c>
      <c r="B289" s="25" t="s">
        <v>746</v>
      </c>
      <c r="C289" s="35">
        <v>302.5</v>
      </c>
    </row>
    <row r="290" spans="1:3" x14ac:dyDescent="0.3">
      <c r="A290" s="25" t="s">
        <v>760</v>
      </c>
      <c r="B290" s="25" t="s">
        <v>746</v>
      </c>
      <c r="C290" s="35">
        <v>275</v>
      </c>
    </row>
    <row r="291" spans="1:3" x14ac:dyDescent="0.3">
      <c r="A291" s="25" t="s">
        <v>760</v>
      </c>
      <c r="B291" s="25" t="s">
        <v>746</v>
      </c>
      <c r="C291" s="35">
        <v>412.50000000000006</v>
      </c>
    </row>
    <row r="292" spans="1:3" x14ac:dyDescent="0.3">
      <c r="A292" s="25" t="s">
        <v>760</v>
      </c>
      <c r="B292" s="25" t="s">
        <v>746</v>
      </c>
      <c r="C292" s="35">
        <v>416.90000000000003</v>
      </c>
    </row>
    <row r="293" spans="1:3" x14ac:dyDescent="0.3">
      <c r="A293" s="25" t="s">
        <v>760</v>
      </c>
      <c r="B293" s="25" t="s">
        <v>746</v>
      </c>
      <c r="C293" s="35">
        <v>211.47500000000002</v>
      </c>
    </row>
    <row r="294" spans="1:3" x14ac:dyDescent="0.3">
      <c r="A294" s="25" t="s">
        <v>760</v>
      </c>
      <c r="B294" s="25" t="s">
        <v>746</v>
      </c>
      <c r="C294" s="35">
        <v>302.5</v>
      </c>
    </row>
    <row r="295" spans="1:3" x14ac:dyDescent="0.3">
      <c r="A295" s="25" t="s">
        <v>760</v>
      </c>
      <c r="B295" s="25" t="s">
        <v>746</v>
      </c>
      <c r="C295" s="35">
        <v>275</v>
      </c>
    </row>
    <row r="296" spans="1:3" x14ac:dyDescent="0.3">
      <c r="A296" s="25" t="s">
        <v>760</v>
      </c>
      <c r="B296" s="25" t="s">
        <v>746</v>
      </c>
      <c r="C296" s="35">
        <v>412.50000000000006</v>
      </c>
    </row>
    <row r="297" spans="1:3" x14ac:dyDescent="0.3">
      <c r="A297" s="25" t="s">
        <v>760</v>
      </c>
      <c r="B297" s="25" t="s">
        <v>746</v>
      </c>
      <c r="C297" s="35">
        <v>416.90000000000003</v>
      </c>
    </row>
    <row r="298" spans="1:3" x14ac:dyDescent="0.3">
      <c r="A298" s="25" t="s">
        <v>760</v>
      </c>
      <c r="B298" s="25" t="s">
        <v>746</v>
      </c>
      <c r="C298" s="35">
        <v>211.47500000000002</v>
      </c>
    </row>
    <row r="299" spans="1:3" x14ac:dyDescent="0.3">
      <c r="A299" s="25" t="s">
        <v>769</v>
      </c>
      <c r="B299" s="25" t="s">
        <v>770</v>
      </c>
      <c r="C299" s="35">
        <v>110.00000000000001</v>
      </c>
    </row>
    <row r="300" spans="1:3" x14ac:dyDescent="0.3">
      <c r="A300" s="25" t="s">
        <v>769</v>
      </c>
      <c r="B300" s="25" t="s">
        <v>770</v>
      </c>
      <c r="C300" s="35">
        <v>275</v>
      </c>
    </row>
    <row r="301" spans="1:3" x14ac:dyDescent="0.3">
      <c r="A301" s="25" t="s">
        <v>769</v>
      </c>
      <c r="B301" s="25" t="s">
        <v>770</v>
      </c>
      <c r="C301" s="35">
        <v>110.00000000000001</v>
      </c>
    </row>
    <row r="302" spans="1:3" x14ac:dyDescent="0.3">
      <c r="A302" s="25" t="s">
        <v>769</v>
      </c>
      <c r="B302" s="25" t="s">
        <v>770</v>
      </c>
      <c r="C302" s="35">
        <v>275</v>
      </c>
    </row>
    <row r="303" spans="1:3" x14ac:dyDescent="0.3">
      <c r="A303" s="25" t="s">
        <v>782</v>
      </c>
      <c r="B303" s="25" t="s">
        <v>770</v>
      </c>
      <c r="C303" s="35">
        <v>275</v>
      </c>
    </row>
    <row r="304" spans="1:3" x14ac:dyDescent="0.3">
      <c r="A304" s="25" t="s">
        <v>782</v>
      </c>
      <c r="B304" s="25" t="s">
        <v>770</v>
      </c>
      <c r="C304" s="35">
        <v>420.20000000000005</v>
      </c>
    </row>
    <row r="305" spans="1:3" x14ac:dyDescent="0.3">
      <c r="A305" s="25" t="s">
        <v>782</v>
      </c>
      <c r="B305" s="25" t="s">
        <v>770</v>
      </c>
      <c r="C305" s="35">
        <v>187.55</v>
      </c>
    </row>
    <row r="306" spans="1:3" x14ac:dyDescent="0.3">
      <c r="A306" s="25" t="s">
        <v>782</v>
      </c>
      <c r="B306" s="25" t="s">
        <v>770</v>
      </c>
      <c r="C306" s="35">
        <v>0</v>
      </c>
    </row>
    <row r="307" spans="1:3" x14ac:dyDescent="0.3">
      <c r="A307" s="25" t="s">
        <v>782</v>
      </c>
      <c r="B307" s="25" t="s">
        <v>770</v>
      </c>
      <c r="C307" s="35">
        <v>0</v>
      </c>
    </row>
    <row r="308" spans="1:3" x14ac:dyDescent="0.3">
      <c r="A308" s="25" t="s">
        <v>782</v>
      </c>
      <c r="B308" s="25" t="s">
        <v>770</v>
      </c>
      <c r="C308" s="35">
        <v>275</v>
      </c>
    </row>
    <row r="309" spans="1:3" x14ac:dyDescent="0.3">
      <c r="A309" s="25" t="s">
        <v>782</v>
      </c>
      <c r="B309" s="25" t="s">
        <v>770</v>
      </c>
      <c r="C309" s="35">
        <v>420.20000000000005</v>
      </c>
    </row>
    <row r="310" spans="1:3" x14ac:dyDescent="0.3">
      <c r="A310" s="25" t="s">
        <v>782</v>
      </c>
      <c r="B310" s="25" t="s">
        <v>770</v>
      </c>
      <c r="C310" s="35">
        <v>187.55</v>
      </c>
    </row>
    <row r="311" spans="1:3" x14ac:dyDescent="0.3">
      <c r="A311" s="25" t="s">
        <v>791</v>
      </c>
      <c r="B311" s="25" t="s">
        <v>792</v>
      </c>
      <c r="C311" s="35">
        <v>90.2</v>
      </c>
    </row>
    <row r="312" spans="1:3" x14ac:dyDescent="0.3">
      <c r="A312" s="25" t="s">
        <v>791</v>
      </c>
      <c r="B312" s="25" t="s">
        <v>792</v>
      </c>
      <c r="C312" s="35">
        <v>220.00000000000003</v>
      </c>
    </row>
    <row r="313" spans="1:3" x14ac:dyDescent="0.3">
      <c r="A313" s="25" t="s">
        <v>791</v>
      </c>
      <c r="B313" s="25" t="s">
        <v>792</v>
      </c>
      <c r="C313" s="35">
        <v>92.840000000000018</v>
      </c>
    </row>
    <row r="314" spans="1:3" x14ac:dyDescent="0.3">
      <c r="A314" s="25" t="s">
        <v>791</v>
      </c>
      <c r="B314" s="25" t="s">
        <v>792</v>
      </c>
      <c r="C314" s="35">
        <v>330</v>
      </c>
    </row>
    <row r="315" spans="1:3" x14ac:dyDescent="0.3">
      <c r="A315" s="25" t="s">
        <v>791</v>
      </c>
      <c r="B315" s="25" t="s">
        <v>792</v>
      </c>
      <c r="C315" s="35">
        <v>88</v>
      </c>
    </row>
    <row r="316" spans="1:3" x14ac:dyDescent="0.3">
      <c r="A316" s="25" t="s">
        <v>791</v>
      </c>
      <c r="B316" s="25" t="s">
        <v>792</v>
      </c>
      <c r="C316" s="35">
        <v>88</v>
      </c>
    </row>
    <row r="317" spans="1:3" x14ac:dyDescent="0.3">
      <c r="A317" s="25" t="s">
        <v>791</v>
      </c>
      <c r="B317" s="25" t="s">
        <v>792</v>
      </c>
      <c r="C317" s="35">
        <v>220.00000000000003</v>
      </c>
    </row>
    <row r="318" spans="1:3" x14ac:dyDescent="0.3">
      <c r="A318" s="25" t="s">
        <v>791</v>
      </c>
      <c r="B318" s="25" t="s">
        <v>792</v>
      </c>
      <c r="C318" s="35">
        <v>92.840000000000018</v>
      </c>
    </row>
    <row r="319" spans="1:3" x14ac:dyDescent="0.3">
      <c r="A319" s="25" t="s">
        <v>791</v>
      </c>
      <c r="B319" s="25" t="s">
        <v>792</v>
      </c>
      <c r="C319" s="35">
        <v>1984.8400000000004</v>
      </c>
    </row>
    <row r="320" spans="1:3" x14ac:dyDescent="0.3">
      <c r="A320" s="25" t="s">
        <v>791</v>
      </c>
      <c r="B320" s="25" t="s">
        <v>792</v>
      </c>
      <c r="C320" s="35">
        <v>157.52000000000004</v>
      </c>
    </row>
    <row r="321" spans="1:3" x14ac:dyDescent="0.3">
      <c r="A321" s="25" t="s">
        <v>791</v>
      </c>
      <c r="B321" s="25" t="s">
        <v>792</v>
      </c>
      <c r="C321" s="35">
        <v>90.2</v>
      </c>
    </row>
    <row r="322" spans="1:3" x14ac:dyDescent="0.3">
      <c r="A322" s="25" t="s">
        <v>791</v>
      </c>
      <c r="B322" s="25" t="s">
        <v>792</v>
      </c>
      <c r="C322" s="35">
        <v>220.00000000000003</v>
      </c>
    </row>
    <row r="323" spans="1:3" x14ac:dyDescent="0.3">
      <c r="A323" s="25" t="s">
        <v>791</v>
      </c>
      <c r="B323" s="25" t="s">
        <v>792</v>
      </c>
      <c r="C323" s="35">
        <v>92.840000000000018</v>
      </c>
    </row>
    <row r="324" spans="1:3" x14ac:dyDescent="0.3">
      <c r="A324" s="25" t="s">
        <v>791</v>
      </c>
      <c r="B324" s="25" t="s">
        <v>792</v>
      </c>
      <c r="C324" s="35">
        <v>330</v>
      </c>
    </row>
    <row r="325" spans="1:3" x14ac:dyDescent="0.3">
      <c r="A325" s="25" t="s">
        <v>791</v>
      </c>
      <c r="B325" s="25" t="s">
        <v>792</v>
      </c>
      <c r="C325" s="35">
        <v>88</v>
      </c>
    </row>
    <row r="326" spans="1:3" x14ac:dyDescent="0.3">
      <c r="A326" s="25" t="s">
        <v>791</v>
      </c>
      <c r="B326" s="25" t="s">
        <v>792</v>
      </c>
      <c r="C326" s="35">
        <v>88</v>
      </c>
    </row>
    <row r="327" spans="1:3" x14ac:dyDescent="0.3">
      <c r="A327" s="25" t="s">
        <v>791</v>
      </c>
      <c r="B327" s="25" t="s">
        <v>792</v>
      </c>
      <c r="C327" s="35">
        <v>220.00000000000003</v>
      </c>
    </row>
    <row r="328" spans="1:3" x14ac:dyDescent="0.3">
      <c r="A328" s="25" t="s">
        <v>791</v>
      </c>
      <c r="B328" s="25" t="s">
        <v>792</v>
      </c>
      <c r="C328" s="35">
        <v>92.840000000000018</v>
      </c>
    </row>
    <row r="329" spans="1:3" x14ac:dyDescent="0.3">
      <c r="A329" s="25" t="s">
        <v>791</v>
      </c>
      <c r="B329" s="25" t="s">
        <v>792</v>
      </c>
      <c r="C329" s="35">
        <v>1984.8400000000004</v>
      </c>
    </row>
    <row r="330" spans="1:3" x14ac:dyDescent="0.3">
      <c r="A330" s="25" t="s">
        <v>791</v>
      </c>
      <c r="B330" s="25" t="s">
        <v>792</v>
      </c>
      <c r="C330" s="35">
        <v>157.52000000000004</v>
      </c>
    </row>
    <row r="331" spans="1:3" x14ac:dyDescent="0.3">
      <c r="A331" s="25" t="s">
        <v>807</v>
      </c>
      <c r="B331" s="25" t="s">
        <v>792</v>
      </c>
      <c r="C331" s="35">
        <v>225.06000000000003</v>
      </c>
    </row>
    <row r="332" spans="1:3" x14ac:dyDescent="0.3">
      <c r="A332" s="25" t="s">
        <v>807</v>
      </c>
      <c r="B332" s="25" t="s">
        <v>792</v>
      </c>
      <c r="C332" s="35">
        <v>88</v>
      </c>
    </row>
    <row r="333" spans="1:3" x14ac:dyDescent="0.3">
      <c r="A333" s="25" t="s">
        <v>807</v>
      </c>
      <c r="B333" s="25" t="s">
        <v>792</v>
      </c>
      <c r="C333" s="35">
        <v>88</v>
      </c>
    </row>
    <row r="334" spans="1:3" x14ac:dyDescent="0.3">
      <c r="A334" s="25" t="s">
        <v>807</v>
      </c>
      <c r="B334" s="25" t="s">
        <v>792</v>
      </c>
      <c r="C334" s="35">
        <v>90.640000000000015</v>
      </c>
    </row>
    <row r="335" spans="1:3" x14ac:dyDescent="0.3">
      <c r="A335" s="25" t="s">
        <v>807</v>
      </c>
      <c r="B335" s="25" t="s">
        <v>792</v>
      </c>
      <c r="C335" s="35">
        <v>220.00000000000003</v>
      </c>
    </row>
    <row r="336" spans="1:3" x14ac:dyDescent="0.3">
      <c r="A336" s="25" t="s">
        <v>807</v>
      </c>
      <c r="B336" s="25" t="s">
        <v>792</v>
      </c>
      <c r="C336" s="35">
        <v>110.00000000000001</v>
      </c>
    </row>
    <row r="337" spans="1:3" x14ac:dyDescent="0.3">
      <c r="A337" s="25" t="s">
        <v>807</v>
      </c>
      <c r="B337" s="25" t="s">
        <v>792</v>
      </c>
      <c r="C337" s="35">
        <v>88</v>
      </c>
    </row>
    <row r="338" spans="1:3" x14ac:dyDescent="0.3">
      <c r="A338" s="25" t="s">
        <v>807</v>
      </c>
      <c r="B338" s="25" t="s">
        <v>792</v>
      </c>
      <c r="C338" s="35">
        <v>225.06000000000003</v>
      </c>
    </row>
    <row r="339" spans="1:3" x14ac:dyDescent="0.3">
      <c r="A339" s="25" t="s">
        <v>807</v>
      </c>
      <c r="B339" s="25" t="s">
        <v>792</v>
      </c>
      <c r="C339" s="35">
        <v>88</v>
      </c>
    </row>
    <row r="340" spans="1:3" x14ac:dyDescent="0.3">
      <c r="A340" s="25" t="s">
        <v>807</v>
      </c>
      <c r="B340" s="25" t="s">
        <v>792</v>
      </c>
      <c r="C340" s="35">
        <v>88</v>
      </c>
    </row>
    <row r="341" spans="1:3" x14ac:dyDescent="0.3">
      <c r="A341" s="25" t="s">
        <v>807</v>
      </c>
      <c r="B341" s="25" t="s">
        <v>792</v>
      </c>
      <c r="C341" s="35">
        <v>90.640000000000015</v>
      </c>
    </row>
    <row r="342" spans="1:3" x14ac:dyDescent="0.3">
      <c r="A342" s="25" t="s">
        <v>807</v>
      </c>
      <c r="B342" s="25" t="s">
        <v>792</v>
      </c>
      <c r="C342" s="35">
        <v>220.00000000000003</v>
      </c>
    </row>
    <row r="343" spans="1:3" x14ac:dyDescent="0.3">
      <c r="A343" s="25" t="s">
        <v>807</v>
      </c>
      <c r="B343" s="25" t="s">
        <v>792</v>
      </c>
      <c r="C343" s="35">
        <v>110.00000000000001</v>
      </c>
    </row>
    <row r="344" spans="1:3" x14ac:dyDescent="0.3">
      <c r="A344" s="25" t="s">
        <v>807</v>
      </c>
      <c r="B344" s="25" t="s">
        <v>792</v>
      </c>
      <c r="C344" s="35">
        <v>88</v>
      </c>
    </row>
    <row r="345" spans="1:3" x14ac:dyDescent="0.3">
      <c r="A345" s="25" t="s">
        <v>814</v>
      </c>
      <c r="B345" s="25" t="s">
        <v>792</v>
      </c>
      <c r="C345" s="35">
        <v>93.280000000000015</v>
      </c>
    </row>
    <row r="346" spans="1:3" x14ac:dyDescent="0.3">
      <c r="A346" s="25" t="s">
        <v>814</v>
      </c>
      <c r="B346" s="25" t="s">
        <v>792</v>
      </c>
      <c r="C346" s="35">
        <v>66.88000000000001</v>
      </c>
    </row>
    <row r="347" spans="1:3" x14ac:dyDescent="0.3">
      <c r="A347" s="25" t="s">
        <v>814</v>
      </c>
      <c r="B347" s="25" t="s">
        <v>792</v>
      </c>
      <c r="C347" s="35">
        <v>220.00000000000003</v>
      </c>
    </row>
    <row r="348" spans="1:3" x14ac:dyDescent="0.3">
      <c r="A348" s="25" t="s">
        <v>814</v>
      </c>
      <c r="B348" s="25" t="s">
        <v>792</v>
      </c>
      <c r="C348" s="35">
        <v>88</v>
      </c>
    </row>
    <row r="349" spans="1:3" x14ac:dyDescent="0.3">
      <c r="A349" s="25" t="s">
        <v>814</v>
      </c>
      <c r="B349" s="25" t="s">
        <v>792</v>
      </c>
      <c r="C349" s="35">
        <v>116.16000000000003</v>
      </c>
    </row>
    <row r="350" spans="1:3" x14ac:dyDescent="0.3">
      <c r="A350" s="25" t="s">
        <v>814</v>
      </c>
      <c r="B350" s="25" t="s">
        <v>792</v>
      </c>
      <c r="C350" s="35">
        <v>0</v>
      </c>
    </row>
    <row r="351" spans="1:3" x14ac:dyDescent="0.3">
      <c r="A351" s="25" t="s">
        <v>814</v>
      </c>
      <c r="B351" s="25" t="s">
        <v>792</v>
      </c>
      <c r="C351" s="35">
        <v>0</v>
      </c>
    </row>
    <row r="352" spans="1:3" x14ac:dyDescent="0.3">
      <c r="A352" s="25" t="s">
        <v>814</v>
      </c>
      <c r="B352" s="25" t="s">
        <v>792</v>
      </c>
      <c r="C352" s="35">
        <v>93.280000000000015</v>
      </c>
    </row>
    <row r="353" spans="1:3" x14ac:dyDescent="0.3">
      <c r="A353" s="25" t="s">
        <v>814</v>
      </c>
      <c r="B353" s="25" t="s">
        <v>792</v>
      </c>
      <c r="C353" s="35">
        <v>66.88000000000001</v>
      </c>
    </row>
    <row r="354" spans="1:3" x14ac:dyDescent="0.3">
      <c r="A354" s="25" t="s">
        <v>814</v>
      </c>
      <c r="B354" s="25" t="s">
        <v>792</v>
      </c>
      <c r="C354" s="35">
        <v>220.00000000000003</v>
      </c>
    </row>
    <row r="355" spans="1:3" x14ac:dyDescent="0.3">
      <c r="A355" s="25" t="s">
        <v>814</v>
      </c>
      <c r="B355" s="25" t="s">
        <v>792</v>
      </c>
      <c r="C355" s="35">
        <v>88</v>
      </c>
    </row>
    <row r="356" spans="1:3" x14ac:dyDescent="0.3">
      <c r="A356" s="25" t="s">
        <v>814</v>
      </c>
      <c r="B356" s="25" t="s">
        <v>792</v>
      </c>
      <c r="C356" s="35">
        <v>116.16000000000003</v>
      </c>
    </row>
    <row r="357" spans="1:3" x14ac:dyDescent="0.3">
      <c r="A357" s="25" t="s">
        <v>830</v>
      </c>
      <c r="B357" s="25" t="s">
        <v>792</v>
      </c>
      <c r="C357" s="35">
        <v>0</v>
      </c>
    </row>
    <row r="358" spans="1:3" x14ac:dyDescent="0.3">
      <c r="A358" s="25" t="s">
        <v>832</v>
      </c>
      <c r="B358" s="25" t="s">
        <v>792</v>
      </c>
      <c r="C358" s="35">
        <v>0</v>
      </c>
    </row>
    <row r="359" spans="1:3" x14ac:dyDescent="0.3">
      <c r="A359" s="25" t="s">
        <v>834</v>
      </c>
      <c r="B359" s="25" t="s">
        <v>792</v>
      </c>
      <c r="C359" s="35">
        <v>0</v>
      </c>
    </row>
    <row r="360" spans="1:3" x14ac:dyDescent="0.3">
      <c r="A360" s="25" t="s">
        <v>837</v>
      </c>
      <c r="B360" s="25" t="s">
        <v>792</v>
      </c>
      <c r="C360" s="35">
        <v>0</v>
      </c>
    </row>
    <row r="361" spans="1:3" x14ac:dyDescent="0.3">
      <c r="A361" s="25" t="s">
        <v>839</v>
      </c>
      <c r="B361" s="25" t="s">
        <v>840</v>
      </c>
      <c r="C361" s="35">
        <v>275</v>
      </c>
    </row>
    <row r="362" spans="1:3" x14ac:dyDescent="0.3">
      <c r="A362" s="25" t="s">
        <v>839</v>
      </c>
      <c r="B362" s="25" t="s">
        <v>840</v>
      </c>
      <c r="C362" s="35">
        <v>1350.8000000000002</v>
      </c>
    </row>
    <row r="363" spans="1:3" x14ac:dyDescent="0.3">
      <c r="A363" s="25" t="s">
        <v>839</v>
      </c>
      <c r="B363" s="25" t="s">
        <v>840</v>
      </c>
      <c r="C363" s="35">
        <v>275</v>
      </c>
    </row>
    <row r="364" spans="1:3" x14ac:dyDescent="0.3">
      <c r="A364" s="25" t="s">
        <v>839</v>
      </c>
      <c r="B364" s="25" t="s">
        <v>840</v>
      </c>
      <c r="C364" s="35">
        <v>1350.8000000000002</v>
      </c>
    </row>
    <row r="365" spans="1:3" x14ac:dyDescent="0.3">
      <c r="A365" s="25" t="s">
        <v>850</v>
      </c>
      <c r="B365" s="25" t="s">
        <v>840</v>
      </c>
      <c r="C365" s="35">
        <v>0</v>
      </c>
    </row>
    <row r="366" spans="1:3" x14ac:dyDescent="0.3">
      <c r="A366" s="25" t="s">
        <v>852</v>
      </c>
      <c r="B366" s="25" t="s">
        <v>853</v>
      </c>
      <c r="C366" s="35">
        <v>0</v>
      </c>
    </row>
    <row r="367" spans="1:3" x14ac:dyDescent="0.3">
      <c r="A367" s="25" t="s">
        <v>859</v>
      </c>
      <c r="B367" s="25" t="s">
        <v>853</v>
      </c>
      <c r="C367" s="35">
        <v>0</v>
      </c>
    </row>
    <row r="368" spans="1:3" x14ac:dyDescent="0.3">
      <c r="A368" s="25" t="s">
        <v>861</v>
      </c>
      <c r="B368" s="25" t="s">
        <v>862</v>
      </c>
      <c r="C368" s="35">
        <v>0</v>
      </c>
    </row>
    <row r="369" spans="1:3" x14ac:dyDescent="0.3">
      <c r="A369" s="25" t="s">
        <v>866</v>
      </c>
      <c r="B369" s="25" t="s">
        <v>862</v>
      </c>
      <c r="C369" s="35">
        <v>0</v>
      </c>
    </row>
    <row r="370" spans="1:3" x14ac:dyDescent="0.3">
      <c r="A370" s="25" t="s">
        <v>869</v>
      </c>
      <c r="B370" s="25" t="s">
        <v>862</v>
      </c>
      <c r="C370" s="35">
        <v>0</v>
      </c>
    </row>
    <row r="371" spans="1:3" x14ac:dyDescent="0.3">
      <c r="A371" s="25" t="s">
        <v>872</v>
      </c>
      <c r="B371" s="25" t="s">
        <v>873</v>
      </c>
      <c r="C371" s="35">
        <v>0</v>
      </c>
    </row>
    <row r="372" spans="1:3" x14ac:dyDescent="0.3">
      <c r="A372" s="25" t="s">
        <v>878</v>
      </c>
      <c r="B372" s="25" t="s">
        <v>873</v>
      </c>
      <c r="C372" s="35">
        <v>0</v>
      </c>
    </row>
    <row r="373" spans="1:3" x14ac:dyDescent="0.3">
      <c r="A373" s="25" t="s">
        <v>881</v>
      </c>
      <c r="B373" s="25" t="s">
        <v>882</v>
      </c>
      <c r="C373" s="35">
        <v>0</v>
      </c>
    </row>
    <row r="374" spans="1:3" x14ac:dyDescent="0.3">
      <c r="A374" s="25" t="s">
        <v>888</v>
      </c>
      <c r="B374" s="25" t="s">
        <v>882</v>
      </c>
      <c r="C374" s="35">
        <v>0</v>
      </c>
    </row>
    <row r="375" spans="1:3" x14ac:dyDescent="0.3">
      <c r="A375" s="25" t="s">
        <v>892</v>
      </c>
      <c r="B375" s="25" t="s">
        <v>882</v>
      </c>
      <c r="C375" s="35">
        <v>0</v>
      </c>
    </row>
    <row r="376" spans="1:3" x14ac:dyDescent="0.3">
      <c r="A376" s="25" t="s">
        <v>895</v>
      </c>
      <c r="B376" s="25" t="s">
        <v>882</v>
      </c>
      <c r="C376" s="35">
        <v>0</v>
      </c>
    </row>
    <row r="377" spans="1:3" x14ac:dyDescent="0.3">
      <c r="A377" s="25" t="s">
        <v>898</v>
      </c>
      <c r="B377" s="25" t="s">
        <v>882</v>
      </c>
      <c r="C377" s="35">
        <v>0</v>
      </c>
    </row>
    <row r="378" spans="1:3" x14ac:dyDescent="0.3">
      <c r="A378" s="25" t="s">
        <v>900</v>
      </c>
      <c r="B378" s="25" t="s">
        <v>882</v>
      </c>
      <c r="C378" s="35">
        <v>0</v>
      </c>
    </row>
    <row r="379" spans="1:3" x14ac:dyDescent="0.3">
      <c r="A379" s="25" t="s">
        <v>904</v>
      </c>
      <c r="B379" s="25" t="s">
        <v>905</v>
      </c>
      <c r="C379" s="35">
        <v>0</v>
      </c>
    </row>
    <row r="380" spans="1:3" x14ac:dyDescent="0.3">
      <c r="A380" s="25" t="s">
        <v>909</v>
      </c>
      <c r="B380" s="25" t="s">
        <v>905</v>
      </c>
      <c r="C380" s="35">
        <v>0</v>
      </c>
    </row>
    <row r="381" spans="1:3" x14ac:dyDescent="0.3">
      <c r="A381" s="25" t="s">
        <v>911</v>
      </c>
      <c r="B381" s="25" t="s">
        <v>912</v>
      </c>
      <c r="C381" s="35">
        <v>1351.9</v>
      </c>
    </row>
    <row r="382" spans="1:3" x14ac:dyDescent="0.3">
      <c r="A382" s="25" t="s">
        <v>911</v>
      </c>
      <c r="B382" s="25" t="s">
        <v>912</v>
      </c>
      <c r="C382" s="35">
        <v>413.6</v>
      </c>
    </row>
    <row r="383" spans="1:3" x14ac:dyDescent="0.3">
      <c r="A383" s="25" t="s">
        <v>911</v>
      </c>
      <c r="B383" s="25" t="s">
        <v>912</v>
      </c>
      <c r="C383" s="35">
        <v>275</v>
      </c>
    </row>
    <row r="384" spans="1:3" x14ac:dyDescent="0.3">
      <c r="A384" s="25" t="s">
        <v>911</v>
      </c>
      <c r="B384" s="25" t="s">
        <v>912</v>
      </c>
      <c r="C384" s="35">
        <v>0</v>
      </c>
    </row>
    <row r="385" spans="1:3" x14ac:dyDescent="0.3">
      <c r="A385" s="25" t="s">
        <v>911</v>
      </c>
      <c r="B385" s="25" t="s">
        <v>912</v>
      </c>
      <c r="C385" s="35">
        <v>1351.9</v>
      </c>
    </row>
    <row r="386" spans="1:3" x14ac:dyDescent="0.3">
      <c r="A386" s="25" t="s">
        <v>911</v>
      </c>
      <c r="B386" s="25" t="s">
        <v>912</v>
      </c>
      <c r="C386" s="35">
        <v>413.6</v>
      </c>
    </row>
    <row r="387" spans="1:3" x14ac:dyDescent="0.3">
      <c r="A387" s="25" t="s">
        <v>911</v>
      </c>
      <c r="B387" s="25" t="s">
        <v>912</v>
      </c>
      <c r="C387" s="35">
        <v>275</v>
      </c>
    </row>
    <row r="388" spans="1:3" x14ac:dyDescent="0.3">
      <c r="A388" s="25" t="s">
        <v>921</v>
      </c>
      <c r="B388" s="25" t="s">
        <v>912</v>
      </c>
      <c r="C388" s="35">
        <v>1351.9</v>
      </c>
    </row>
    <row r="389" spans="1:3" x14ac:dyDescent="0.3">
      <c r="A389" s="25" t="s">
        <v>921</v>
      </c>
      <c r="B389" s="25" t="s">
        <v>912</v>
      </c>
      <c r="C389" s="35">
        <v>275</v>
      </c>
    </row>
    <row r="390" spans="1:3" x14ac:dyDescent="0.3">
      <c r="A390" s="25" t="s">
        <v>921</v>
      </c>
      <c r="B390" s="25" t="s">
        <v>912</v>
      </c>
      <c r="C390" s="35">
        <v>1351.9</v>
      </c>
    </row>
    <row r="391" spans="1:3" x14ac:dyDescent="0.3">
      <c r="A391" s="25" t="s">
        <v>921</v>
      </c>
      <c r="B391" s="25" t="s">
        <v>912</v>
      </c>
      <c r="C391" s="35">
        <v>275</v>
      </c>
    </row>
    <row r="392" spans="1:3" x14ac:dyDescent="0.3">
      <c r="A392" s="25" t="s">
        <v>927</v>
      </c>
      <c r="B392" s="25" t="s">
        <v>928</v>
      </c>
      <c r="C392" s="35">
        <v>275</v>
      </c>
    </row>
    <row r="393" spans="1:3" x14ac:dyDescent="0.3">
      <c r="A393" s="25" t="s">
        <v>927</v>
      </c>
      <c r="B393" s="25" t="s">
        <v>928</v>
      </c>
      <c r="C393" s="35">
        <v>275</v>
      </c>
    </row>
    <row r="394" spans="1:3" x14ac:dyDescent="0.3">
      <c r="A394" s="25" t="s">
        <v>936</v>
      </c>
      <c r="B394" s="25" t="s">
        <v>928</v>
      </c>
      <c r="C394" s="35">
        <v>275</v>
      </c>
    </row>
    <row r="395" spans="1:3" x14ac:dyDescent="0.3">
      <c r="A395" s="25" t="s">
        <v>936</v>
      </c>
      <c r="B395" s="25" t="s">
        <v>928</v>
      </c>
      <c r="C395" s="35">
        <v>275</v>
      </c>
    </row>
    <row r="396" spans="1:3" x14ac:dyDescent="0.3">
      <c r="A396" s="25" t="s">
        <v>941</v>
      </c>
      <c r="B396" s="25" t="s">
        <v>942</v>
      </c>
      <c r="C396" s="35">
        <v>0</v>
      </c>
    </row>
    <row r="397" spans="1:3" x14ac:dyDescent="0.3">
      <c r="A397" s="25" t="s">
        <v>948</v>
      </c>
      <c r="B397" s="25" t="s">
        <v>949</v>
      </c>
      <c r="C397" s="35">
        <v>313.5</v>
      </c>
    </row>
    <row r="398" spans="1:3" x14ac:dyDescent="0.3">
      <c r="A398" s="25" t="s">
        <v>948</v>
      </c>
      <c r="B398" s="25" t="s">
        <v>949</v>
      </c>
      <c r="C398" s="35">
        <v>275</v>
      </c>
    </row>
    <row r="399" spans="1:3" x14ac:dyDescent="0.3">
      <c r="A399" s="25" t="s">
        <v>948</v>
      </c>
      <c r="B399" s="25" t="s">
        <v>949</v>
      </c>
      <c r="C399" s="35">
        <v>0</v>
      </c>
    </row>
    <row r="400" spans="1:3" x14ac:dyDescent="0.3">
      <c r="A400" s="25" t="s">
        <v>948</v>
      </c>
      <c r="B400" s="25" t="s">
        <v>949</v>
      </c>
      <c r="C400" s="35">
        <v>313.5</v>
      </c>
    </row>
    <row r="401" spans="1:3" x14ac:dyDescent="0.3">
      <c r="A401" s="25" t="s">
        <v>948</v>
      </c>
      <c r="B401" s="25" t="s">
        <v>949</v>
      </c>
      <c r="C401" s="35">
        <v>275</v>
      </c>
    </row>
    <row r="402" spans="1:3" x14ac:dyDescent="0.3">
      <c r="A402" s="25" t="s">
        <v>957</v>
      </c>
      <c r="B402" s="25" t="s">
        <v>949</v>
      </c>
      <c r="C402" s="35">
        <v>275</v>
      </c>
    </row>
    <row r="403" spans="1:3" x14ac:dyDescent="0.3">
      <c r="A403" s="25" t="s">
        <v>957</v>
      </c>
      <c r="B403" s="25" t="s">
        <v>949</v>
      </c>
      <c r="C403" s="35">
        <v>0</v>
      </c>
    </row>
    <row r="404" spans="1:3" x14ac:dyDescent="0.3">
      <c r="A404" s="25" t="s">
        <v>957</v>
      </c>
      <c r="B404" s="25" t="s">
        <v>949</v>
      </c>
      <c r="C404" s="35">
        <v>275</v>
      </c>
    </row>
    <row r="405" spans="1:3" x14ac:dyDescent="0.3">
      <c r="A405" s="25" t="s">
        <v>963</v>
      </c>
      <c r="B405" s="25" t="s">
        <v>949</v>
      </c>
      <c r="C405" s="35">
        <v>279.95000000000005</v>
      </c>
    </row>
    <row r="406" spans="1:3" x14ac:dyDescent="0.3">
      <c r="A406" s="25" t="s">
        <v>963</v>
      </c>
      <c r="B406" s="25" t="s">
        <v>949</v>
      </c>
      <c r="C406" s="35">
        <v>0</v>
      </c>
    </row>
    <row r="407" spans="1:3" x14ac:dyDescent="0.3">
      <c r="A407" s="25" t="s">
        <v>963</v>
      </c>
      <c r="B407" s="25" t="s">
        <v>949</v>
      </c>
      <c r="C407" s="35">
        <v>279.95000000000005</v>
      </c>
    </row>
    <row r="408" spans="1:3" x14ac:dyDescent="0.3">
      <c r="A408" s="25" t="s">
        <v>968</v>
      </c>
      <c r="B408" s="25" t="s">
        <v>969</v>
      </c>
      <c r="C408" s="35">
        <v>275</v>
      </c>
    </row>
    <row r="409" spans="1:3" x14ac:dyDescent="0.3">
      <c r="A409" s="25" t="s">
        <v>968</v>
      </c>
      <c r="B409" s="25" t="s">
        <v>969</v>
      </c>
      <c r="C409" s="35">
        <v>0</v>
      </c>
    </row>
    <row r="410" spans="1:3" x14ac:dyDescent="0.3">
      <c r="A410" s="25" t="s">
        <v>968</v>
      </c>
      <c r="B410" s="25" t="s">
        <v>969</v>
      </c>
      <c r="C410" s="35">
        <v>275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066C1-897E-4A74-B4D3-A4E28BE3DFB7}">
  <dimension ref="A1:Q13"/>
  <sheetViews>
    <sheetView workbookViewId="0">
      <selection activeCell="G7" sqref="G7:H13"/>
    </sheetView>
  </sheetViews>
  <sheetFormatPr baseColWidth="10" defaultRowHeight="14.4" x14ac:dyDescent="0.3"/>
  <sheetData>
    <row r="1" spans="1:17" x14ac:dyDescent="0.3">
      <c r="A1" s="42" t="s">
        <v>1044</v>
      </c>
      <c r="B1" s="42" t="s">
        <v>1045</v>
      </c>
      <c r="D1" s="42" t="s">
        <v>1046</v>
      </c>
      <c r="E1" s="42" t="s">
        <v>1047</v>
      </c>
      <c r="F1" s="42" t="s">
        <v>1048</v>
      </c>
      <c r="G1" s="42" t="s">
        <v>1049</v>
      </c>
      <c r="H1" s="42" t="s">
        <v>1050</v>
      </c>
      <c r="I1" s="42" t="s">
        <v>1051</v>
      </c>
      <c r="J1" s="42" t="s">
        <v>1052</v>
      </c>
      <c r="K1" s="42" t="s">
        <v>1053</v>
      </c>
      <c r="L1" s="42" t="s">
        <v>1054</v>
      </c>
      <c r="M1" s="42" t="s">
        <v>1055</v>
      </c>
      <c r="N1" s="42" t="s">
        <v>1056</v>
      </c>
      <c r="O1" s="42" t="s">
        <v>1057</v>
      </c>
      <c r="P1" s="42" t="s">
        <v>1058</v>
      </c>
      <c r="Q1" s="42" t="s">
        <v>62</v>
      </c>
    </row>
    <row r="2" spans="1:17" x14ac:dyDescent="0.3">
      <c r="A2" s="1" t="s">
        <v>241</v>
      </c>
      <c r="B2" s="3">
        <v>60</v>
      </c>
      <c r="D2" s="3">
        <v>2020</v>
      </c>
      <c r="E2" s="3">
        <v>85</v>
      </c>
      <c r="F2" s="3">
        <v>18</v>
      </c>
      <c r="G2" s="3">
        <v>12</v>
      </c>
      <c r="H2" s="3">
        <v>11</v>
      </c>
      <c r="I2" s="3">
        <v>8</v>
      </c>
      <c r="J2" s="3">
        <v>14</v>
      </c>
      <c r="K2" s="3">
        <v>9</v>
      </c>
      <c r="L2" s="3">
        <v>3</v>
      </c>
      <c r="M2" s="3">
        <v>1</v>
      </c>
      <c r="N2" s="3">
        <v>2</v>
      </c>
      <c r="O2" s="3">
        <v>3</v>
      </c>
      <c r="P2" s="3">
        <v>3</v>
      </c>
      <c r="Q2" s="3">
        <v>1</v>
      </c>
    </row>
    <row r="3" spans="1:17" x14ac:dyDescent="0.3">
      <c r="A3" s="1" t="s">
        <v>190</v>
      </c>
      <c r="B3" s="3">
        <v>13</v>
      </c>
      <c r="D3" s="3">
        <v>2021</v>
      </c>
      <c r="E3" s="3">
        <v>117</v>
      </c>
      <c r="F3" s="3">
        <v>1</v>
      </c>
      <c r="G3" s="3">
        <v>17</v>
      </c>
      <c r="H3" s="3">
        <v>13</v>
      </c>
      <c r="I3" s="3">
        <v>11</v>
      </c>
      <c r="J3" s="3">
        <v>12</v>
      </c>
      <c r="K3" s="3">
        <v>10</v>
      </c>
      <c r="L3" s="3">
        <v>9</v>
      </c>
      <c r="M3" s="3">
        <v>12</v>
      </c>
      <c r="N3" s="3">
        <v>6</v>
      </c>
      <c r="O3" s="3">
        <v>24</v>
      </c>
      <c r="P3" s="3">
        <v>2</v>
      </c>
      <c r="Q3" s="2"/>
    </row>
    <row r="4" spans="1:17" x14ac:dyDescent="0.3">
      <c r="A4" s="1" t="s">
        <v>143</v>
      </c>
      <c r="B4" s="3">
        <v>35</v>
      </c>
    </row>
    <row r="5" spans="1:17" x14ac:dyDescent="0.3">
      <c r="A5" s="1" t="s">
        <v>160</v>
      </c>
      <c r="B5" s="3">
        <v>20</v>
      </c>
    </row>
    <row r="6" spans="1:17" x14ac:dyDescent="0.3">
      <c r="A6" s="1" t="s">
        <v>697</v>
      </c>
      <c r="B6" s="3">
        <v>8</v>
      </c>
    </row>
    <row r="7" spans="1:17" x14ac:dyDescent="0.3">
      <c r="A7" s="1" t="s">
        <v>855</v>
      </c>
      <c r="B7" s="3">
        <v>6</v>
      </c>
      <c r="D7" s="42" t="s">
        <v>1059</v>
      </c>
      <c r="E7" s="42" t="s">
        <v>1060</v>
      </c>
      <c r="G7" s="42" t="s">
        <v>1061</v>
      </c>
      <c r="H7" s="42" t="s">
        <v>1062</v>
      </c>
    </row>
    <row r="8" spans="1:17" ht="28.8" x14ac:dyDescent="0.3">
      <c r="A8" s="1" t="s">
        <v>377</v>
      </c>
      <c r="B8" s="3">
        <v>22</v>
      </c>
      <c r="D8" s="1" t="s">
        <v>123</v>
      </c>
      <c r="E8" s="3">
        <v>16</v>
      </c>
      <c r="G8" s="1" t="s">
        <v>72</v>
      </c>
      <c r="H8" s="3">
        <v>84</v>
      </c>
    </row>
    <row r="9" spans="1:17" ht="43.2" x14ac:dyDescent="0.3">
      <c r="A9" s="1" t="s">
        <v>54</v>
      </c>
      <c r="B9" s="3">
        <v>7</v>
      </c>
      <c r="D9" s="1" t="s">
        <v>175</v>
      </c>
      <c r="E9" s="3">
        <v>12</v>
      </c>
      <c r="G9" s="1" t="s">
        <v>440</v>
      </c>
      <c r="H9" s="3">
        <v>22</v>
      </c>
    </row>
    <row r="10" spans="1:17" ht="43.2" x14ac:dyDescent="0.3">
      <c r="A10" s="1" t="s">
        <v>105</v>
      </c>
      <c r="B10" s="3">
        <v>6</v>
      </c>
      <c r="D10" s="1" t="s">
        <v>283</v>
      </c>
      <c r="E10" s="3">
        <v>10</v>
      </c>
      <c r="G10" s="1" t="s">
        <v>127</v>
      </c>
      <c r="H10" s="3">
        <v>16</v>
      </c>
    </row>
    <row r="11" spans="1:17" ht="28.8" x14ac:dyDescent="0.3">
      <c r="A11" s="1" t="s">
        <v>131</v>
      </c>
      <c r="B11" s="3">
        <v>3</v>
      </c>
      <c r="D11" s="1" t="s">
        <v>179</v>
      </c>
      <c r="E11" s="3">
        <v>8</v>
      </c>
      <c r="G11" s="1" t="s">
        <v>399</v>
      </c>
      <c r="H11" s="3">
        <v>16</v>
      </c>
    </row>
    <row r="12" spans="1:17" ht="28.8" x14ac:dyDescent="0.3">
      <c r="A12" s="1" t="s">
        <v>816</v>
      </c>
      <c r="B12" s="3">
        <v>11</v>
      </c>
      <c r="D12" s="1" t="s">
        <v>149</v>
      </c>
      <c r="E12" s="3">
        <v>8</v>
      </c>
      <c r="G12" s="1" t="s">
        <v>195</v>
      </c>
      <c r="H12" s="3">
        <v>14</v>
      </c>
    </row>
    <row r="13" spans="1:17" ht="28.8" x14ac:dyDescent="0.3">
      <c r="A13" s="1" t="s">
        <v>416</v>
      </c>
      <c r="B13" s="3">
        <v>11</v>
      </c>
      <c r="G13" s="1" t="s">
        <v>180</v>
      </c>
      <c r="H13" s="3">
        <v>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3E868-6ECA-446A-8CA3-0CCB49871D68}">
  <dimension ref="A1:H31"/>
  <sheetViews>
    <sheetView workbookViewId="0">
      <selection activeCell="G1" sqref="G1:H13"/>
    </sheetView>
  </sheetViews>
  <sheetFormatPr baseColWidth="10" defaultRowHeight="14.4" x14ac:dyDescent="0.3"/>
  <sheetData>
    <row r="1" spans="1:8" x14ac:dyDescent="0.3">
      <c r="A1" s="43" t="s">
        <v>1061</v>
      </c>
      <c r="B1" s="43" t="s">
        <v>1067</v>
      </c>
      <c r="D1" s="43" t="s">
        <v>1059</v>
      </c>
      <c r="E1" s="43" t="s">
        <v>1068</v>
      </c>
      <c r="G1" s="43" t="s">
        <v>1044</v>
      </c>
      <c r="H1" s="43" t="s">
        <v>1069</v>
      </c>
    </row>
    <row r="2" spans="1:8" ht="43.2" x14ac:dyDescent="0.3">
      <c r="A2" s="44" t="s">
        <v>393</v>
      </c>
      <c r="B2" s="45">
        <v>500</v>
      </c>
      <c r="D2" s="44" t="s">
        <v>285</v>
      </c>
      <c r="E2" s="45">
        <v>10</v>
      </c>
      <c r="G2" s="44" t="s">
        <v>241</v>
      </c>
      <c r="H2" s="45">
        <v>248.9796</v>
      </c>
    </row>
    <row r="3" spans="1:8" ht="43.2" x14ac:dyDescent="0.3">
      <c r="A3" s="44" t="s">
        <v>124</v>
      </c>
      <c r="B3" s="45">
        <v>11700</v>
      </c>
      <c r="D3" s="44" t="s">
        <v>198</v>
      </c>
      <c r="E3" s="45">
        <v>18.05</v>
      </c>
      <c r="G3" s="44" t="s">
        <v>190</v>
      </c>
      <c r="H3" s="45">
        <v>415</v>
      </c>
    </row>
    <row r="4" spans="1:8" ht="28.8" x14ac:dyDescent="0.3">
      <c r="A4" s="44" t="s">
        <v>97</v>
      </c>
      <c r="B4" s="45">
        <v>1080</v>
      </c>
      <c r="D4" s="44" t="s">
        <v>179</v>
      </c>
      <c r="E4" s="45">
        <v>7.8</v>
      </c>
      <c r="G4" s="44" t="s">
        <v>143</v>
      </c>
      <c r="H4" s="45">
        <v>230.37039999999999</v>
      </c>
    </row>
    <row r="5" spans="1:8" ht="28.8" x14ac:dyDescent="0.3">
      <c r="A5" s="44" t="s">
        <v>493</v>
      </c>
      <c r="B5" s="45">
        <v>270</v>
      </c>
      <c r="D5" s="44" t="s">
        <v>71</v>
      </c>
      <c r="E5" s="45">
        <v>0</v>
      </c>
      <c r="G5" s="44" t="s">
        <v>160</v>
      </c>
      <c r="H5" s="45">
        <v>349</v>
      </c>
    </row>
    <row r="6" spans="1:8" ht="28.8" x14ac:dyDescent="0.3">
      <c r="A6" s="44" t="s">
        <v>171</v>
      </c>
      <c r="B6" s="45">
        <v>2212.5</v>
      </c>
      <c r="D6" s="44" t="s">
        <v>96</v>
      </c>
      <c r="E6" s="45">
        <v>36.4</v>
      </c>
      <c r="G6" s="44" t="s">
        <v>697</v>
      </c>
      <c r="H6" s="45">
        <v>380</v>
      </c>
    </row>
    <row r="7" spans="1:8" ht="28.8" x14ac:dyDescent="0.3">
      <c r="A7" s="44" t="s">
        <v>528</v>
      </c>
      <c r="B7" s="45">
        <v>1500</v>
      </c>
      <c r="D7" s="44" t="s">
        <v>123</v>
      </c>
      <c r="E7" s="45">
        <v>79.2</v>
      </c>
      <c r="G7" s="44" t="s">
        <v>855</v>
      </c>
      <c r="H7" s="45">
        <v>250</v>
      </c>
    </row>
    <row r="8" spans="1:8" ht="28.8" x14ac:dyDescent="0.3">
      <c r="A8" s="44" t="s">
        <v>136</v>
      </c>
      <c r="B8" s="45">
        <v>637.5</v>
      </c>
      <c r="D8" s="44" t="s">
        <v>283</v>
      </c>
      <c r="E8" s="45">
        <v>28.8</v>
      </c>
      <c r="G8" s="44" t="s">
        <v>377</v>
      </c>
      <c r="H8" s="45">
        <v>378.33330000000001</v>
      </c>
    </row>
    <row r="9" spans="1:8" ht="28.8" x14ac:dyDescent="0.3">
      <c r="A9" s="44" t="s">
        <v>138</v>
      </c>
      <c r="B9" s="45">
        <v>640</v>
      </c>
      <c r="D9" s="44" t="s">
        <v>819</v>
      </c>
      <c r="E9" s="45">
        <v>9.6</v>
      </c>
      <c r="G9" s="44" t="s">
        <v>54</v>
      </c>
      <c r="H9" s="45">
        <v>159.375</v>
      </c>
    </row>
    <row r="10" spans="1:8" ht="43.2" x14ac:dyDescent="0.3">
      <c r="A10" s="44" t="s">
        <v>824</v>
      </c>
      <c r="B10" s="45">
        <v>200</v>
      </c>
      <c r="D10" s="44" t="s">
        <v>395</v>
      </c>
      <c r="E10" s="45">
        <v>4</v>
      </c>
      <c r="G10" s="44" t="s">
        <v>105</v>
      </c>
      <c r="H10" s="45">
        <v>693.75</v>
      </c>
    </row>
    <row r="11" spans="1:8" ht="43.2" x14ac:dyDescent="0.3">
      <c r="A11" s="44" t="s">
        <v>195</v>
      </c>
      <c r="B11" s="45">
        <v>1310</v>
      </c>
      <c r="D11" s="44" t="s">
        <v>175</v>
      </c>
      <c r="E11" s="45">
        <v>46</v>
      </c>
      <c r="G11" s="44" t="s">
        <v>131</v>
      </c>
      <c r="H11" s="45">
        <v>158.33330000000001</v>
      </c>
    </row>
    <row r="12" spans="1:8" ht="28.8" x14ac:dyDescent="0.3">
      <c r="A12" s="44" t="s">
        <v>483</v>
      </c>
      <c r="B12" s="45">
        <v>200</v>
      </c>
      <c r="D12" s="44" t="s">
        <v>117</v>
      </c>
      <c r="E12" s="45">
        <v>4</v>
      </c>
      <c r="G12" s="44" t="s">
        <v>816</v>
      </c>
      <c r="H12" s="45">
        <v>167.8571</v>
      </c>
    </row>
    <row r="13" spans="1:8" ht="43.2" x14ac:dyDescent="0.3">
      <c r="A13" s="44" t="s">
        <v>81</v>
      </c>
      <c r="B13" s="45">
        <v>624</v>
      </c>
      <c r="D13" s="44" t="s">
        <v>386</v>
      </c>
      <c r="E13" s="45">
        <v>18</v>
      </c>
      <c r="G13" s="44" t="s">
        <v>416</v>
      </c>
      <c r="H13" s="45">
        <v>178.57140000000001</v>
      </c>
    </row>
    <row r="14" spans="1:8" ht="43.2" x14ac:dyDescent="0.3">
      <c r="A14" s="44" t="s">
        <v>72</v>
      </c>
      <c r="B14" s="45">
        <v>19950</v>
      </c>
      <c r="D14" s="44" t="s">
        <v>822</v>
      </c>
      <c r="E14" s="45">
        <v>1.6</v>
      </c>
    </row>
    <row r="15" spans="1:8" ht="28.8" x14ac:dyDescent="0.3">
      <c r="A15" s="44" t="s">
        <v>180</v>
      </c>
      <c r="B15" s="45">
        <v>5175</v>
      </c>
      <c r="D15" s="44" t="s">
        <v>170</v>
      </c>
      <c r="E15" s="45">
        <v>11.4</v>
      </c>
    </row>
    <row r="16" spans="1:8" ht="43.2" x14ac:dyDescent="0.3">
      <c r="A16" s="44" t="s">
        <v>127</v>
      </c>
      <c r="B16" s="45">
        <v>1400</v>
      </c>
      <c r="D16" s="44" t="s">
        <v>99</v>
      </c>
      <c r="E16" s="45">
        <v>29.9</v>
      </c>
    </row>
    <row r="17" spans="1:5" ht="28.8" x14ac:dyDescent="0.3">
      <c r="A17" s="44" t="s">
        <v>765</v>
      </c>
      <c r="B17" s="45">
        <v>1100</v>
      </c>
      <c r="D17" s="44" t="s">
        <v>149</v>
      </c>
      <c r="E17" s="45">
        <v>72</v>
      </c>
    </row>
    <row r="18" spans="1:5" ht="28.8" x14ac:dyDescent="0.3">
      <c r="A18" s="44" t="s">
        <v>153</v>
      </c>
      <c r="B18" s="45">
        <v>720</v>
      </c>
      <c r="D18" s="44" t="s">
        <v>466</v>
      </c>
      <c r="E18" s="45">
        <v>15.6</v>
      </c>
    </row>
    <row r="19" spans="1:5" ht="43.2" x14ac:dyDescent="0.3">
      <c r="A19" s="44" t="s">
        <v>152</v>
      </c>
      <c r="B19" s="45">
        <v>1800</v>
      </c>
      <c r="D19" s="44" t="s">
        <v>799</v>
      </c>
      <c r="E19" s="45">
        <v>4</v>
      </c>
    </row>
    <row r="20" spans="1:5" ht="28.8" x14ac:dyDescent="0.3">
      <c r="A20" s="44" t="s">
        <v>562</v>
      </c>
      <c r="B20" s="45">
        <v>700</v>
      </c>
      <c r="D20" s="44" t="s">
        <v>392</v>
      </c>
      <c r="E20" s="45">
        <v>19</v>
      </c>
    </row>
    <row r="21" spans="1:5" ht="43.2" x14ac:dyDescent="0.3">
      <c r="A21" s="44" t="s">
        <v>767</v>
      </c>
      <c r="B21" s="45">
        <v>750</v>
      </c>
      <c r="D21" s="44" t="s">
        <v>88</v>
      </c>
      <c r="E21" s="45">
        <v>62.1</v>
      </c>
    </row>
    <row r="22" spans="1:5" ht="28.8" x14ac:dyDescent="0.3">
      <c r="A22" s="44" t="s">
        <v>560</v>
      </c>
      <c r="B22" s="45">
        <v>2100</v>
      </c>
    </row>
    <row r="23" spans="1:5" x14ac:dyDescent="0.3">
      <c r="A23" s="44" t="s">
        <v>530</v>
      </c>
      <c r="B23" s="45">
        <v>2000</v>
      </c>
    </row>
    <row r="24" spans="1:5" x14ac:dyDescent="0.3">
      <c r="A24" s="44" t="s">
        <v>118</v>
      </c>
      <c r="B24" s="45">
        <v>560</v>
      </c>
    </row>
    <row r="25" spans="1:5" ht="28.8" x14ac:dyDescent="0.3">
      <c r="A25" s="44" t="s">
        <v>399</v>
      </c>
      <c r="B25" s="45">
        <v>1600</v>
      </c>
    </row>
    <row r="26" spans="1:5" ht="28.8" x14ac:dyDescent="0.3">
      <c r="A26" s="44" t="s">
        <v>387</v>
      </c>
      <c r="B26" s="45">
        <v>660</v>
      </c>
    </row>
    <row r="27" spans="1:5" ht="43.2" x14ac:dyDescent="0.3">
      <c r="A27" s="44" t="s">
        <v>100</v>
      </c>
      <c r="B27" s="45">
        <v>828</v>
      </c>
    </row>
    <row r="28" spans="1:5" x14ac:dyDescent="0.3">
      <c r="A28" s="44" t="s">
        <v>176</v>
      </c>
      <c r="B28" s="45">
        <v>12127.5</v>
      </c>
    </row>
    <row r="29" spans="1:5" ht="28.8" x14ac:dyDescent="0.3">
      <c r="A29" s="44" t="s">
        <v>440</v>
      </c>
      <c r="B29" s="45">
        <v>1100</v>
      </c>
    </row>
    <row r="30" spans="1:5" x14ac:dyDescent="0.3">
      <c r="A30" s="44" t="s">
        <v>93</v>
      </c>
      <c r="B30" s="45">
        <v>840</v>
      </c>
    </row>
    <row r="31" spans="1:5" ht="28.8" x14ac:dyDescent="0.3">
      <c r="A31" s="44" t="s">
        <v>89</v>
      </c>
      <c r="B31" s="45">
        <v>400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FA4DA-DE69-4B83-8420-4E71BB642BC1}">
  <dimension ref="A1:I21"/>
  <sheetViews>
    <sheetView workbookViewId="0">
      <selection activeCell="F1" sqref="F1:I6"/>
    </sheetView>
  </sheetViews>
  <sheetFormatPr baseColWidth="10" defaultRowHeight="14.4" x14ac:dyDescent="0.3"/>
  <sheetData>
    <row r="1" spans="1:9" x14ac:dyDescent="0.3">
      <c r="A1" s="48" t="s">
        <v>1074</v>
      </c>
      <c r="B1" s="48" t="s">
        <v>1075</v>
      </c>
      <c r="C1" s="48" t="s">
        <v>1076</v>
      </c>
      <c r="D1" s="48" t="s">
        <v>1077</v>
      </c>
      <c r="F1" s="51" t="s">
        <v>1074</v>
      </c>
      <c r="G1" s="51" t="s">
        <v>1075</v>
      </c>
      <c r="H1" s="51" t="s">
        <v>1082</v>
      </c>
      <c r="I1" s="51" t="s">
        <v>1083</v>
      </c>
    </row>
    <row r="2" spans="1:9" ht="28.8" x14ac:dyDescent="0.3">
      <c r="A2" s="49" t="s">
        <v>52</v>
      </c>
      <c r="B2" s="49" t="s">
        <v>59</v>
      </c>
      <c r="C2" s="50">
        <v>22</v>
      </c>
      <c r="D2" s="50">
        <v>5</v>
      </c>
      <c r="F2" s="52" t="s">
        <v>52</v>
      </c>
      <c r="G2" s="52" t="s">
        <v>59</v>
      </c>
      <c r="H2" s="53">
        <v>0.2</v>
      </c>
      <c r="I2" s="54">
        <v>2291.1999999999998</v>
      </c>
    </row>
    <row r="3" spans="1:9" ht="28.8" x14ac:dyDescent="0.3">
      <c r="A3" s="49" t="s">
        <v>274</v>
      </c>
      <c r="B3" s="49" t="s">
        <v>276</v>
      </c>
      <c r="C3" s="50">
        <v>2</v>
      </c>
      <c r="D3" s="50">
        <v>5</v>
      </c>
      <c r="F3" s="52" t="s">
        <v>158</v>
      </c>
      <c r="G3" s="52" t="s">
        <v>162</v>
      </c>
      <c r="H3" s="53">
        <v>0.05</v>
      </c>
      <c r="I3" s="54">
        <v>272.05</v>
      </c>
    </row>
    <row r="4" spans="1:9" ht="28.8" x14ac:dyDescent="0.3">
      <c r="A4" s="49" t="s">
        <v>431</v>
      </c>
      <c r="B4" s="49" t="s">
        <v>434</v>
      </c>
      <c r="C4" s="50">
        <v>3</v>
      </c>
      <c r="D4" s="50">
        <v>7</v>
      </c>
      <c r="F4" s="52" t="s">
        <v>203</v>
      </c>
      <c r="G4" s="52" t="s">
        <v>207</v>
      </c>
      <c r="H4" s="53">
        <v>0.05</v>
      </c>
      <c r="I4" s="54">
        <v>37.6</v>
      </c>
    </row>
    <row r="5" spans="1:9" ht="28.8" x14ac:dyDescent="0.3">
      <c r="A5" s="49" t="s">
        <v>543</v>
      </c>
      <c r="B5" s="49" t="s">
        <v>545</v>
      </c>
      <c r="C5" s="50">
        <v>3</v>
      </c>
      <c r="D5" s="50">
        <v>7</v>
      </c>
      <c r="F5" s="52" t="s">
        <v>288</v>
      </c>
      <c r="G5" s="52" t="s">
        <v>291</v>
      </c>
      <c r="H5" s="53">
        <v>0.1</v>
      </c>
      <c r="I5" s="54">
        <v>100</v>
      </c>
    </row>
    <row r="6" spans="1:9" ht="43.2" x14ac:dyDescent="0.3">
      <c r="A6" s="49" t="s">
        <v>552</v>
      </c>
      <c r="B6" s="49" t="s">
        <v>555</v>
      </c>
      <c r="C6" s="50">
        <v>3</v>
      </c>
      <c r="D6" s="50">
        <v>7</v>
      </c>
      <c r="F6" s="52" t="s">
        <v>792</v>
      </c>
      <c r="G6" s="52" t="s">
        <v>795</v>
      </c>
      <c r="H6" s="53">
        <v>0.2</v>
      </c>
      <c r="I6" s="54">
        <v>2208.3000000000002</v>
      </c>
    </row>
    <row r="7" spans="1:9" ht="28.8" x14ac:dyDescent="0.3">
      <c r="A7" s="49" t="s">
        <v>733</v>
      </c>
      <c r="B7" s="49" t="s">
        <v>737</v>
      </c>
      <c r="C7" s="50">
        <v>5</v>
      </c>
      <c r="D7" s="50">
        <v>7</v>
      </c>
    </row>
    <row r="8" spans="1:9" ht="28.8" x14ac:dyDescent="0.3">
      <c r="A8" s="49" t="s">
        <v>928</v>
      </c>
      <c r="B8" s="49" t="s">
        <v>931</v>
      </c>
      <c r="C8" s="50">
        <v>4</v>
      </c>
      <c r="D8" s="50">
        <v>7</v>
      </c>
    </row>
    <row r="9" spans="1:9" ht="28.8" x14ac:dyDescent="0.3">
      <c r="A9" s="49" t="s">
        <v>969</v>
      </c>
      <c r="B9" s="49" t="s">
        <v>972</v>
      </c>
      <c r="C9" s="50">
        <v>3</v>
      </c>
      <c r="D9" s="50">
        <v>7</v>
      </c>
    </row>
    <row r="10" spans="1:9" x14ac:dyDescent="0.3">
      <c r="A10" s="49" t="s">
        <v>158</v>
      </c>
      <c r="B10" s="49" t="s">
        <v>162</v>
      </c>
      <c r="C10" s="50">
        <v>16</v>
      </c>
      <c r="D10" s="50">
        <v>8</v>
      </c>
    </row>
    <row r="11" spans="1:9" x14ac:dyDescent="0.3">
      <c r="A11" s="49" t="s">
        <v>203</v>
      </c>
      <c r="B11" s="49" t="s">
        <v>207</v>
      </c>
      <c r="C11" s="50">
        <v>2</v>
      </c>
      <c r="D11" s="50">
        <v>8</v>
      </c>
    </row>
    <row r="12" spans="1:9" ht="28.8" x14ac:dyDescent="0.3">
      <c r="A12" s="49" t="s">
        <v>288</v>
      </c>
      <c r="B12" s="49" t="s">
        <v>291</v>
      </c>
      <c r="C12" s="50">
        <v>4</v>
      </c>
      <c r="D12" s="50">
        <v>8</v>
      </c>
    </row>
    <row r="13" spans="1:9" ht="28.8" x14ac:dyDescent="0.3">
      <c r="A13" s="49" t="s">
        <v>375</v>
      </c>
      <c r="B13" s="49" t="s">
        <v>380</v>
      </c>
      <c r="C13" s="50">
        <v>24</v>
      </c>
      <c r="D13" s="50">
        <v>8</v>
      </c>
    </row>
    <row r="14" spans="1:9" ht="28.8" x14ac:dyDescent="0.3">
      <c r="A14" s="49" t="s">
        <v>456</v>
      </c>
      <c r="B14" s="49" t="s">
        <v>460</v>
      </c>
      <c r="C14" s="50">
        <v>43</v>
      </c>
      <c r="D14" s="50">
        <v>8</v>
      </c>
    </row>
    <row r="15" spans="1:9" ht="28.8" x14ac:dyDescent="0.3">
      <c r="A15" s="49" t="s">
        <v>590</v>
      </c>
      <c r="B15" s="49" t="s">
        <v>593</v>
      </c>
      <c r="C15" s="50">
        <v>6</v>
      </c>
      <c r="D15" s="50">
        <v>8</v>
      </c>
    </row>
    <row r="16" spans="1:9" ht="28.8" x14ac:dyDescent="0.3">
      <c r="A16" s="49" t="s">
        <v>746</v>
      </c>
      <c r="B16" s="49" t="s">
        <v>749</v>
      </c>
      <c r="C16" s="50">
        <v>8</v>
      </c>
      <c r="D16" s="50">
        <v>8</v>
      </c>
    </row>
    <row r="17" spans="1:4" ht="28.8" x14ac:dyDescent="0.3">
      <c r="A17" s="49" t="s">
        <v>770</v>
      </c>
      <c r="B17" s="49" t="s">
        <v>775</v>
      </c>
      <c r="C17" s="50">
        <v>10</v>
      </c>
      <c r="D17" s="50">
        <v>8</v>
      </c>
    </row>
    <row r="18" spans="1:4" ht="28.8" x14ac:dyDescent="0.3">
      <c r="A18" s="49" t="s">
        <v>840</v>
      </c>
      <c r="B18" s="49" t="s">
        <v>843</v>
      </c>
      <c r="C18" s="50">
        <v>4</v>
      </c>
      <c r="D18" s="50">
        <v>8</v>
      </c>
    </row>
    <row r="19" spans="1:4" ht="28.8" x14ac:dyDescent="0.3">
      <c r="A19" s="49" t="s">
        <v>912</v>
      </c>
      <c r="B19" s="49" t="s">
        <v>913</v>
      </c>
      <c r="C19" s="50">
        <v>9</v>
      </c>
      <c r="D19" s="50">
        <v>8</v>
      </c>
    </row>
    <row r="20" spans="1:4" ht="28.8" x14ac:dyDescent="0.3">
      <c r="A20" s="49" t="s">
        <v>949</v>
      </c>
      <c r="B20" s="49" t="s">
        <v>951</v>
      </c>
      <c r="C20" s="50">
        <v>9</v>
      </c>
      <c r="D20" s="50">
        <v>8</v>
      </c>
    </row>
    <row r="21" spans="1:4" ht="43.2" x14ac:dyDescent="0.3">
      <c r="A21" s="49" t="s">
        <v>792</v>
      </c>
      <c r="B21" s="49" t="s">
        <v>795</v>
      </c>
      <c r="C21" s="50">
        <v>22</v>
      </c>
      <c r="D21" s="50">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DATA</vt:lpstr>
      <vt:lpstr>TCD</vt:lpstr>
      <vt:lpstr>dashboard</vt:lpstr>
      <vt:lpstr>dénombrement</vt:lpstr>
      <vt:lpstr>toilettage</vt:lpstr>
      <vt:lpstr>impayés</vt:lpstr>
      <vt:lpstr>visite de suivie</vt:lpstr>
      <vt:lpstr>Toilletage_prof</vt:lpstr>
      <vt:lpstr>anomalie</vt:lpstr>
      <vt:lpstr>plannification</vt:lpstr>
      <vt:lpstr>rapport d'activité</vt:lpstr>
      <vt:lpstr>rapport financier </vt:lpstr>
      <vt:lpstr>rapport de fidélité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Devas Nya</dc:creator>
  <cp:lastModifiedBy>Devas Nya</cp:lastModifiedBy>
  <dcterms:created xsi:type="dcterms:W3CDTF">2024-12-31T00:52:55Z</dcterms:created>
  <dcterms:modified xsi:type="dcterms:W3CDTF">2025-01-15T21:50:24Z</dcterms:modified>
</cp:coreProperties>
</file>