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or_Work\Excel\"/>
    </mc:Choice>
  </mc:AlternateContent>
  <xr:revisionPtr revIDLastSave="0" documentId="10_ncr:8100000_{48CBF99A-7806-4328-BDC6-B6077BBEE5AD}" xr6:coauthVersionLast="34" xr6:coauthVersionMax="47" xr10:uidLastSave="{00000000-0000-0000-0000-000000000000}"/>
  <bookViews>
    <workbookView xWindow="-108" yWindow="-108" windowWidth="23256" windowHeight="12576" activeTab="1" xr2:uid="{447118A0-8DEA-43C9-8353-27D2219AEAFE}"/>
  </bookViews>
  <sheets>
    <sheet name="Data" sheetId="1" r:id="rId1"/>
    <sheet name="DashBoard" sheetId="2" r:id="rId2"/>
    <sheet name="CalculationSet" sheetId="3" r:id="rId3"/>
  </sheets>
  <definedNames>
    <definedName name="Cur_Month">DashBoard!$D$3</definedName>
    <definedName name="Cur_Year">DashBoard!$D$2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6" i="3" l="1"/>
  <c r="AW17" i="3"/>
  <c r="AW18" i="3"/>
  <c r="AW19" i="3"/>
  <c r="AW21" i="3"/>
  <c r="AW22" i="3"/>
  <c r="AW23" i="3"/>
  <c r="AW24" i="3"/>
  <c r="AW25" i="3"/>
  <c r="AW26" i="3"/>
  <c r="AW15" i="3"/>
  <c r="AM11" i="3"/>
  <c r="AT22" i="3"/>
  <c r="AT23" i="3"/>
  <c r="AT24" i="3"/>
  <c r="AT25" i="3"/>
  <c r="AT26" i="3"/>
  <c r="X5" i="1"/>
  <c r="Y5" i="1"/>
  <c r="Z5" i="1"/>
  <c r="AA5" i="1"/>
  <c r="AB5" i="1"/>
  <c r="AB4" i="1" s="1"/>
  <c r="AC5" i="1"/>
  <c r="AC4" i="1" s="1"/>
  <c r="AD5" i="1"/>
  <c r="AD4" i="1" s="1"/>
  <c r="AE5" i="1"/>
  <c r="AE4" i="1" s="1"/>
  <c r="AF5" i="1"/>
  <c r="AG5" i="1"/>
  <c r="AH5" i="1"/>
  <c r="W5" i="1"/>
  <c r="W4" i="1" s="1"/>
  <c r="AS16" i="3"/>
  <c r="AS17" i="3"/>
  <c r="AS18" i="3"/>
  <c r="AS19" i="3"/>
  <c r="AS20" i="3"/>
  <c r="AS21" i="3"/>
  <c r="AS22" i="3"/>
  <c r="AS23" i="3"/>
  <c r="AS24" i="3"/>
  <c r="AS25" i="3"/>
  <c r="AS26" i="3"/>
  <c r="AS15" i="3"/>
  <c r="AV13" i="3"/>
  <c r="AT13" i="3"/>
  <c r="AU13" i="3" s="1"/>
  <c r="AP13" i="3"/>
  <c r="AN13" i="3"/>
  <c r="AO13" i="3" s="1"/>
  <c r="AI12" i="3"/>
  <c r="AI13" i="3"/>
  <c r="AF14" i="3"/>
  <c r="M29" i="3"/>
  <c r="M28" i="3"/>
  <c r="M27" i="3"/>
  <c r="AE27" i="3" s="1"/>
  <c r="M26" i="3"/>
  <c r="AE26" i="3" s="1"/>
  <c r="M25" i="3"/>
  <c r="AE25" i="3" s="1"/>
  <c r="M24" i="3"/>
  <c r="AE24" i="3" s="1"/>
  <c r="M23" i="3"/>
  <c r="AE23" i="3" s="1"/>
  <c r="M22" i="3"/>
  <c r="M21" i="3"/>
  <c r="AE21" i="3" s="1"/>
  <c r="M20" i="3"/>
  <c r="AE20" i="3" s="1"/>
  <c r="M19" i="3"/>
  <c r="AE19" i="3" s="1"/>
  <c r="M18" i="3"/>
  <c r="AE18" i="3" s="1"/>
  <c r="M17" i="3"/>
  <c r="AE17" i="3" s="1"/>
  <c r="M16" i="3"/>
  <c r="AE16" i="3" s="1"/>
  <c r="M15" i="3"/>
  <c r="AE15" i="3" s="1"/>
  <c r="G14" i="3" a="1"/>
  <c r="I14" i="3" s="1"/>
  <c r="M13" i="3"/>
  <c r="V10" i="3"/>
  <c r="U10" i="3"/>
  <c r="T10" i="3"/>
  <c r="S10" i="3"/>
  <c r="R10" i="3"/>
  <c r="Q10" i="3"/>
  <c r="P10" i="3"/>
  <c r="O10" i="3"/>
  <c r="N10" i="3"/>
  <c r="V9" i="3"/>
  <c r="U9" i="3"/>
  <c r="T9" i="3"/>
  <c r="S9" i="3"/>
  <c r="R9" i="3"/>
  <c r="Q9" i="3"/>
  <c r="P9" i="3"/>
  <c r="O9" i="3"/>
  <c r="N9" i="3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J6" i="1"/>
  <c r="I6" i="1"/>
  <c r="H6" i="1"/>
  <c r="G6" i="1"/>
  <c r="G4" i="1" s="1"/>
  <c r="F6" i="1"/>
  <c r="F4" i="1" s="1"/>
  <c r="E6" i="1"/>
  <c r="E4" i="1" s="1"/>
  <c r="D6" i="1"/>
  <c r="C6" i="1"/>
  <c r="B6" i="1"/>
  <c r="AT5" i="1"/>
  <c r="AT4" i="1" s="1"/>
  <c r="AS5" i="1"/>
  <c r="AS4" i="1" s="1"/>
  <c r="AR5" i="1"/>
  <c r="AR4" i="1" s="1"/>
  <c r="AQ5" i="1"/>
  <c r="AQ4" i="1" s="1"/>
  <c r="AP5" i="1"/>
  <c r="AP4" i="1" s="1"/>
  <c r="AO5" i="1"/>
  <c r="AO4" i="1" s="1"/>
  <c r="AN5" i="1"/>
  <c r="AN4" i="1" s="1"/>
  <c r="AM5" i="1"/>
  <c r="AM4" i="1" s="1"/>
  <c r="AL5" i="1"/>
  <c r="AL4" i="1" s="1"/>
  <c r="AK5" i="1"/>
  <c r="AK4" i="1" s="1"/>
  <c r="AJ5" i="1"/>
  <c r="AJ4" i="1" s="1"/>
  <c r="AI5" i="1"/>
  <c r="AI4" i="1" s="1"/>
  <c r="AH4" i="1"/>
  <c r="AG4" i="1"/>
  <c r="AF4" i="1"/>
  <c r="Z4" i="1"/>
  <c r="Y4" i="1"/>
  <c r="X4" i="1"/>
  <c r="V5" i="1"/>
  <c r="V4" i="1" s="1"/>
  <c r="U5" i="1"/>
  <c r="U4" i="1" s="1"/>
  <c r="T5" i="1"/>
  <c r="T4" i="1" s="1"/>
  <c r="S5" i="1"/>
  <c r="S4" i="1" s="1"/>
  <c r="R5" i="1"/>
  <c r="R4" i="1" s="1"/>
  <c r="Q5" i="1"/>
  <c r="Q4" i="1" s="1"/>
  <c r="P5" i="1"/>
  <c r="P4" i="1" s="1"/>
  <c r="O5" i="1"/>
  <c r="O4" i="1" s="1"/>
  <c r="N5" i="1"/>
  <c r="N4" i="1" s="1"/>
  <c r="M5" i="1"/>
  <c r="M4" i="1" s="1"/>
  <c r="L5" i="1"/>
  <c r="L4" i="1" s="1"/>
  <c r="K5" i="1"/>
  <c r="J5" i="1"/>
  <c r="I5" i="1"/>
  <c r="H5" i="1"/>
  <c r="D5" i="1"/>
  <c r="C5" i="1"/>
  <c r="B5" i="1"/>
  <c r="AA4" i="1"/>
  <c r="K4" i="1"/>
  <c r="A2" i="1"/>
  <c r="B2" i="1" s="1"/>
  <c r="S8" i="3" l="1"/>
  <c r="B4" i="1"/>
  <c r="N8" i="3"/>
  <c r="AN17" i="3"/>
  <c r="AT17" i="3" s="1"/>
  <c r="H4" i="1"/>
  <c r="O8" i="3"/>
  <c r="U8" i="3"/>
  <c r="U23" i="3" s="1"/>
  <c r="C18" i="2"/>
  <c r="C4" i="1"/>
  <c r="AN16" i="3"/>
  <c r="AN25" i="3"/>
  <c r="AO24" i="3"/>
  <c r="AU24" i="3" s="1"/>
  <c r="AO16" i="3"/>
  <c r="AU16" i="3" s="1"/>
  <c r="AN24" i="3"/>
  <c r="AN23" i="3"/>
  <c r="AO19" i="3"/>
  <c r="AU19" i="3" s="1"/>
  <c r="AO15" i="3"/>
  <c r="AU15" i="3" s="1"/>
  <c r="AN21" i="3"/>
  <c r="AP24" i="3"/>
  <c r="AV24" i="3" s="1"/>
  <c r="AN20" i="3"/>
  <c r="AW20" i="3" s="1"/>
  <c r="AO18" i="3"/>
  <c r="AU18" i="3" s="1"/>
  <c r="AO20" i="3"/>
  <c r="AU20" i="3" s="1"/>
  <c r="AO22" i="3"/>
  <c r="AU22" i="3" s="1"/>
  <c r="AN19" i="3"/>
  <c r="AN15" i="3"/>
  <c r="AN22" i="3"/>
  <c r="AP21" i="3"/>
  <c r="AV21" i="3" s="1"/>
  <c r="AN18" i="3"/>
  <c r="AN26" i="3"/>
  <c r="AO21" i="3"/>
  <c r="AU21" i="3" s="1"/>
  <c r="AO17" i="3"/>
  <c r="AU17" i="3" s="1"/>
  <c r="AP26" i="3"/>
  <c r="AV26" i="3" s="1"/>
  <c r="AP18" i="3"/>
  <c r="AV18" i="3" s="1"/>
  <c r="AP15" i="3"/>
  <c r="AV15" i="3" s="1"/>
  <c r="AO26" i="3"/>
  <c r="AU26" i="3" s="1"/>
  <c r="AP23" i="3"/>
  <c r="AV23" i="3" s="1"/>
  <c r="AO23" i="3"/>
  <c r="AU23" i="3" s="1"/>
  <c r="AP20" i="3"/>
  <c r="AV20" i="3" s="1"/>
  <c r="AP17" i="3"/>
  <c r="AV17" i="3" s="1"/>
  <c r="AP16" i="3"/>
  <c r="AV16" i="3" s="1"/>
  <c r="AP25" i="3"/>
  <c r="AV25" i="3" s="1"/>
  <c r="AO25" i="3"/>
  <c r="AU25" i="3" s="1"/>
  <c r="AP22" i="3"/>
  <c r="AV22" i="3" s="1"/>
  <c r="AP19" i="3"/>
  <c r="AV19" i="3" s="1"/>
  <c r="J4" i="1"/>
  <c r="I4" i="1"/>
  <c r="Q28" i="3"/>
  <c r="D4" i="1"/>
  <c r="P29" i="3"/>
  <c r="Q8" i="3"/>
  <c r="Q21" i="3" s="1"/>
  <c r="AE29" i="3"/>
  <c r="AE28" i="3"/>
  <c r="AE22" i="3"/>
  <c r="R8" i="3"/>
  <c r="R27" i="3" s="1"/>
  <c r="V8" i="3"/>
  <c r="P8" i="3"/>
  <c r="G14" i="3"/>
  <c r="T8" i="3"/>
  <c r="T17" i="3" s="1"/>
  <c r="H14" i="3"/>
  <c r="M32" i="3" s="1"/>
  <c r="N32" i="3" s="1"/>
  <c r="C19" i="2"/>
  <c r="C17" i="2"/>
  <c r="C16" i="2"/>
  <c r="C14" i="2"/>
  <c r="C20" i="2"/>
  <c r="C15" i="2"/>
  <c r="C11" i="2"/>
  <c r="C13" i="2"/>
  <c r="C12" i="2"/>
  <c r="L24" i="3"/>
  <c r="L21" i="3"/>
  <c r="L16" i="3"/>
  <c r="S24" i="3"/>
  <c r="L29" i="3"/>
  <c r="N18" i="3"/>
  <c r="N26" i="3"/>
  <c r="N21" i="3"/>
  <c r="L15" i="3"/>
  <c r="N16" i="3"/>
  <c r="L20" i="3"/>
  <c r="L23" i="3"/>
  <c r="N24" i="3"/>
  <c r="P26" i="3"/>
  <c r="N29" i="3"/>
  <c r="L28" i="3"/>
  <c r="O29" i="3"/>
  <c r="O28" i="3"/>
  <c r="S29" i="3"/>
  <c r="L18" i="3"/>
  <c r="L26" i="3"/>
  <c r="L17" i="3"/>
  <c r="S17" i="3"/>
  <c r="P17" i="3"/>
  <c r="N17" i="3"/>
  <c r="O19" i="3"/>
  <c r="N19" i="3"/>
  <c r="L19" i="3"/>
  <c r="O22" i="3"/>
  <c r="N22" i="3"/>
  <c r="D18" i="2" s="1"/>
  <c r="L22" i="3"/>
  <c r="B18" i="2" s="1"/>
  <c r="S22" i="3"/>
  <c r="S19" i="3"/>
  <c r="L25" i="3"/>
  <c r="P25" i="3"/>
  <c r="N25" i="3"/>
  <c r="O25" i="3"/>
  <c r="Q27" i="3"/>
  <c r="N27" i="3"/>
  <c r="L27" i="3"/>
  <c r="P15" i="3"/>
  <c r="U18" i="3"/>
  <c r="S20" i="3"/>
  <c r="S28" i="3"/>
  <c r="R29" i="3"/>
  <c r="U28" i="3"/>
  <c r="S15" i="3"/>
  <c r="N20" i="3"/>
  <c r="S23" i="3"/>
  <c r="N28" i="3"/>
  <c r="U29" i="3"/>
  <c r="P20" i="3"/>
  <c r="P28" i="3"/>
  <c r="N15" i="3"/>
  <c r="S18" i="3"/>
  <c r="Q20" i="3"/>
  <c r="P21" i="3"/>
  <c r="N23" i="3"/>
  <c r="S26" i="3"/>
  <c r="R21" i="3" l="1"/>
  <c r="U15" i="3"/>
  <c r="T16" i="2"/>
  <c r="B16" i="2"/>
  <c r="D16" i="2"/>
  <c r="Y15" i="3"/>
  <c r="Q25" i="3"/>
  <c r="T26" i="3"/>
  <c r="Q17" i="3"/>
  <c r="Z17" i="3" s="1"/>
  <c r="Q23" i="3"/>
  <c r="W23" i="3" s="1"/>
  <c r="F19" i="2" s="1"/>
  <c r="Q24" i="3"/>
  <c r="T18" i="3"/>
  <c r="P18" i="3"/>
  <c r="T14" i="2" s="1"/>
  <c r="T25" i="3"/>
  <c r="T19" i="3"/>
  <c r="Q22" i="3"/>
  <c r="W22" i="3" s="1"/>
  <c r="S16" i="3"/>
  <c r="AT21" i="3"/>
  <c r="AT16" i="3"/>
  <c r="AT15" i="3"/>
  <c r="AT19" i="3"/>
  <c r="AT18" i="3"/>
  <c r="AT20" i="3"/>
  <c r="R25" i="3"/>
  <c r="X25" i="3" s="1"/>
  <c r="U20" i="3"/>
  <c r="T24" i="3"/>
  <c r="T27" i="3"/>
  <c r="U17" i="3"/>
  <c r="R18" i="3"/>
  <c r="AA18" i="3" s="1"/>
  <c r="U25" i="3"/>
  <c r="U22" i="3"/>
  <c r="T22" i="3"/>
  <c r="Z22" i="3" s="1"/>
  <c r="Q15" i="3"/>
  <c r="W15" i="3" s="1"/>
  <c r="R15" i="3"/>
  <c r="AA15" i="3" s="1"/>
  <c r="R23" i="3"/>
  <c r="AA23" i="3" s="1"/>
  <c r="U21" i="3"/>
  <c r="R22" i="3"/>
  <c r="X22" i="3" s="1"/>
  <c r="U19" i="3"/>
  <c r="U26" i="3"/>
  <c r="S25" i="3"/>
  <c r="Y25" i="3" s="1"/>
  <c r="Q19" i="3"/>
  <c r="W19" i="3" s="1"/>
  <c r="P22" i="3"/>
  <c r="T18" i="2" s="1"/>
  <c r="P24" i="3"/>
  <c r="Y24" i="3" s="1"/>
  <c r="R20" i="3"/>
  <c r="R17" i="3"/>
  <c r="P23" i="3"/>
  <c r="Y23" i="3" s="1"/>
  <c r="V19" i="2" s="1"/>
  <c r="O27" i="3"/>
  <c r="X27" i="3" s="1"/>
  <c r="R19" i="3"/>
  <c r="X19" i="3" s="1"/>
  <c r="R26" i="3"/>
  <c r="O26" i="3"/>
  <c r="T23" i="3"/>
  <c r="V23" i="3"/>
  <c r="AB23" i="3" s="1"/>
  <c r="B17" i="2"/>
  <c r="B19" i="2"/>
  <c r="B20" i="2"/>
  <c r="V20" i="3"/>
  <c r="AB20" i="3" s="1"/>
  <c r="V27" i="3"/>
  <c r="S21" i="3"/>
  <c r="Y21" i="3" s="1"/>
  <c r="Q18" i="3"/>
  <c r="S27" i="3"/>
  <c r="T16" i="3"/>
  <c r="O23" i="3"/>
  <c r="L19" i="2" s="1"/>
  <c r="U27" i="3"/>
  <c r="AA27" i="3" s="1"/>
  <c r="T17" i="2"/>
  <c r="D20" i="2"/>
  <c r="D17" i="2"/>
  <c r="P19" i="3"/>
  <c r="T28" i="3"/>
  <c r="Z28" i="3" s="1"/>
  <c r="T29" i="3"/>
  <c r="O20" i="3"/>
  <c r="U24" i="3"/>
  <c r="D19" i="2"/>
  <c r="V28" i="3"/>
  <c r="V22" i="3"/>
  <c r="AB22" i="3" s="1"/>
  <c r="O17" i="3"/>
  <c r="R28" i="3"/>
  <c r="T21" i="3"/>
  <c r="Z21" i="3" s="1"/>
  <c r="O18" i="3"/>
  <c r="R24" i="3"/>
  <c r="R16" i="3"/>
  <c r="U16" i="3"/>
  <c r="L18" i="2"/>
  <c r="Q26" i="3"/>
  <c r="O21" i="3"/>
  <c r="L17" i="2" s="1"/>
  <c r="V16" i="3"/>
  <c r="Q29" i="3"/>
  <c r="Z29" i="3" s="1"/>
  <c r="T15" i="3"/>
  <c r="P16" i="3"/>
  <c r="T20" i="3"/>
  <c r="Z20" i="3" s="1"/>
  <c r="V25" i="3"/>
  <c r="V17" i="3"/>
  <c r="AB17" i="3" s="1"/>
  <c r="Q16" i="3"/>
  <c r="O24" i="3"/>
  <c r="L20" i="2" s="1"/>
  <c r="P27" i="3"/>
  <c r="T19" i="2" s="1"/>
  <c r="O16" i="3"/>
  <c r="L12" i="2" s="1"/>
  <c r="O15" i="3"/>
  <c r="B11" i="2"/>
  <c r="V19" i="3"/>
  <c r="AB19" i="3" s="1"/>
  <c r="V21" i="3"/>
  <c r="V24" i="3"/>
  <c r="AB24" i="3" s="1"/>
  <c r="D14" i="2"/>
  <c r="V26" i="3"/>
  <c r="AB26" i="3" s="1"/>
  <c r="D13" i="2"/>
  <c r="V29" i="3"/>
  <c r="AB29" i="3" s="1"/>
  <c r="R32" i="3"/>
  <c r="P32" i="3"/>
  <c r="Q32" i="3"/>
  <c r="W32" i="3" s="1"/>
  <c r="U32" i="3"/>
  <c r="T32" i="3"/>
  <c r="S32" i="3"/>
  <c r="O32" i="3"/>
  <c r="V15" i="3"/>
  <c r="AB15" i="3" s="1"/>
  <c r="V18" i="3"/>
  <c r="AB18" i="3" s="1"/>
  <c r="V32" i="3"/>
  <c r="B13" i="2"/>
  <c r="B12" i="2"/>
  <c r="T11" i="2"/>
  <c r="D15" i="2"/>
  <c r="D12" i="2"/>
  <c r="B14" i="2"/>
  <c r="B15" i="2"/>
  <c r="T13" i="2"/>
  <c r="D11" i="2"/>
  <c r="Y29" i="3"/>
  <c r="X29" i="3"/>
  <c r="W25" i="3"/>
  <c r="W27" i="3"/>
  <c r="W21" i="3"/>
  <c r="Z25" i="3"/>
  <c r="X28" i="3"/>
  <c r="W28" i="3"/>
  <c r="Y26" i="3"/>
  <c r="Y28" i="3"/>
  <c r="Y17" i="3"/>
  <c r="Y18" i="3"/>
  <c r="W20" i="3"/>
  <c r="Y20" i="3"/>
  <c r="AB28" i="3" l="1"/>
  <c r="AA21" i="3"/>
  <c r="Z26" i="3"/>
  <c r="Z18" i="3"/>
  <c r="AF18" i="3" s="1"/>
  <c r="T20" i="2"/>
  <c r="Z23" i="3"/>
  <c r="AF23" i="3" s="1"/>
  <c r="Y16" i="2"/>
  <c r="Z16" i="2" s="1"/>
  <c r="W17" i="3"/>
  <c r="F13" i="2" s="1"/>
  <c r="G13" i="2" s="1"/>
  <c r="T15" i="2"/>
  <c r="Z24" i="3"/>
  <c r="I20" i="2" s="1"/>
  <c r="J20" i="2" s="1"/>
  <c r="Q11" i="2"/>
  <c r="R11" i="2" s="1"/>
  <c r="T12" i="2"/>
  <c r="W24" i="3"/>
  <c r="F20" i="2" s="1"/>
  <c r="G20" i="2" s="1"/>
  <c r="L14" i="2"/>
  <c r="AB16" i="3"/>
  <c r="Y12" i="2" s="1"/>
  <c r="Z12" i="2" s="1"/>
  <c r="AA20" i="3"/>
  <c r="Z15" i="3"/>
  <c r="I11" i="2" s="1"/>
  <c r="J11" i="2" s="1"/>
  <c r="AA22" i="3"/>
  <c r="Q18" i="2" s="1"/>
  <c r="R18" i="2" s="1"/>
  <c r="W29" i="3"/>
  <c r="F17" i="2" s="1"/>
  <c r="G17" i="2" s="1"/>
  <c r="AA28" i="3"/>
  <c r="X26" i="3"/>
  <c r="AA25" i="3"/>
  <c r="Z16" i="3"/>
  <c r="I12" i="2" s="1"/>
  <c r="J12" i="2" s="1"/>
  <c r="AB27" i="3"/>
  <c r="Z19" i="3"/>
  <c r="AF19" i="3" s="1"/>
  <c r="AA17" i="3"/>
  <c r="Y16" i="3"/>
  <c r="V12" i="2" s="1"/>
  <c r="W12" i="2" s="1"/>
  <c r="AA24" i="3"/>
  <c r="Q20" i="2" s="1"/>
  <c r="R20" i="2" s="1"/>
  <c r="X15" i="3"/>
  <c r="AA19" i="3"/>
  <c r="Q15" i="2" s="1"/>
  <c r="R15" i="2" s="1"/>
  <c r="X20" i="3"/>
  <c r="W26" i="3"/>
  <c r="W18" i="3"/>
  <c r="AA29" i="3"/>
  <c r="AF29" i="3" s="1"/>
  <c r="Z27" i="3"/>
  <c r="AB25" i="3"/>
  <c r="Y13" i="2" s="1"/>
  <c r="Z13" i="2" s="1"/>
  <c r="X17" i="3"/>
  <c r="N13" i="2" s="1"/>
  <c r="O13" i="2" s="1"/>
  <c r="X18" i="3"/>
  <c r="Y27" i="3"/>
  <c r="X21" i="3"/>
  <c r="N17" i="2" s="1"/>
  <c r="O17" i="2" s="1"/>
  <c r="AA16" i="3"/>
  <c r="AA26" i="3"/>
  <c r="Y19" i="3"/>
  <c r="AB21" i="3"/>
  <c r="AF21" i="3" s="1"/>
  <c r="Y22" i="3"/>
  <c r="V18" i="2" s="1"/>
  <c r="W18" i="2" s="1"/>
  <c r="L11" i="2"/>
  <c r="W16" i="3"/>
  <c r="I17" i="2"/>
  <c r="J17" i="2" s="1"/>
  <c r="V17" i="2"/>
  <c r="W17" i="2" s="1"/>
  <c r="X23" i="3"/>
  <c r="N19" i="2" s="1"/>
  <c r="O19" i="2" s="1"/>
  <c r="N18" i="2"/>
  <c r="O18" i="2" s="1"/>
  <c r="X16" i="3"/>
  <c r="F18" i="2"/>
  <c r="G18" i="2" s="1"/>
  <c r="I19" i="2"/>
  <c r="J19" i="2" s="1"/>
  <c r="V16" i="2"/>
  <c r="W16" i="2" s="1"/>
  <c r="Y18" i="2"/>
  <c r="Z18" i="2" s="1"/>
  <c r="L13" i="2"/>
  <c r="I18" i="2"/>
  <c r="J18" i="2" s="1"/>
  <c r="X24" i="3"/>
  <c r="N20" i="2" s="1"/>
  <c r="O20" i="2" s="1"/>
  <c r="L15" i="2"/>
  <c r="L16" i="2"/>
  <c r="V20" i="2"/>
  <c r="W20" i="2" s="1"/>
  <c r="F16" i="2"/>
  <c r="G16" i="2" s="1"/>
  <c r="Y19" i="2"/>
  <c r="Z19" i="2" s="1"/>
  <c r="I16" i="2"/>
  <c r="J16" i="2" s="1"/>
  <c r="Y32" i="3"/>
  <c r="Z32" i="3"/>
  <c r="AB32" i="3"/>
  <c r="X32" i="3"/>
  <c r="P38" i="3"/>
  <c r="Q38" i="3" s="1"/>
  <c r="P37" i="3"/>
  <c r="Q37" i="3" s="1"/>
  <c r="AA32" i="3"/>
  <c r="Y20" i="2"/>
  <c r="Z20" i="2" s="1"/>
  <c r="AF28" i="3"/>
  <c r="AF17" i="3"/>
  <c r="P39" i="3"/>
  <c r="Q39" i="3" s="1"/>
  <c r="Q14" i="2"/>
  <c r="R14" i="2" s="1"/>
  <c r="Q19" i="2"/>
  <c r="R19" i="2" s="1"/>
  <c r="AF20" i="3"/>
  <c r="Y11" i="2"/>
  <c r="Z11" i="2" s="1"/>
  <c r="F11" i="2"/>
  <c r="G11" i="2" s="1"/>
  <c r="I13" i="2"/>
  <c r="J13" i="2" s="1"/>
  <c r="Y14" i="2"/>
  <c r="Z14" i="2" s="1"/>
  <c r="V11" i="2"/>
  <c r="W11" i="2" s="1"/>
  <c r="V13" i="2"/>
  <c r="W13" i="2" s="1"/>
  <c r="N15" i="2"/>
  <c r="O15" i="2" s="1"/>
  <c r="F15" i="2"/>
  <c r="G15" i="2" s="1"/>
  <c r="Y15" i="2"/>
  <c r="Z15" i="2" s="1"/>
  <c r="V14" i="2"/>
  <c r="W14" i="2" s="1"/>
  <c r="G19" i="2"/>
  <c r="W19" i="2"/>
  <c r="AF15" i="3" l="1"/>
  <c r="I14" i="2"/>
  <c r="J14" i="2" s="1"/>
  <c r="AF26" i="3"/>
  <c r="AF16" i="3"/>
  <c r="F12" i="2"/>
  <c r="G12" i="2" s="1"/>
  <c r="N14" i="2"/>
  <c r="O14" i="2" s="1"/>
  <c r="AF27" i="3"/>
  <c r="V15" i="2"/>
  <c r="W15" i="2" s="1"/>
  <c r="Q13" i="2"/>
  <c r="R13" i="2" s="1"/>
  <c r="AF25" i="3"/>
  <c r="F14" i="2"/>
  <c r="G14" i="2" s="1"/>
  <c r="Q16" i="2"/>
  <c r="R16" i="2" s="1"/>
  <c r="Q17" i="2"/>
  <c r="R17" i="2" s="1"/>
  <c r="N12" i="2"/>
  <c r="O12" i="2" s="1"/>
  <c r="N11" i="2"/>
  <c r="O11" i="2" s="1"/>
  <c r="Z34" i="3"/>
  <c r="AF24" i="3"/>
  <c r="AF22" i="3"/>
  <c r="Z35" i="3"/>
  <c r="AB35" i="3"/>
  <c r="I15" i="2"/>
  <c r="J15" i="2" s="1"/>
  <c r="AB34" i="3"/>
  <c r="AA34" i="3"/>
  <c r="Q12" i="2"/>
  <c r="R12" i="2" s="1"/>
  <c r="AA35" i="3"/>
  <c r="Y17" i="2"/>
  <c r="Z17" i="2" s="1"/>
  <c r="Y34" i="3"/>
  <c r="Y35" i="3"/>
  <c r="W35" i="3"/>
  <c r="W34" i="3"/>
  <c r="X34" i="3"/>
  <c r="X35" i="3"/>
  <c r="N16" i="2"/>
  <c r="O16" i="2" s="1"/>
  <c r="AH17" i="3" l="1"/>
  <c r="AJ17" i="3" s="1"/>
  <c r="AH15" i="3"/>
  <c r="AI15" i="3" s="1"/>
  <c r="AH18" i="3"/>
  <c r="AJ18" i="3" s="1"/>
  <c r="AH19" i="3"/>
  <c r="AJ19" i="3" s="1"/>
  <c r="AH16" i="3"/>
  <c r="AJ16" i="3" s="1"/>
  <c r="AH20" i="3"/>
  <c r="AJ20" i="3" s="1"/>
  <c r="AI17" i="3" l="1"/>
  <c r="AK17" i="3" s="1"/>
  <c r="AI19" i="3"/>
  <c r="AK19" i="3" s="1"/>
  <c r="AJ15" i="3"/>
  <c r="AK15" i="3" s="1"/>
  <c r="AI16" i="3"/>
  <c r="AK16" i="3" s="1"/>
  <c r="AI18" i="3"/>
  <c r="AK18" i="3" s="1"/>
  <c r="AI20" i="3"/>
  <c r="AK20" i="3" s="1"/>
</calcChain>
</file>

<file path=xl/sharedStrings.xml><?xml version="1.0" encoding="utf-8"?>
<sst xmlns="http://schemas.openxmlformats.org/spreadsheetml/2006/main" count="355" uniqueCount="93">
  <si>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</si>
  <si>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</si>
  <si>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</si>
  <si>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</si>
  <si>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</si>
  <si>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</si>
  <si>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</si>
  <si>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</si>
  <si>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</si>
  <si>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</si>
  <si>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</si>
  <si>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</si>
  <si>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Actual</t>
  </si>
  <si>
    <t>Budget</t>
  </si>
  <si>
    <t>Revenue</t>
  </si>
  <si>
    <t>Profit</t>
  </si>
  <si>
    <t>Cash</t>
  </si>
  <si>
    <t>Mandalay</t>
  </si>
  <si>
    <t>Hill</t>
  </si>
  <si>
    <t>Metropolis</t>
  </si>
  <si>
    <t>Broadway</t>
  </si>
  <si>
    <t>Melody</t>
  </si>
  <si>
    <t>Top Hat</t>
  </si>
  <si>
    <t>Modern Times</t>
  </si>
  <si>
    <t>Seven Dwarfs</t>
  </si>
  <si>
    <t>Gone</t>
  </si>
  <si>
    <t>Wizard</t>
  </si>
  <si>
    <t>Fantasia</t>
  </si>
  <si>
    <t>Pinocchio</t>
  </si>
  <si>
    <t>Duel</t>
  </si>
  <si>
    <t>Lives</t>
  </si>
  <si>
    <t>Shanghai</t>
  </si>
  <si>
    <t>Pirate</t>
  </si>
  <si>
    <t>Yangon</t>
  </si>
  <si>
    <t>Annie</t>
  </si>
  <si>
    <t>Greatest Show</t>
  </si>
  <si>
    <t>Fathoms</t>
  </si>
  <si>
    <t>Robe</t>
  </si>
  <si>
    <t>Waterfront</t>
  </si>
  <si>
    <t>Samurai</t>
  </si>
  <si>
    <t>River Kwai</t>
  </si>
  <si>
    <t>Like if Hot</t>
  </si>
  <si>
    <t>Psycho</t>
  </si>
  <si>
    <t>West</t>
  </si>
  <si>
    <t>Arabia</t>
  </si>
  <si>
    <t>Cleopatra</t>
  </si>
  <si>
    <t>Naypyitaw</t>
  </si>
  <si>
    <t>Russia</t>
  </si>
  <si>
    <t>Mad World</t>
  </si>
  <si>
    <t>Fistful</t>
  </si>
  <si>
    <t>Hard Days'</t>
  </si>
  <si>
    <t>Goldfinger</t>
  </si>
  <si>
    <t>Mary Poppins</t>
  </si>
  <si>
    <t>Fair</t>
  </si>
  <si>
    <t>Zhivago</t>
  </si>
  <si>
    <t>Thunderball</t>
  </si>
  <si>
    <t>Live Twice</t>
  </si>
  <si>
    <t>Odyssey</t>
  </si>
  <si>
    <t>Oliver</t>
  </si>
  <si>
    <t>Connected to Database via add-in</t>
  </si>
  <si>
    <t>Year</t>
  </si>
  <si>
    <t>Month</t>
  </si>
  <si>
    <t>Region</t>
  </si>
  <si>
    <t>Information</t>
  </si>
  <si>
    <t>Allocation</t>
  </si>
  <si>
    <t>Condition</t>
  </si>
  <si>
    <t>Region List</t>
  </si>
  <si>
    <t>Select Region</t>
  </si>
  <si>
    <t>No</t>
  </si>
  <si>
    <t>PY</t>
  </si>
  <si>
    <t>Variance Actual to PY</t>
  </si>
  <si>
    <t>Revenue%</t>
  </si>
  <si>
    <t>Profit%</t>
  </si>
  <si>
    <t>Cash%</t>
  </si>
  <si>
    <t>Variance Actual to Budget</t>
  </si>
  <si>
    <t xml:space="preserve"> </t>
  </si>
  <si>
    <t>%∆PY</t>
  </si>
  <si>
    <t>%∆B</t>
  </si>
  <si>
    <t>Minimum</t>
  </si>
  <si>
    <t>Maximum</t>
  </si>
  <si>
    <t>Scroll Bar</t>
  </si>
  <si>
    <t>Revenue(Actual-Budget)</t>
  </si>
  <si>
    <t>Profit(Actual-Budget)</t>
  </si>
  <si>
    <t>Cash(Actaul-Budgett)</t>
  </si>
  <si>
    <t>Unsorted Data</t>
  </si>
  <si>
    <t>Sorted Data</t>
  </si>
  <si>
    <t>Listing</t>
  </si>
  <si>
    <t>Option</t>
  </si>
  <si>
    <t>Data Label</t>
  </si>
  <si>
    <t>Profit for line chart</t>
  </si>
  <si>
    <t>Actual PY</t>
  </si>
  <si>
    <t>Scroll Bar for DB</t>
  </si>
  <si>
    <t>label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</si>
</sst>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b/>
      <sz val="11"/>
      <color theme="0"/>
      <name val="Pyidaungsu"/>
      <family val="2"/>
    </font>
    <font>
      <sz val="11"/>
      <color theme="0"/>
      <name val="Pyidaungsu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1"/>
      <name val="Pyidaungsu"/>
      <family val="2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990099"/>
      <name val="Calibri"/>
      <family val="2"/>
      <scheme val="minor"/>
    </font>
    <font>
      <sz val="10"/>
      <color rgb="FFD60093"/>
      <name val="Calibri"/>
      <family val="2"/>
      <scheme val="minor"/>
    </font>
    <font>
      <sz val="10"/>
      <color rgb="FFCC00FF"/>
      <name val="Calibri"/>
      <family val="2"/>
      <scheme val="minor"/>
    </font>
    <font>
      <sz val="10"/>
      <color theme="1"/>
      <name val="Pyidaungsu"/>
      <family val="2"/>
    </font>
    <font>
      <sz val="10"/>
      <color theme="0"/>
      <name val="Calibri"/>
      <family val="2"/>
      <scheme val="minor"/>
    </font>
    <font>
      <sz val="10"/>
      <color theme="0"/>
      <name val="Pyidaungsu"/>
      <family val="2"/>
    </font>
    <font>
      <sz val="10"/>
      <color theme="9" tint="-0.499984740745262"/>
      <name val="Pyidaungsu"/>
      <family val="2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0" fillId="0" borderId="0" xfId="0"/>
    <xf numFmtId="0" fontId="3" fillId="5" borderId="0" xfId="0" applyFont="1" applyFill="1"/>
    <xf numFmtId="0" fontId="1" fillId="3" borderId="6" xfId="0" applyFont="1" applyFill="1" applyBorder="1"/>
    <xf numFmtId="0" fontId="0" fillId="3" borderId="6" xfId="0" applyFill="1" applyBorder="1"/>
    <xf numFmtId="0" fontId="8" fillId="0" borderId="0" xfId="0" applyFont="1"/>
    <xf numFmtId="9" fontId="8" fillId="0" borderId="0" xfId="1" applyFont="1"/>
    <xf numFmtId="0" fontId="0" fillId="12" borderId="0" xfId="0" applyFill="1"/>
    <xf numFmtId="0" fontId="0" fillId="13" borderId="0" xfId="0" applyFill="1"/>
    <xf numFmtId="9" fontId="0" fillId="0" borderId="0" xfId="0" applyNumberFormat="1"/>
    <xf numFmtId="0" fontId="0" fillId="14" borderId="0" xfId="0" applyFill="1"/>
    <xf numFmtId="0" fontId="8" fillId="14" borderId="0" xfId="0" applyFont="1" applyFill="1"/>
    <xf numFmtId="9" fontId="8" fillId="14" borderId="0" xfId="1" applyFont="1" applyFill="1"/>
    <xf numFmtId="9" fontId="0" fillId="14" borderId="0" xfId="0" applyNumberFormat="1" applyFill="1"/>
    <xf numFmtId="0" fontId="8" fillId="17" borderId="0" xfId="0" applyFont="1" applyFill="1"/>
    <xf numFmtId="0" fontId="0" fillId="17" borderId="0" xfId="0" applyFill="1"/>
    <xf numFmtId="9" fontId="8" fillId="17" borderId="0" xfId="1" applyFont="1" applyFill="1"/>
    <xf numFmtId="0" fontId="0" fillId="0" borderId="0" xfId="0" applyAlignment="1"/>
    <xf numFmtId="0" fontId="0" fillId="0" borderId="0" xfId="0"/>
    <xf numFmtId="0" fontId="3" fillId="5" borderId="0" xfId="0" applyFont="1" applyFill="1"/>
    <xf numFmtId="0" fontId="4" fillId="5" borderId="0" xfId="0" applyFont="1" applyFill="1"/>
    <xf numFmtId="0" fontId="4" fillId="5" borderId="8" xfId="0" applyFont="1" applyFill="1" applyBorder="1"/>
    <xf numFmtId="0" fontId="3" fillId="18" borderId="0" xfId="0" applyFont="1" applyFill="1"/>
    <xf numFmtId="0" fontId="4" fillId="18" borderId="0" xfId="0" applyFont="1" applyFill="1"/>
    <xf numFmtId="0" fontId="4" fillId="18" borderId="8" xfId="0" applyFont="1" applyFill="1" applyBorder="1"/>
    <xf numFmtId="0" fontId="3" fillId="4" borderId="0" xfId="0" applyFont="1" applyFill="1"/>
    <xf numFmtId="0" fontId="3" fillId="4" borderId="8" xfId="0" applyFont="1" applyFill="1" applyBorder="1"/>
    <xf numFmtId="0" fontId="3" fillId="18" borderId="1" xfId="0" applyFont="1" applyFill="1" applyBorder="1"/>
    <xf numFmtId="0" fontId="4" fillId="4" borderId="0" xfId="0" applyFont="1" applyFill="1"/>
    <xf numFmtId="0" fontId="1" fillId="3" borderId="0" xfId="0" applyFont="1" applyFill="1" applyAlignment="1">
      <alignment horizontal="left"/>
    </xf>
    <xf numFmtId="0" fontId="10" fillId="0" borderId="0" xfId="0" applyFont="1"/>
    <xf numFmtId="0" fontId="10" fillId="6" borderId="6" xfId="0" applyFont="1" applyFill="1" applyBorder="1" applyAlignment="1">
      <alignment horizontal="centerContinuous" vertical="center"/>
    </xf>
    <xf numFmtId="0" fontId="10" fillId="15" borderId="0" xfId="0" applyFont="1" applyFill="1"/>
    <xf numFmtId="0" fontId="10" fillId="0" borderId="7" xfId="0" applyFont="1" applyBorder="1"/>
    <xf numFmtId="0" fontId="11" fillId="0" borderId="0" xfId="0" applyFont="1"/>
    <xf numFmtId="0" fontId="12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/>
    </xf>
    <xf numFmtId="0" fontId="10" fillId="7" borderId="0" xfId="0" applyFont="1" applyFill="1" applyAlignment="1">
      <alignment horizontal="left" vertical="center"/>
    </xf>
    <xf numFmtId="0" fontId="13" fillId="0" borderId="0" xfId="0" applyFont="1" applyAlignment="1">
      <alignment horizontal="centerContinuous" vertical="center"/>
    </xf>
    <xf numFmtId="0" fontId="14" fillId="0" borderId="0" xfId="0" applyFont="1" applyAlignment="1">
      <alignment horizontal="centerContinuous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Continuous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0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9" fillId="8" borderId="6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20" fillId="11" borderId="0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16" borderId="0" xfId="0" applyFont="1" applyFill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8" fillId="0" borderId="6" xfId="0" applyFont="1" applyBorder="1"/>
    <xf numFmtId="0" fontId="10" fillId="0" borderId="0" xfId="0" quotePrefix="1" applyFont="1"/>
    <xf numFmtId="9" fontId="10" fillId="0" borderId="0" xfId="1" applyFont="1"/>
    <xf numFmtId="9" fontId="10" fillId="0" borderId="0" xfId="0" applyNumberFormat="1" applyFont="1"/>
    <xf numFmtId="0" fontId="18" fillId="0" borderId="0" xfId="0" applyFont="1" applyAlignment="1">
      <alignment horizontal="left" vertical="center"/>
    </xf>
    <xf numFmtId="0" fontId="10" fillId="0" borderId="6" xfId="0" applyFont="1" applyBorder="1"/>
    <xf numFmtId="0" fontId="10" fillId="0" borderId="3" xfId="0" applyFont="1" applyBorder="1"/>
    <xf numFmtId="164" fontId="10" fillId="0" borderId="0" xfId="2" applyFont="1"/>
    <xf numFmtId="0" fontId="10" fillId="19" borderId="0" xfId="0" applyFont="1" applyFill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FF"/>
      <color rgb="FFD60093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1003460655353E-2"/>
          <c:y val="0.16665858941333045"/>
          <c:w val="0.76238151173272872"/>
          <c:h val="0.714729223543992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CalculationSet!$AI$14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5A4D04D-887F-404C-BDFD-7245412FA6B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3B4-4A96-9325-D4469BA2DA3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36C87A-FAA9-40F4-BB51-FCAE77A5B5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B4-4A96-9325-D4469BA2DA3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735F21-673C-438A-8335-F6BA2482B4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B4-4A96-9325-D4469BA2DA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638E9EF-E315-4CBA-BB65-3884C16B04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3B4-4A96-9325-D4469BA2DA3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5E40A4D-C207-4D22-872C-A198F7FD1A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3B4-4A96-9325-D4469BA2DA3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D894FAF-7332-43D9-BA37-70F2EDB184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3B4-4A96-9325-D4469BA2DA3E}"/>
                </c:ext>
              </c:extLst>
            </c:dLbl>
            <c:spPr>
              <a:noFill/>
              <a:ln>
                <a:solidFill>
                  <a:srgbClr val="7030A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18097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CalculationSet!$AH$15:$AH$20</c:f>
              <c:strCache>
                <c:ptCount val="6"/>
                <c:pt idx="0">
                  <c:v>Cleopatra</c:v>
                </c:pt>
                <c:pt idx="1">
                  <c:v>Fathoms</c:v>
                </c:pt>
                <c:pt idx="2">
                  <c:v>Greatest Show</c:v>
                </c:pt>
                <c:pt idx="3">
                  <c:v>West</c:v>
                </c:pt>
                <c:pt idx="4">
                  <c:v>Waterfront</c:v>
                </c:pt>
                <c:pt idx="5">
                  <c:v>Arabia</c:v>
                </c:pt>
              </c:strCache>
            </c:strRef>
          </c:cat>
          <c:val>
            <c:numRef>
              <c:f>CalculationSet!$AI$15:$AI$20</c:f>
              <c:numCache>
                <c:formatCode>General</c:formatCode>
                <c:ptCount val="6"/>
                <c:pt idx="0">
                  <c:v>6375</c:v>
                </c:pt>
                <c:pt idx="1">
                  <c:v>15033</c:v>
                </c:pt>
                <c:pt idx="2">
                  <c:v>7718</c:v>
                </c:pt>
                <c:pt idx="3">
                  <c:v>8126</c:v>
                </c:pt>
                <c:pt idx="4">
                  <c:v>27210.600000000002</c:v>
                </c:pt>
                <c:pt idx="5">
                  <c:v>5272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CalculationSet!$AK$15:$AK$20</c15:f>
                <c15:dlblRangeCache>
                  <c:ptCount val="6"/>
                  <c:pt idx="0">
                    <c:v>6375</c:v>
                  </c:pt>
                  <c:pt idx="1">
                    <c:v>15033</c:v>
                  </c:pt>
                  <c:pt idx="2">
                    <c:v>7718</c:v>
                  </c:pt>
                  <c:pt idx="3">
                    <c:v>8642</c:v>
                  </c:pt>
                  <c:pt idx="4">
                    <c:v>27210.6</c:v>
                  </c:pt>
                  <c:pt idx="5">
                    <c:v>5272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3B4-4A96-9325-D4469BA2D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39222256"/>
        <c:axId val="339224880"/>
      </c:barChart>
      <c:lineChart>
        <c:grouping val="standard"/>
        <c:varyColors val="0"/>
        <c:ser>
          <c:idx val="1"/>
          <c:order val="1"/>
          <c:tx>
            <c:strRef>
              <c:f>CalculationSet!$AJ$14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CalculationSet!$AH$15:$AH$20</c:f>
              <c:strCache>
                <c:ptCount val="6"/>
                <c:pt idx="0">
                  <c:v>Cleopatra</c:v>
                </c:pt>
                <c:pt idx="1">
                  <c:v>Fathoms</c:v>
                </c:pt>
                <c:pt idx="2">
                  <c:v>Greatest Show</c:v>
                </c:pt>
                <c:pt idx="3">
                  <c:v>West</c:v>
                </c:pt>
                <c:pt idx="4">
                  <c:v>Waterfront</c:v>
                </c:pt>
                <c:pt idx="5">
                  <c:v>Arabia</c:v>
                </c:pt>
              </c:strCache>
            </c:strRef>
          </c:cat>
          <c:val>
            <c:numRef>
              <c:f>CalculationSet!$AJ$15:$AJ$20</c:f>
              <c:numCache>
                <c:formatCode>General</c:formatCode>
                <c:ptCount val="6"/>
                <c:pt idx="0">
                  <c:v>5774</c:v>
                </c:pt>
                <c:pt idx="1">
                  <c:v>12724</c:v>
                </c:pt>
                <c:pt idx="2">
                  <c:v>6409</c:v>
                </c:pt>
                <c:pt idx="3">
                  <c:v>8642</c:v>
                </c:pt>
                <c:pt idx="4">
                  <c:v>24219</c:v>
                </c:pt>
                <c:pt idx="5">
                  <c:v>4789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B4-4A96-9325-D4469BA2DA3E}"/>
            </c:ext>
          </c:extLst>
        </c:ser>
        <c:ser>
          <c:idx val="2"/>
          <c:order val="2"/>
          <c:tx>
            <c:strRef>
              <c:f>CalculationSet!$AK$14</c:f>
              <c:strCache>
                <c:ptCount val="1"/>
                <c:pt idx="0">
                  <c:v>Data Label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CalculationSet!$AK$15:$AK$20</c:f>
              <c:numCache>
                <c:formatCode>General</c:formatCode>
                <c:ptCount val="6"/>
                <c:pt idx="0">
                  <c:v>6375</c:v>
                </c:pt>
                <c:pt idx="1">
                  <c:v>15033</c:v>
                </c:pt>
                <c:pt idx="2">
                  <c:v>7718</c:v>
                </c:pt>
                <c:pt idx="3">
                  <c:v>8642</c:v>
                </c:pt>
                <c:pt idx="4">
                  <c:v>27210.600000000002</c:v>
                </c:pt>
                <c:pt idx="5">
                  <c:v>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B4-4A96-9325-D4469BA2D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222256"/>
        <c:axId val="339224880"/>
      </c:lineChart>
      <c:catAx>
        <c:axId val="3392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4880"/>
        <c:crosses val="autoZero"/>
        <c:auto val="1"/>
        <c:lblAlgn val="ctr"/>
        <c:lblOffset val="100"/>
        <c:noMultiLvlLbl val="0"/>
      </c:catAx>
      <c:valAx>
        <c:axId val="339224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92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681161066405187"/>
          <c:y val="1.3418181772994387E-2"/>
          <c:w val="0.14244783017724058"/>
          <c:h val="6.23439692119955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2887374685826"/>
          <c:y val="0.27329011315662299"/>
          <c:w val="0.81594149452220333"/>
          <c:h val="0.61066973037539551"/>
        </c:manualLayout>
      </c:layout>
      <c:lineChart>
        <c:grouping val="standard"/>
        <c:varyColors val="0"/>
        <c:ser>
          <c:idx val="0"/>
          <c:order val="0"/>
          <c:tx>
            <c:strRef>
              <c:f>CalculationSet!$AT$14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5E-4844-8FC1-671815E87C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CalculationSet!$AS$15:$AS$26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CalculationSet!$AT$15:$AT$26</c:f>
              <c:numCache>
                <c:formatCode>General</c:formatCode>
                <c:ptCount val="12"/>
                <c:pt idx="0">
                  <c:v>24</c:v>
                </c:pt>
                <c:pt idx="1">
                  <c:v>78</c:v>
                </c:pt>
                <c:pt idx="2">
                  <c:v>145</c:v>
                </c:pt>
                <c:pt idx="3">
                  <c:v>197</c:v>
                </c:pt>
                <c:pt idx="4">
                  <c:v>265</c:v>
                </c:pt>
                <c:pt idx="5">
                  <c:v>321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5E-4844-8FC1-671815E87CB0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5E-4844-8FC1-671815E87C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CalculationSet!$AS$15:$AS$26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CalculationSet!$AU$15:$AU$26</c:f>
              <c:numCache>
                <c:formatCode>General</c:formatCode>
                <c:ptCount val="12"/>
                <c:pt idx="0">
                  <c:v>121</c:v>
                </c:pt>
                <c:pt idx="1">
                  <c:v>230</c:v>
                </c:pt>
                <c:pt idx="2">
                  <c:v>355</c:v>
                </c:pt>
                <c:pt idx="3">
                  <c:v>451</c:v>
                </c:pt>
                <c:pt idx="4">
                  <c:v>504</c:v>
                </c:pt>
                <c:pt idx="5">
                  <c:v>567</c:v>
                </c:pt>
                <c:pt idx="6">
                  <c:v>600</c:v>
                </c:pt>
                <c:pt idx="7">
                  <c:v>516</c:v>
                </c:pt>
                <c:pt idx="8">
                  <c:v>538</c:v>
                </c:pt>
                <c:pt idx="9">
                  <c:v>541</c:v>
                </c:pt>
                <c:pt idx="10">
                  <c:v>592</c:v>
                </c:pt>
                <c:pt idx="11">
                  <c:v>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5E-4844-8FC1-671815E87CB0}"/>
            </c:ext>
          </c:extLst>
        </c:ser>
        <c:ser>
          <c:idx val="2"/>
          <c:order val="2"/>
          <c:tx>
            <c:strRef>
              <c:f>CalculationSet!$AV$14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5E-4844-8FC1-671815E87C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CalculationSet!$AS$15:$AS$26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CalculationSet!$AV$15:$AV$26</c:f>
              <c:numCache>
                <c:formatCode>General</c:formatCode>
                <c:ptCount val="12"/>
                <c:pt idx="0">
                  <c:v>96</c:v>
                </c:pt>
                <c:pt idx="1">
                  <c:v>186</c:v>
                </c:pt>
                <c:pt idx="2">
                  <c:v>281</c:v>
                </c:pt>
                <c:pt idx="3">
                  <c:v>371</c:v>
                </c:pt>
                <c:pt idx="4">
                  <c:v>465</c:v>
                </c:pt>
                <c:pt idx="5">
                  <c:v>554</c:v>
                </c:pt>
                <c:pt idx="6">
                  <c:v>665</c:v>
                </c:pt>
                <c:pt idx="7">
                  <c:v>671</c:v>
                </c:pt>
                <c:pt idx="8">
                  <c:v>763</c:v>
                </c:pt>
                <c:pt idx="9">
                  <c:v>874</c:v>
                </c:pt>
                <c:pt idx="10">
                  <c:v>961</c:v>
                </c:pt>
                <c:pt idx="11">
                  <c:v>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5E-4844-8FC1-671815E87CB0}"/>
            </c:ext>
          </c:extLst>
        </c:ser>
        <c:ser>
          <c:idx val="3"/>
          <c:order val="3"/>
          <c:tx>
            <c:strRef>
              <c:f>CalculationSet!$AW$14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CalculationSet!$AS$15:$AS$26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CalculationSet!$AW$15:$AW$26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321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5E-4844-8FC1-671815E87C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7030656"/>
        <c:axId val="379430040"/>
      </c:lineChart>
      <c:catAx>
        <c:axId val="38703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30040"/>
        <c:crosses val="autoZero"/>
        <c:auto val="1"/>
        <c:lblAlgn val="ctr"/>
        <c:lblOffset val="100"/>
        <c:noMultiLvlLbl val="0"/>
      </c:catAx>
      <c:valAx>
        <c:axId val="37943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26" fmlaLink="CalculationSet!$C$3" fmlaRange="CalculationSet!$C$14:$C$16" sel="2" val="0"/>
</file>

<file path=xl/ctrlProps/ctrlProp2.xml><?xml version="1.0" encoding="utf-8"?>
<formControlPr xmlns="http://schemas.microsoft.com/office/spreadsheetml/2009/9/main" objectType="Scroll" dx="26" fmlaLink="CalculationSet!$C$4" max="11" min="1" page="10"/>
</file>

<file path=xl/ctrlProps/ctrlProp3.xml><?xml version="1.0" encoding="utf-8"?>
<formControlPr xmlns="http://schemas.microsoft.com/office/spreadsheetml/2009/9/main" objectType="List" dx="26" fmlaLink="CalculationSet!$C$5" fmlaRange="CalculationSet!$D$14:$D$16" noThreeD="1" sel="1" val="0"/>
</file>

<file path=xl/ctrlProps/ctrlProp4.xml><?xml version="1.0" encoding="utf-8"?>
<formControlPr xmlns="http://schemas.microsoft.com/office/spreadsheetml/2009/9/main" objectType="Radio" checked="Checked" firstButton="1" fmlaLink="CalculationSet!$C$6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Scroll" dx="26" fmlaLink="CalculationSet!$C$7" horiz="1" max="10" min="1" page="5" val="10"/>
</file>

<file path=xl/ctrlProps/ctrlProp7.xml><?xml version="1.0" encoding="utf-8"?>
<formControlPr xmlns="http://schemas.microsoft.com/office/spreadsheetml/2009/9/main" objectType="CheckBox" checked="Checked" fmlaLink="CalculationSet!$C$8" lockText="1" noThreeD="1"/>
</file>

<file path=xl/ctrlProps/ctrlProp8.xml><?xml version="1.0" encoding="utf-8"?>
<formControlPr xmlns="http://schemas.microsoft.com/office/spreadsheetml/2009/9/main" objectType="CheckBox" checked="Checked" fmlaLink="CalculationSet!$C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6</xdr:col>
          <xdr:colOff>213360</xdr:colOff>
          <xdr:row>4</xdr:row>
          <xdr:rowOff>7620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</xdr:colOff>
          <xdr:row>8</xdr:row>
          <xdr:rowOff>53340</xdr:rowOff>
        </xdr:from>
        <xdr:to>
          <xdr:col>26</xdr:col>
          <xdr:colOff>205740</xdr:colOff>
          <xdr:row>19</xdr:row>
          <xdr:rowOff>160020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370318</xdr:colOff>
      <xdr:row>0</xdr:row>
      <xdr:rowOff>163795</xdr:rowOff>
    </xdr:from>
    <xdr:to>
      <xdr:col>13</xdr:col>
      <xdr:colOff>121065</xdr:colOff>
      <xdr:row>6</xdr:row>
      <xdr:rowOff>135309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12991" y="163795"/>
          <a:ext cx="1759009" cy="10824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SG" sz="1100"/>
        </a:p>
      </xdr:txBody>
    </xdr:sp>
    <xdr:clientData/>
  </xdr:twoCellAnchor>
  <xdr:twoCellAnchor>
    <xdr:from>
      <xdr:col>8</xdr:col>
      <xdr:colOff>263494</xdr:colOff>
      <xdr:row>0</xdr:row>
      <xdr:rowOff>170915</xdr:rowOff>
    </xdr:from>
    <xdr:to>
      <xdr:col>11</xdr:col>
      <xdr:colOff>398804</xdr:colOff>
      <xdr:row>2</xdr:row>
      <xdr:rowOff>42729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04672" y="170915"/>
          <a:ext cx="1018375" cy="2421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Revenue</a:t>
          </a:r>
        </a:p>
      </xdr:txBody>
    </xdr:sp>
    <xdr:clientData/>
  </xdr:twoCellAnchor>
  <xdr:twoCellAnchor>
    <xdr:from>
      <xdr:col>8</xdr:col>
      <xdr:colOff>206523</xdr:colOff>
      <xdr:row>1</xdr:row>
      <xdr:rowOff>178037</xdr:rowOff>
    </xdr:from>
    <xdr:to>
      <xdr:col>11</xdr:col>
      <xdr:colOff>291981</xdr:colOff>
      <xdr:row>3</xdr:row>
      <xdr:rowOff>64093</xdr:rowOff>
    </xdr:to>
    <xdr:sp macro="" textlink="CalculationSet!N32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147701" y="363196"/>
          <a:ext cx="968523" cy="2563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E093DDD-CBE3-4398-B525-F0BA9B6BA70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210,616.00 </a:t>
          </a:fld>
          <a:endParaRPr lang="en-US" sz="11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</xdr:col>
      <xdr:colOff>28487</xdr:colOff>
      <xdr:row>4</xdr:row>
      <xdr:rowOff>78335</xdr:rowOff>
    </xdr:from>
    <xdr:to>
      <xdr:col>9</xdr:col>
      <xdr:colOff>220766</xdr:colOff>
      <xdr:row>5</xdr:row>
      <xdr:rowOff>151330</xdr:rowOff>
    </xdr:to>
    <xdr:sp macro="" textlink="CalculationSet!P37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855721" y="818971"/>
          <a:ext cx="690783" cy="2581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20103F5-FAF3-4046-A943-5C0974E8F3E0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12089.6</a:t>
          </a:fld>
          <a:endParaRPr lang="en-SG" sz="1100"/>
        </a:p>
      </xdr:txBody>
    </xdr:sp>
    <xdr:clientData/>
  </xdr:twoCellAnchor>
  <xdr:twoCellAnchor>
    <xdr:from>
      <xdr:col>9</xdr:col>
      <xdr:colOff>149553</xdr:colOff>
      <xdr:row>4</xdr:row>
      <xdr:rowOff>70323</xdr:rowOff>
    </xdr:from>
    <xdr:to>
      <xdr:col>13</xdr:col>
      <xdr:colOff>85457</xdr:colOff>
      <xdr:row>5</xdr:row>
      <xdr:rowOff>116614</xdr:rowOff>
    </xdr:to>
    <xdr:sp macro="" textlink="CalculationSet!Q37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475291" y="810959"/>
          <a:ext cx="1061101" cy="2314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B3DCB7B-2B7D-4E7B-B7A5-E0FCE962732B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Over Budget</a:t>
          </a:fld>
          <a:endParaRPr lang="en-SG" sz="1100"/>
        </a:p>
      </xdr:txBody>
    </xdr:sp>
    <xdr:clientData/>
  </xdr:twoCellAnchor>
  <xdr:twoCellAnchor>
    <xdr:from>
      <xdr:col>14</xdr:col>
      <xdr:colOff>0</xdr:colOff>
      <xdr:row>0</xdr:row>
      <xdr:rowOff>163795</xdr:rowOff>
    </xdr:from>
    <xdr:to>
      <xdr:col>19</xdr:col>
      <xdr:colOff>377439</xdr:colOff>
      <xdr:row>6</xdr:row>
      <xdr:rowOff>135309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4835495" y="163795"/>
          <a:ext cx="1759009" cy="10824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SG" sz="1100"/>
        </a:p>
      </xdr:txBody>
    </xdr:sp>
    <xdr:clientData/>
  </xdr:twoCellAnchor>
  <xdr:twoCellAnchor>
    <xdr:from>
      <xdr:col>14</xdr:col>
      <xdr:colOff>35608</xdr:colOff>
      <xdr:row>1</xdr:row>
      <xdr:rowOff>7121</xdr:rowOff>
    </xdr:from>
    <xdr:to>
      <xdr:col>19</xdr:col>
      <xdr:colOff>334710</xdr:colOff>
      <xdr:row>5</xdr:row>
      <xdr:rowOff>176257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4871103" y="192280"/>
          <a:ext cx="1680672" cy="909771"/>
          <a:chOff x="2855722" y="178036"/>
          <a:chExt cx="1680672" cy="909771"/>
        </a:xfrm>
      </xdr:grpSpPr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 txBox="1"/>
        </xdr:nvSpPr>
        <xdr:spPr>
          <a:xfrm>
            <a:off x="3204672" y="178036"/>
            <a:ext cx="1004134" cy="23501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1100"/>
              <a:t>Profit</a:t>
            </a:r>
          </a:p>
          <a:p>
            <a:endParaRPr lang="en-SG" sz="1100"/>
          </a:p>
        </xdr:txBody>
      </xdr:sp>
      <xdr:sp macro="" textlink="CalculationSet!O32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 txBox="1"/>
        </xdr:nvSpPr>
        <xdr:spPr>
          <a:xfrm>
            <a:off x="3147701" y="363196"/>
            <a:ext cx="968523" cy="25637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109BD82-3E0E-4C15-9973-395548E1ED6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12,324.30 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CalculationSet!P38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 txBox="1"/>
        </xdr:nvSpPr>
        <xdr:spPr>
          <a:xfrm>
            <a:off x="2855722" y="852799"/>
            <a:ext cx="612446" cy="22076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3F3EBF8-63EA-4C55-B642-A497C4AA9569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980.5</a:t>
            </a:fld>
            <a:endParaRPr lang="en-SG" sz="1100"/>
          </a:p>
        </xdr:txBody>
      </xdr:sp>
      <xdr:sp macro="" textlink="CalculationSet!Q38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3382711" y="838555"/>
            <a:ext cx="1153683" cy="24925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3AF10D4-DD29-4530-AEA4-17A961B08B05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Over Budget</a:t>
            </a:fld>
            <a:endParaRPr lang="en-SG" sz="1100"/>
          </a:p>
        </xdr:txBody>
      </xdr:sp>
    </xdr:grpSp>
    <xdr:clientData/>
  </xdr:twoCellAnchor>
  <xdr:twoCellAnchor>
    <xdr:from>
      <xdr:col>21</xdr:col>
      <xdr:colOff>0</xdr:colOff>
      <xdr:row>0</xdr:row>
      <xdr:rowOff>163795</xdr:rowOff>
    </xdr:from>
    <xdr:to>
      <xdr:col>26</xdr:col>
      <xdr:colOff>106822</xdr:colOff>
      <xdr:row>6</xdr:row>
      <xdr:rowOff>135309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6843757" y="163795"/>
          <a:ext cx="1759009" cy="10824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SG" sz="1100"/>
        </a:p>
      </xdr:txBody>
    </xdr:sp>
    <xdr:clientData/>
  </xdr:twoCellAnchor>
  <xdr:twoCellAnchor>
    <xdr:from>
      <xdr:col>21</xdr:col>
      <xdr:colOff>7122</xdr:colOff>
      <xdr:row>1</xdr:row>
      <xdr:rowOff>14243</xdr:rowOff>
    </xdr:from>
    <xdr:to>
      <xdr:col>26</xdr:col>
      <xdr:colOff>92579</xdr:colOff>
      <xdr:row>5</xdr:row>
      <xdr:rowOff>167355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6850879" y="199402"/>
          <a:ext cx="1737644" cy="893747"/>
          <a:chOff x="2820114" y="170915"/>
          <a:chExt cx="1454909" cy="935642"/>
        </a:xfrm>
      </xdr:grpSpPr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 txBox="1"/>
        </xdr:nvSpPr>
        <xdr:spPr>
          <a:xfrm>
            <a:off x="3207691" y="170915"/>
            <a:ext cx="1015355" cy="260936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SG" sz="1100"/>
              <a:t>Cash</a:t>
            </a:r>
          </a:p>
          <a:p>
            <a:endParaRPr lang="en-SG" sz="1100"/>
          </a:p>
        </xdr:txBody>
      </xdr:sp>
      <xdr:sp macro="" textlink="CalculationSet!P32">
        <xdr:nvSpPr>
          <xdr:cNvPr id="50" name="TextBox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3147701" y="363196"/>
            <a:ext cx="968523" cy="256374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CDC994D-4B41-43A3-9342-83AEE77A042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95,902.10 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CalculationSet!P39">
        <xdr:nvSpPr>
          <xdr:cNvPr id="51" name="TextBox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 txBox="1"/>
        </xdr:nvSpPr>
        <xdr:spPr>
          <a:xfrm>
            <a:off x="2820114" y="857973"/>
            <a:ext cx="648054" cy="24213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08D2118-59FC-451C-A6FD-E75AC65E752A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-4120.5</a:t>
            </a:fld>
            <a:endParaRPr lang="en-SG" sz="1100"/>
          </a:p>
        </xdr:txBody>
      </xdr:sp>
      <xdr:sp macro="" textlink="CalculationSet!Q39">
        <xdr:nvSpPr>
          <xdr:cNvPr id="52" name="TextBox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 txBox="1"/>
        </xdr:nvSpPr>
        <xdr:spPr>
          <a:xfrm>
            <a:off x="3344835" y="851519"/>
            <a:ext cx="930188" cy="255038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604F7EA-04C5-43F6-AE23-1441F6A43264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Under Budget</a:t>
            </a:fld>
            <a:endParaRPr lang="en-SG" sz="1100"/>
          </a:p>
        </xdr:txBody>
      </xdr:sp>
    </xdr:grpSp>
    <xdr:clientData/>
  </xdr:twoCellAnchor>
  <xdr:twoCellAnchor>
    <xdr:from>
      <xdr:col>2</xdr:col>
      <xdr:colOff>591084</xdr:colOff>
      <xdr:row>22</xdr:row>
      <xdr:rowOff>156677</xdr:rowOff>
    </xdr:from>
    <xdr:to>
      <xdr:col>13</xdr:col>
      <xdr:colOff>327588</xdr:colOff>
      <xdr:row>35</xdr:row>
      <xdr:rowOff>64093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23</xdr:row>
          <xdr:rowOff>30480</xdr:rowOff>
        </xdr:from>
        <xdr:to>
          <xdr:col>3</xdr:col>
          <xdr:colOff>99060</xdr:colOff>
          <xdr:row>26</xdr:row>
          <xdr:rowOff>7620</xdr:rowOff>
        </xdr:to>
        <xdr:sp macro="" textlink="">
          <xdr:nvSpPr>
            <xdr:cNvPr id="2054" name="List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27</xdr:row>
          <xdr:rowOff>22860</xdr:rowOff>
        </xdr:from>
        <xdr:to>
          <xdr:col>3</xdr:col>
          <xdr:colOff>121920</xdr:colOff>
          <xdr:row>28</xdr:row>
          <xdr:rowOff>167640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28</xdr:row>
          <xdr:rowOff>83820</xdr:rowOff>
        </xdr:from>
        <xdr:to>
          <xdr:col>3</xdr:col>
          <xdr:colOff>121920</xdr:colOff>
          <xdr:row>30</xdr:row>
          <xdr:rowOff>45720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35610</xdr:colOff>
      <xdr:row>30</xdr:row>
      <xdr:rowOff>106823</xdr:rowOff>
    </xdr:from>
    <xdr:to>
      <xdr:col>3</xdr:col>
      <xdr:colOff>64094</xdr:colOff>
      <xdr:row>34</xdr:row>
      <xdr:rowOff>170916</xdr:rowOff>
    </xdr:to>
    <xdr:sp macro="" textlink="CalculationSet!$AI$1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48059" y="5504916"/>
          <a:ext cx="847456" cy="804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76BA12E-E414-4B8B-8B2C-F0DE512F0E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Top 6 Sorted Based on %B</a:t>
          </a:fld>
          <a:endParaRPr lang="en-SG" sz="1100"/>
        </a:p>
      </xdr:txBody>
    </xdr:sp>
    <xdr:clientData/>
  </xdr:twoCellAnchor>
  <xdr:twoCellAnchor>
    <xdr:from>
      <xdr:col>1</xdr:col>
      <xdr:colOff>7121</xdr:colOff>
      <xdr:row>21</xdr:row>
      <xdr:rowOff>7120</xdr:rowOff>
    </xdr:from>
    <xdr:to>
      <xdr:col>14</xdr:col>
      <xdr:colOff>21365</xdr:colOff>
      <xdr:row>22</xdr:row>
      <xdr:rowOff>113944</xdr:rowOff>
    </xdr:to>
    <xdr:sp macro="" textlink="CalculationSet!$AI$13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19570" y="3738784"/>
          <a:ext cx="4237290" cy="29198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A08A9AB-7710-4A1C-A951-8782324C552B}" type="TxLink">
            <a:rPr lang="en-US" sz="1400" b="1" i="1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Actual Revenue% VS ,Budget</a:t>
          </a:fld>
          <a:endParaRPr lang="en-SG" sz="14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327589</xdr:colOff>
      <xdr:row>21</xdr:row>
      <xdr:rowOff>7122</xdr:rowOff>
    </xdr:from>
    <xdr:to>
      <xdr:col>27</xdr:col>
      <xdr:colOff>78336</xdr:colOff>
      <xdr:row>35</xdr:row>
      <xdr:rowOff>156673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91440</xdr:colOff>
          <xdr:row>21</xdr:row>
          <xdr:rowOff>68580</xdr:rowOff>
        </xdr:from>
        <xdr:to>
          <xdr:col>26</xdr:col>
          <xdr:colOff>601980</xdr:colOff>
          <xdr:row>22</xdr:row>
          <xdr:rowOff>45720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137160</xdr:colOff>
          <xdr:row>22</xdr:row>
          <xdr:rowOff>114300</xdr:rowOff>
        </xdr:from>
        <xdr:to>
          <xdr:col>25</xdr:col>
          <xdr:colOff>335280</xdr:colOff>
          <xdr:row>23</xdr:row>
          <xdr:rowOff>114300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190500</xdr:colOff>
          <xdr:row>22</xdr:row>
          <xdr:rowOff>114300</xdr:rowOff>
        </xdr:from>
        <xdr:to>
          <xdr:col>26</xdr:col>
          <xdr:colOff>396240</xdr:colOff>
          <xdr:row>23</xdr:row>
          <xdr:rowOff>114300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15</xdr:col>
      <xdr:colOff>106823</xdr:colOff>
      <xdr:row>20</xdr:row>
      <xdr:rowOff>178035</xdr:rowOff>
    </xdr:from>
    <xdr:to>
      <xdr:col>24</xdr:col>
      <xdr:colOff>113945</xdr:colOff>
      <xdr:row>22</xdr:row>
      <xdr:rowOff>128187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326879" y="3724540"/>
          <a:ext cx="2513888" cy="32046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1" u="none" strike="noStrike">
              <a:solidFill>
                <a:schemeClr val="bg1"/>
              </a:solidFill>
              <a:latin typeface="+mn-lt"/>
              <a:cs typeface="Calibri"/>
            </a:rPr>
            <a:t>Profit for the Region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0.25035</cdr:x>
      <cdr:y>0.00887</cdr:y>
    </cdr:from>
    <cdr:to>
      <cdr:x>0.37543</cdr:x>
      <cdr:y>0.08521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2CB4244-8AEA-4BA1-922E-13C7BDBA106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044760" y="21420"/>
          <a:ext cx="521984" cy="184299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0542-30B3-4B55-B76A-6ADC2090950F}">
  <dimension ref="A1:AT51"/>
  <sheetViews>
    <sheetView topLeftCell="A37" zoomScale="95" zoomScaleNormal="95" workbookViewId="0">
      <selection activeCell="G56" sqref="G56"/>
    </sheetView>
  </sheetViews>
  <sheetFormatPr defaultRowHeight="14.4" x14ac:dyDescent="0.3"/>
  <cols>
    <col min="2" max="2" width="14.33203125" customWidth="1"/>
  </cols>
  <sheetData>
    <row r="1" spans="1:46" s="1" customFormat="1" ht="18" x14ac:dyDescent="0.55000000000000004">
      <c r="A1" s="20" t="s">
        <v>59</v>
      </c>
    </row>
    <row r="2" spans="1:46" s="19" customFormat="1" ht="18" x14ac:dyDescent="0.55000000000000004">
      <c r="A2" s="23">
        <f>Cur_Year</f>
        <v>2020</v>
      </c>
      <c r="B2" s="24">
        <f>A2-1</f>
        <v>2019</v>
      </c>
    </row>
    <row r="3" spans="1:46" s="21" customFormat="1" ht="18" x14ac:dyDescent="0.55000000000000004">
      <c r="A3" s="38"/>
      <c r="B3" s="39" t="s">
        <v>12</v>
      </c>
      <c r="C3" s="40"/>
      <c r="D3" s="41"/>
      <c r="E3" s="42" t="s">
        <v>90</v>
      </c>
      <c r="F3" s="43"/>
      <c r="G3" s="44"/>
      <c r="H3" s="45" t="s">
        <v>13</v>
      </c>
      <c r="I3" s="45"/>
      <c r="J3" s="46"/>
      <c r="K3" s="39" t="s">
        <v>12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2" t="s">
        <v>90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7"/>
      <c r="AI3" s="45" t="s">
        <v>13</v>
      </c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</row>
    <row r="4" spans="1:46" s="19" customFormat="1" ht="18" x14ac:dyDescent="0.55000000000000004">
      <c r="A4" s="21"/>
      <c r="B4" s="22" t="str">
        <f>B5&amp;B6&amp;B7&amp;B8</f>
        <v>2020JunActualRevenue</v>
      </c>
      <c r="C4" s="22" t="str">
        <f t="shared" ref="C4:AT4" si="0">C5&amp;C6&amp;C7&amp;C8</f>
        <v>2020JunActualProfit</v>
      </c>
      <c r="D4" s="22" t="str">
        <f t="shared" si="0"/>
        <v>2020JunActualCash</v>
      </c>
      <c r="E4" s="22" t="str">
        <f t="shared" si="0"/>
        <v>2019JunActualRevenue</v>
      </c>
      <c r="F4" s="22" t="str">
        <f t="shared" si="0"/>
        <v>2019JunActualProfit</v>
      </c>
      <c r="G4" s="22" t="str">
        <f t="shared" si="0"/>
        <v>2019JunActualCash</v>
      </c>
      <c r="H4" s="22" t="str">
        <f t="shared" si="0"/>
        <v>2020JunBudgetRevenue</v>
      </c>
      <c r="I4" s="22" t="str">
        <f t="shared" si="0"/>
        <v>2020JunBudgetProfit</v>
      </c>
      <c r="J4" s="22" t="str">
        <f t="shared" si="0"/>
        <v>2020JunBudgetCash</v>
      </c>
      <c r="K4" s="22" t="str">
        <f t="shared" si="0"/>
        <v>2020JanActualProfit</v>
      </c>
      <c r="L4" s="22" t="str">
        <f t="shared" si="0"/>
        <v>2020FebActualProfit</v>
      </c>
      <c r="M4" s="22" t="str">
        <f t="shared" si="0"/>
        <v>2020MarActualProfit</v>
      </c>
      <c r="N4" s="22" t="str">
        <f t="shared" si="0"/>
        <v>2020AprActualProfit</v>
      </c>
      <c r="O4" s="22" t="str">
        <f t="shared" si="0"/>
        <v>2020MayActualProfit</v>
      </c>
      <c r="P4" s="22" t="str">
        <f t="shared" si="0"/>
        <v>2020JunActualProfit</v>
      </c>
      <c r="Q4" s="22" t="str">
        <f t="shared" si="0"/>
        <v>2020JulActualProfit</v>
      </c>
      <c r="R4" s="22" t="str">
        <f t="shared" si="0"/>
        <v>2020AugActualProfit</v>
      </c>
      <c r="S4" s="22" t="str">
        <f t="shared" si="0"/>
        <v>2020SepActualProfit</v>
      </c>
      <c r="T4" s="22" t="str">
        <f t="shared" si="0"/>
        <v>2020OctActualProfit</v>
      </c>
      <c r="U4" s="22" t="str">
        <f t="shared" si="0"/>
        <v>2020NovActualProfit</v>
      </c>
      <c r="V4" s="22" t="str">
        <f t="shared" si="0"/>
        <v>2020DecActualProfit</v>
      </c>
      <c r="W4" s="22" t="str">
        <f t="shared" si="0"/>
        <v>2019JanActualProfit</v>
      </c>
      <c r="X4" s="22" t="str">
        <f t="shared" si="0"/>
        <v>2019FebActualProfit</v>
      </c>
      <c r="Y4" s="22" t="str">
        <f t="shared" si="0"/>
        <v>2019MarActualProfit</v>
      </c>
      <c r="Z4" s="22" t="str">
        <f t="shared" si="0"/>
        <v>2019AprActualProfit</v>
      </c>
      <c r="AA4" s="22" t="str">
        <f t="shared" si="0"/>
        <v>2019MayActualProfit</v>
      </c>
      <c r="AB4" s="22" t="str">
        <f t="shared" si="0"/>
        <v>2019JunActualProfit</v>
      </c>
      <c r="AC4" s="22" t="str">
        <f t="shared" si="0"/>
        <v>2019JulActualProfit</v>
      </c>
      <c r="AD4" s="22" t="str">
        <f t="shared" si="0"/>
        <v>2019AugActualProfit</v>
      </c>
      <c r="AE4" s="22" t="str">
        <f t="shared" si="0"/>
        <v>2019SepActualProfit</v>
      </c>
      <c r="AF4" s="22" t="str">
        <f t="shared" si="0"/>
        <v>2019OctActualProfit</v>
      </c>
      <c r="AG4" s="22" t="str">
        <f t="shared" si="0"/>
        <v>2019NovActualProfit</v>
      </c>
      <c r="AH4" s="22" t="str">
        <f t="shared" si="0"/>
        <v>2019DecActualProfit</v>
      </c>
      <c r="AI4" s="22" t="str">
        <f t="shared" si="0"/>
        <v>2020JanBudgetProfit</v>
      </c>
      <c r="AJ4" s="22" t="str">
        <f t="shared" si="0"/>
        <v>2020FebBudgetProfit</v>
      </c>
      <c r="AK4" s="22" t="str">
        <f t="shared" si="0"/>
        <v>2020MarBudgetProfit</v>
      </c>
      <c r="AL4" s="22" t="str">
        <f t="shared" si="0"/>
        <v>2020AprBudgetProfit</v>
      </c>
      <c r="AM4" s="22" t="str">
        <f t="shared" si="0"/>
        <v>2020MayBudgetProfit</v>
      </c>
      <c r="AN4" s="22" t="str">
        <f t="shared" si="0"/>
        <v>2020JunBudgetProfit</v>
      </c>
      <c r="AO4" s="22" t="str">
        <f t="shared" si="0"/>
        <v>2020JulBudgetProfit</v>
      </c>
      <c r="AP4" s="22" t="str">
        <f t="shared" si="0"/>
        <v>2020AugBudgetProfit</v>
      </c>
      <c r="AQ4" s="22" t="str">
        <f t="shared" si="0"/>
        <v>2020SepBudgetProfit</v>
      </c>
      <c r="AR4" s="22" t="str">
        <f t="shared" si="0"/>
        <v>2020OctBudgetProfit</v>
      </c>
      <c r="AS4" s="22" t="str">
        <f t="shared" si="0"/>
        <v>2020NovBudgetProfit</v>
      </c>
      <c r="AT4" s="22" t="str">
        <f t="shared" si="0"/>
        <v>2020DecBudgetProfit</v>
      </c>
    </row>
    <row r="5" spans="1:46" ht="18" x14ac:dyDescent="0.55000000000000004">
      <c r="A5" s="1"/>
      <c r="B5" s="5">
        <f>Cur_Year</f>
        <v>2020</v>
      </c>
      <c r="C5" s="5">
        <f>Cur_Year</f>
        <v>2020</v>
      </c>
      <c r="D5" s="5">
        <f>Cur_Year</f>
        <v>2020</v>
      </c>
      <c r="E5" s="5">
        <v>2019</v>
      </c>
      <c r="F5" s="5">
        <v>2019</v>
      </c>
      <c r="G5" s="5">
        <v>2019</v>
      </c>
      <c r="H5" s="5">
        <f t="shared" ref="H5:AT5" si="1">Cur_Year</f>
        <v>2020</v>
      </c>
      <c r="I5" s="5">
        <f t="shared" si="1"/>
        <v>2020</v>
      </c>
      <c r="J5" s="5">
        <f t="shared" si="1"/>
        <v>2020</v>
      </c>
      <c r="K5" s="5">
        <f t="shared" si="1"/>
        <v>2020</v>
      </c>
      <c r="L5" s="5">
        <f t="shared" si="1"/>
        <v>2020</v>
      </c>
      <c r="M5" s="5">
        <f t="shared" si="1"/>
        <v>2020</v>
      </c>
      <c r="N5" s="5">
        <f t="shared" si="1"/>
        <v>2020</v>
      </c>
      <c r="O5" s="5">
        <f t="shared" si="1"/>
        <v>2020</v>
      </c>
      <c r="P5" s="5">
        <f t="shared" si="1"/>
        <v>2020</v>
      </c>
      <c r="Q5" s="5">
        <f t="shared" si="1"/>
        <v>2020</v>
      </c>
      <c r="R5" s="5">
        <f t="shared" si="1"/>
        <v>2020</v>
      </c>
      <c r="S5" s="5">
        <f t="shared" si="1"/>
        <v>2020</v>
      </c>
      <c r="T5" s="5">
        <f t="shared" si="1"/>
        <v>2020</v>
      </c>
      <c r="U5" s="5">
        <f t="shared" si="1"/>
        <v>2020</v>
      </c>
      <c r="V5" s="5">
        <f t="shared" si="1"/>
        <v>2020</v>
      </c>
      <c r="W5" s="5">
        <f t="shared" ref="W5:AH5" si="2">Cur_Year-1</f>
        <v>2019</v>
      </c>
      <c r="X5" s="49">
        <f t="shared" si="2"/>
        <v>2019</v>
      </c>
      <c r="Y5" s="49">
        <f t="shared" si="2"/>
        <v>2019</v>
      </c>
      <c r="Z5" s="49">
        <f t="shared" si="2"/>
        <v>2019</v>
      </c>
      <c r="AA5" s="49">
        <f t="shared" si="2"/>
        <v>2019</v>
      </c>
      <c r="AB5" s="49">
        <f t="shared" si="2"/>
        <v>2019</v>
      </c>
      <c r="AC5" s="49">
        <f t="shared" si="2"/>
        <v>2019</v>
      </c>
      <c r="AD5" s="49">
        <f t="shared" si="2"/>
        <v>2019</v>
      </c>
      <c r="AE5" s="49">
        <f t="shared" si="2"/>
        <v>2019</v>
      </c>
      <c r="AF5" s="49">
        <f t="shared" si="2"/>
        <v>2019</v>
      </c>
      <c r="AG5" s="49">
        <f t="shared" si="2"/>
        <v>2019</v>
      </c>
      <c r="AH5" s="49">
        <f t="shared" si="2"/>
        <v>2019</v>
      </c>
      <c r="AI5" s="5">
        <f t="shared" si="1"/>
        <v>2020</v>
      </c>
      <c r="AJ5" s="5">
        <f t="shared" si="1"/>
        <v>2020</v>
      </c>
      <c r="AK5" s="5">
        <f t="shared" si="1"/>
        <v>2020</v>
      </c>
      <c r="AL5" s="5">
        <f t="shared" si="1"/>
        <v>2020</v>
      </c>
      <c r="AM5" s="5">
        <f t="shared" si="1"/>
        <v>2020</v>
      </c>
      <c r="AN5" s="5">
        <f t="shared" si="1"/>
        <v>2020</v>
      </c>
      <c r="AO5" s="5">
        <f t="shared" si="1"/>
        <v>2020</v>
      </c>
      <c r="AP5" s="5">
        <f t="shared" si="1"/>
        <v>2020</v>
      </c>
      <c r="AQ5" s="5">
        <f t="shared" si="1"/>
        <v>2020</v>
      </c>
      <c r="AR5" s="5">
        <f t="shared" si="1"/>
        <v>2020</v>
      </c>
      <c r="AS5" s="5">
        <f t="shared" si="1"/>
        <v>2020</v>
      </c>
      <c r="AT5" s="5">
        <f t="shared" si="1"/>
        <v>2020</v>
      </c>
    </row>
    <row r="6" spans="1:46" ht="18" x14ac:dyDescent="0.55000000000000004">
      <c r="A6" s="1"/>
      <c r="B6" s="5" t="str">
        <f t="shared" ref="B6:J6" si="3">Cur_Month</f>
        <v>Jun</v>
      </c>
      <c r="C6" s="5" t="str">
        <f t="shared" si="3"/>
        <v>Jun</v>
      </c>
      <c r="D6" s="5" t="str">
        <f t="shared" si="3"/>
        <v>Jun</v>
      </c>
      <c r="E6" s="5" t="str">
        <f t="shared" si="3"/>
        <v>Jun</v>
      </c>
      <c r="F6" s="5" t="str">
        <f t="shared" si="3"/>
        <v>Jun</v>
      </c>
      <c r="G6" s="5" t="str">
        <f t="shared" si="3"/>
        <v>Jun</v>
      </c>
      <c r="H6" s="5" t="str">
        <f t="shared" si="3"/>
        <v>Jun</v>
      </c>
      <c r="I6" s="5" t="str">
        <f t="shared" si="3"/>
        <v>Jun</v>
      </c>
      <c r="J6" s="5" t="str">
        <f t="shared" si="3"/>
        <v>Jun</v>
      </c>
      <c r="K6" s="6" t="s">
        <v>0</v>
      </c>
      <c r="L6" s="6" t="s">
        <v>1</v>
      </c>
      <c r="M6" s="6" t="s">
        <v>2</v>
      </c>
      <c r="N6" s="6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7" t="s">
        <v>11</v>
      </c>
      <c r="W6" s="6" t="s">
        <v>0</v>
      </c>
      <c r="X6" s="6" t="s">
        <v>1</v>
      </c>
      <c r="Y6" s="6" t="s">
        <v>2</v>
      </c>
      <c r="Z6" s="6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7" t="s">
        <v>11</v>
      </c>
      <c r="AI6" s="6" t="s">
        <v>0</v>
      </c>
      <c r="AJ6" s="6" t="s">
        <v>1</v>
      </c>
      <c r="AK6" s="6" t="s">
        <v>2</v>
      </c>
      <c r="AL6" s="6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</row>
    <row r="7" spans="1:46" ht="18" x14ac:dyDescent="0.55000000000000004">
      <c r="A7" s="1"/>
      <c r="B7" s="8" t="s">
        <v>12</v>
      </c>
      <c r="C7" s="8" t="s">
        <v>12</v>
      </c>
      <c r="D7" s="9" t="s">
        <v>12</v>
      </c>
      <c r="E7" s="8" t="s">
        <v>12</v>
      </c>
      <c r="F7" s="8" t="s">
        <v>12</v>
      </c>
      <c r="G7" s="9" t="s">
        <v>12</v>
      </c>
      <c r="H7" s="8" t="s">
        <v>13</v>
      </c>
      <c r="I7" s="8" t="s">
        <v>13</v>
      </c>
      <c r="J7" s="9" t="s">
        <v>13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12</v>
      </c>
      <c r="V7" s="6" t="s">
        <v>12</v>
      </c>
      <c r="W7" s="10" t="s">
        <v>12</v>
      </c>
      <c r="X7" s="6" t="s">
        <v>12</v>
      </c>
      <c r="Y7" s="6" t="s">
        <v>12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12</v>
      </c>
      <c r="AH7" s="7" t="s">
        <v>12</v>
      </c>
      <c r="AI7" s="6" t="s">
        <v>13</v>
      </c>
      <c r="AJ7" s="6" t="s">
        <v>13</v>
      </c>
      <c r="AK7" s="6" t="s">
        <v>13</v>
      </c>
      <c r="AL7" s="6" t="s">
        <v>13</v>
      </c>
      <c r="AM7" s="6" t="s">
        <v>13</v>
      </c>
      <c r="AN7" s="6" t="s">
        <v>13</v>
      </c>
      <c r="AO7" s="6" t="s">
        <v>13</v>
      </c>
      <c r="AP7" s="6" t="s">
        <v>13</v>
      </c>
      <c r="AQ7" s="6" t="s">
        <v>13</v>
      </c>
      <c r="AR7" s="6" t="s">
        <v>13</v>
      </c>
      <c r="AS7" s="6" t="s">
        <v>13</v>
      </c>
      <c r="AT7" s="6" t="s">
        <v>13</v>
      </c>
    </row>
    <row r="8" spans="1:46" ht="18" x14ac:dyDescent="0.55000000000000004">
      <c r="A8" s="11"/>
      <c r="B8" s="12" t="s">
        <v>14</v>
      </c>
      <c r="C8" s="12" t="s">
        <v>15</v>
      </c>
      <c r="D8" s="13" t="s">
        <v>16</v>
      </c>
      <c r="E8" s="12" t="s">
        <v>14</v>
      </c>
      <c r="F8" s="12" t="s">
        <v>15</v>
      </c>
      <c r="G8" s="13" t="s">
        <v>16</v>
      </c>
      <c r="H8" s="12" t="s">
        <v>14</v>
      </c>
      <c r="I8" s="12" t="s">
        <v>15</v>
      </c>
      <c r="J8" s="13" t="s">
        <v>16</v>
      </c>
      <c r="K8" s="14" t="s">
        <v>15</v>
      </c>
      <c r="L8" s="14" t="s">
        <v>15</v>
      </c>
      <c r="M8" s="14" t="s">
        <v>15</v>
      </c>
      <c r="N8" s="14" t="s">
        <v>15</v>
      </c>
      <c r="O8" s="14" t="s">
        <v>15</v>
      </c>
      <c r="P8" s="14" t="s">
        <v>15</v>
      </c>
      <c r="Q8" s="14" t="s">
        <v>15</v>
      </c>
      <c r="R8" s="14" t="s">
        <v>15</v>
      </c>
      <c r="S8" s="14" t="s">
        <v>15</v>
      </c>
      <c r="T8" s="14" t="s">
        <v>15</v>
      </c>
      <c r="U8" s="14" t="s">
        <v>15</v>
      </c>
      <c r="V8" s="14" t="s">
        <v>15</v>
      </c>
      <c r="W8" s="15" t="s">
        <v>15</v>
      </c>
      <c r="X8" s="14" t="s">
        <v>15</v>
      </c>
      <c r="Y8" s="14" t="s">
        <v>15</v>
      </c>
      <c r="Z8" s="14" t="s">
        <v>15</v>
      </c>
      <c r="AA8" s="14" t="s">
        <v>15</v>
      </c>
      <c r="AB8" s="14" t="s">
        <v>15</v>
      </c>
      <c r="AC8" s="14" t="s">
        <v>15</v>
      </c>
      <c r="AD8" s="14" t="s">
        <v>15</v>
      </c>
      <c r="AE8" s="14" t="s">
        <v>15</v>
      </c>
      <c r="AF8" s="14" t="s">
        <v>15</v>
      </c>
      <c r="AG8" s="14" t="s">
        <v>15</v>
      </c>
      <c r="AH8" s="16" t="s">
        <v>15</v>
      </c>
      <c r="AI8" s="14" t="s">
        <v>15</v>
      </c>
      <c r="AJ8" s="14" t="s">
        <v>15</v>
      </c>
      <c r="AK8" s="14" t="s">
        <v>15</v>
      </c>
      <c r="AL8" s="14" t="s">
        <v>15</v>
      </c>
      <c r="AM8" s="14" t="s">
        <v>15</v>
      </c>
      <c r="AN8" s="14" t="s">
        <v>15</v>
      </c>
      <c r="AO8" s="14" t="s">
        <v>15</v>
      </c>
      <c r="AP8" s="14" t="s">
        <v>15</v>
      </c>
      <c r="AQ8" s="14" t="s">
        <v>15</v>
      </c>
      <c r="AR8" s="14" t="s">
        <v>15</v>
      </c>
      <c r="AS8" s="14" t="s">
        <v>15</v>
      </c>
      <c r="AT8" s="14" t="s">
        <v>15</v>
      </c>
    </row>
    <row r="9" spans="1:46" ht="18" x14ac:dyDescent="0.55000000000000004">
      <c r="A9" s="3" t="s">
        <v>17</v>
      </c>
      <c r="B9" s="2">
        <f>SUM(B10:B24)</f>
        <v>162643</v>
      </c>
      <c r="C9" s="2">
        <f t="shared" ref="C9:AT9" si="4">SUM(C10:C24)</f>
        <v>9359</v>
      </c>
      <c r="D9" s="2">
        <f t="shared" si="4"/>
        <v>103058</v>
      </c>
      <c r="E9" s="2">
        <f t="shared" si="4"/>
        <v>159773</v>
      </c>
      <c r="F9" s="2">
        <f t="shared" si="4"/>
        <v>9241</v>
      </c>
      <c r="G9" s="2">
        <f t="shared" si="4"/>
        <v>103723</v>
      </c>
      <c r="H9" s="2">
        <f t="shared" si="4"/>
        <v>164760</v>
      </c>
      <c r="I9" s="2">
        <f t="shared" si="4"/>
        <v>9443</v>
      </c>
      <c r="J9" s="2">
        <f t="shared" si="4"/>
        <v>104426</v>
      </c>
      <c r="K9" s="2">
        <f t="shared" si="4"/>
        <v>1005</v>
      </c>
      <c r="L9" s="2">
        <f t="shared" si="4"/>
        <v>2218</v>
      </c>
      <c r="M9" s="2">
        <f t="shared" si="4"/>
        <v>3685</v>
      </c>
      <c r="N9" s="2">
        <f t="shared" si="4"/>
        <v>5304</v>
      </c>
      <c r="O9" s="2">
        <f t="shared" si="4"/>
        <v>7477</v>
      </c>
      <c r="P9" s="2">
        <f t="shared" si="4"/>
        <v>9359</v>
      </c>
      <c r="Q9" s="2">
        <f t="shared" si="4"/>
        <v>0</v>
      </c>
      <c r="R9" s="2">
        <f t="shared" si="4"/>
        <v>0</v>
      </c>
      <c r="S9" s="2">
        <f t="shared" si="4"/>
        <v>0</v>
      </c>
      <c r="T9" s="2">
        <f t="shared" si="4"/>
        <v>0</v>
      </c>
      <c r="U9" s="2">
        <f t="shared" si="4"/>
        <v>0</v>
      </c>
      <c r="V9" s="2">
        <f t="shared" si="4"/>
        <v>0</v>
      </c>
      <c r="W9" s="2">
        <f t="shared" si="4"/>
        <v>1136</v>
      </c>
      <c r="X9" s="2">
        <f t="shared" si="4"/>
        <v>2193</v>
      </c>
      <c r="Y9" s="2">
        <f t="shared" si="4"/>
        <v>3803</v>
      </c>
      <c r="Z9" s="2">
        <f t="shared" si="4"/>
        <v>5307</v>
      </c>
      <c r="AA9" s="2">
        <f t="shared" si="4"/>
        <v>6687</v>
      </c>
      <c r="AB9" s="2">
        <f t="shared" si="4"/>
        <v>8231</v>
      </c>
      <c r="AC9" s="2">
        <f t="shared" si="4"/>
        <v>9662</v>
      </c>
      <c r="AD9" s="2">
        <f t="shared" si="4"/>
        <v>10821</v>
      </c>
      <c r="AE9" s="2">
        <f t="shared" si="4"/>
        <v>11926</v>
      </c>
      <c r="AF9" s="2">
        <f t="shared" si="4"/>
        <v>13136</v>
      </c>
      <c r="AG9" s="2">
        <f t="shared" si="4"/>
        <v>13951</v>
      </c>
      <c r="AH9" s="2">
        <f t="shared" si="4"/>
        <v>14067</v>
      </c>
      <c r="AI9" s="2">
        <f t="shared" si="4"/>
        <v>953</v>
      </c>
      <c r="AJ9" s="2">
        <f t="shared" si="4"/>
        <v>1990</v>
      </c>
      <c r="AK9" s="2">
        <f t="shared" si="4"/>
        <v>3619</v>
      </c>
      <c r="AL9" s="2">
        <f t="shared" si="4"/>
        <v>5170</v>
      </c>
      <c r="AM9" s="2">
        <f t="shared" si="4"/>
        <v>6762</v>
      </c>
      <c r="AN9" s="2">
        <f t="shared" si="4"/>
        <v>8451</v>
      </c>
      <c r="AO9" s="2">
        <f t="shared" si="4"/>
        <v>10075</v>
      </c>
      <c r="AP9" s="2">
        <f t="shared" si="4"/>
        <v>10901</v>
      </c>
      <c r="AQ9" s="2">
        <f t="shared" si="4"/>
        <v>12366</v>
      </c>
      <c r="AR9" s="2">
        <f t="shared" si="4"/>
        <v>13962</v>
      </c>
      <c r="AS9" s="2">
        <f t="shared" si="4"/>
        <v>15507</v>
      </c>
      <c r="AT9" s="2">
        <f t="shared" si="4"/>
        <v>15918</v>
      </c>
    </row>
    <row r="10" spans="1:46" ht="18" x14ac:dyDescent="0.55000000000000004">
      <c r="A10" s="18" t="s">
        <v>18</v>
      </c>
      <c r="B10" s="2">
        <v>14432</v>
      </c>
      <c r="C10" s="2">
        <v>240</v>
      </c>
      <c r="D10" s="4">
        <v>11099</v>
      </c>
      <c r="E10" s="2">
        <v>13699</v>
      </c>
      <c r="F10" s="2">
        <v>210</v>
      </c>
      <c r="G10" s="4">
        <v>12058</v>
      </c>
      <c r="H10" s="2">
        <v>15113</v>
      </c>
      <c r="I10" s="2">
        <v>363</v>
      </c>
      <c r="J10" s="4">
        <v>11468</v>
      </c>
      <c r="K10" s="2">
        <v>23</v>
      </c>
      <c r="L10" s="2">
        <v>66</v>
      </c>
      <c r="M10" s="2">
        <v>171</v>
      </c>
      <c r="N10" s="2">
        <v>200</v>
      </c>
      <c r="O10" s="2">
        <v>222</v>
      </c>
      <c r="P10" s="2">
        <v>240</v>
      </c>
      <c r="Q10" s="1"/>
      <c r="R10" s="1"/>
      <c r="S10" s="1"/>
      <c r="T10" s="1"/>
      <c r="U10" s="1"/>
      <c r="V10" s="1"/>
      <c r="W10" s="17">
        <v>22</v>
      </c>
      <c r="X10" s="2">
        <v>32</v>
      </c>
      <c r="Y10" s="2">
        <v>44</v>
      </c>
      <c r="Z10" s="2">
        <v>54</v>
      </c>
      <c r="AA10" s="2">
        <v>68</v>
      </c>
      <c r="AB10" s="2">
        <v>76</v>
      </c>
      <c r="AC10" s="2">
        <v>89</v>
      </c>
      <c r="AD10" s="2">
        <v>110</v>
      </c>
      <c r="AE10" s="2">
        <v>113</v>
      </c>
      <c r="AF10" s="2">
        <v>191</v>
      </c>
      <c r="AG10" s="2">
        <v>276</v>
      </c>
      <c r="AH10" s="4">
        <v>264</v>
      </c>
      <c r="AI10" s="2">
        <v>49</v>
      </c>
      <c r="AJ10" s="2">
        <v>92</v>
      </c>
      <c r="AK10" s="2">
        <v>163</v>
      </c>
      <c r="AL10" s="2">
        <v>228</v>
      </c>
      <c r="AM10" s="2">
        <v>299</v>
      </c>
      <c r="AN10" s="2">
        <v>363</v>
      </c>
      <c r="AO10" s="2">
        <v>423</v>
      </c>
      <c r="AP10" s="2">
        <v>483</v>
      </c>
      <c r="AQ10" s="2">
        <v>535</v>
      </c>
      <c r="AR10" s="2">
        <v>607</v>
      </c>
      <c r="AS10" s="2">
        <v>671</v>
      </c>
      <c r="AT10" s="2">
        <v>582</v>
      </c>
    </row>
    <row r="11" spans="1:46" ht="18" x14ac:dyDescent="0.55000000000000004">
      <c r="A11" s="18" t="s">
        <v>19</v>
      </c>
      <c r="B11" s="2">
        <v>17990</v>
      </c>
      <c r="C11" s="2">
        <v>1166</v>
      </c>
      <c r="D11" s="4">
        <v>7137</v>
      </c>
      <c r="E11" s="2">
        <v>16395</v>
      </c>
      <c r="F11" s="2">
        <v>1003</v>
      </c>
      <c r="G11" s="4">
        <v>7423</v>
      </c>
      <c r="H11" s="2">
        <v>18181</v>
      </c>
      <c r="I11" s="2">
        <v>1223</v>
      </c>
      <c r="J11" s="4">
        <v>8196</v>
      </c>
      <c r="K11" s="2">
        <v>170</v>
      </c>
      <c r="L11" s="2">
        <v>327</v>
      </c>
      <c r="M11" s="2">
        <v>512</v>
      </c>
      <c r="N11" s="2">
        <v>732</v>
      </c>
      <c r="O11" s="2">
        <v>941</v>
      </c>
      <c r="P11" s="2">
        <v>1166</v>
      </c>
      <c r="Q11" s="1"/>
      <c r="R11" s="1"/>
      <c r="S11" s="1"/>
      <c r="T11" s="1"/>
      <c r="U11" s="1"/>
      <c r="V11" s="1"/>
      <c r="W11" s="17">
        <v>149</v>
      </c>
      <c r="X11" s="2">
        <v>274</v>
      </c>
      <c r="Y11" s="2">
        <v>490</v>
      </c>
      <c r="Z11" s="2">
        <v>641</v>
      </c>
      <c r="AA11" s="2">
        <v>823</v>
      </c>
      <c r="AB11" s="2">
        <v>1003</v>
      </c>
      <c r="AC11" s="2">
        <v>1164</v>
      </c>
      <c r="AD11" s="2">
        <v>1272</v>
      </c>
      <c r="AE11" s="2">
        <v>1395</v>
      </c>
      <c r="AF11" s="2">
        <v>1538</v>
      </c>
      <c r="AG11" s="2">
        <v>1712</v>
      </c>
      <c r="AH11" s="4">
        <v>1750</v>
      </c>
      <c r="AI11" s="2">
        <v>151</v>
      </c>
      <c r="AJ11" s="2">
        <v>302</v>
      </c>
      <c r="AK11" s="2">
        <v>547</v>
      </c>
      <c r="AL11" s="2">
        <v>772</v>
      </c>
      <c r="AM11" s="2">
        <v>1002</v>
      </c>
      <c r="AN11" s="2">
        <v>1223</v>
      </c>
      <c r="AO11" s="2">
        <v>1402</v>
      </c>
      <c r="AP11" s="2">
        <v>1507</v>
      </c>
      <c r="AQ11" s="2">
        <v>1724</v>
      </c>
      <c r="AR11" s="2">
        <v>1977</v>
      </c>
      <c r="AS11" s="2">
        <v>2191</v>
      </c>
      <c r="AT11" s="2">
        <v>2239</v>
      </c>
    </row>
    <row r="12" spans="1:46" ht="18" x14ac:dyDescent="0.55000000000000004">
      <c r="A12" s="18" t="s">
        <v>20</v>
      </c>
      <c r="B12" s="2">
        <v>15117</v>
      </c>
      <c r="C12" s="2">
        <v>1613</v>
      </c>
      <c r="D12" s="4">
        <v>5828</v>
      </c>
      <c r="E12" s="2">
        <v>14138</v>
      </c>
      <c r="F12" s="2">
        <v>1200</v>
      </c>
      <c r="G12" s="4">
        <v>6212</v>
      </c>
      <c r="H12" s="2">
        <v>13455</v>
      </c>
      <c r="I12" s="2">
        <v>1400</v>
      </c>
      <c r="J12" s="4">
        <v>5810</v>
      </c>
      <c r="K12" s="2">
        <v>150</v>
      </c>
      <c r="L12" s="2">
        <v>315</v>
      </c>
      <c r="M12" s="2">
        <v>537</v>
      </c>
      <c r="N12" s="2">
        <v>795</v>
      </c>
      <c r="O12" s="2">
        <v>1393</v>
      </c>
      <c r="P12" s="2">
        <v>1613</v>
      </c>
      <c r="Q12" s="1"/>
      <c r="R12" s="1"/>
      <c r="S12" s="1"/>
      <c r="T12" s="1"/>
      <c r="U12" s="1"/>
      <c r="V12" s="1"/>
      <c r="W12" s="17">
        <v>47</v>
      </c>
      <c r="X12" s="2">
        <v>144</v>
      </c>
      <c r="Y12" s="2">
        <v>268</v>
      </c>
      <c r="Z12" s="2">
        <v>358</v>
      </c>
      <c r="AA12" s="2">
        <v>430</v>
      </c>
      <c r="AB12" s="2">
        <v>516</v>
      </c>
      <c r="AC12" s="2">
        <v>608</v>
      </c>
      <c r="AD12" s="2">
        <v>710</v>
      </c>
      <c r="AE12" s="2">
        <v>796</v>
      </c>
      <c r="AF12" s="2">
        <v>866</v>
      </c>
      <c r="AG12" s="2">
        <v>990</v>
      </c>
      <c r="AH12" s="4">
        <v>1000</v>
      </c>
      <c r="AI12" s="2">
        <v>128</v>
      </c>
      <c r="AJ12" s="2">
        <v>238</v>
      </c>
      <c r="AK12" s="2">
        <v>365</v>
      </c>
      <c r="AL12" s="2">
        <v>489</v>
      </c>
      <c r="AM12" s="2">
        <v>614</v>
      </c>
      <c r="AN12" s="2">
        <v>732</v>
      </c>
      <c r="AO12" s="2">
        <v>864</v>
      </c>
      <c r="AP12" s="2">
        <v>993</v>
      </c>
      <c r="AQ12" s="2">
        <v>1129</v>
      </c>
      <c r="AR12" s="2">
        <v>1270</v>
      </c>
      <c r="AS12" s="2">
        <v>1404</v>
      </c>
      <c r="AT12" s="2">
        <v>1460</v>
      </c>
    </row>
    <row r="13" spans="1:46" ht="18" x14ac:dyDescent="0.55000000000000004">
      <c r="A13" s="18" t="s">
        <v>21</v>
      </c>
      <c r="B13" s="2">
        <v>11154</v>
      </c>
      <c r="C13" s="2">
        <v>731</v>
      </c>
      <c r="D13" s="4">
        <v>8008</v>
      </c>
      <c r="E13" s="2">
        <v>11502</v>
      </c>
      <c r="F13" s="2">
        <v>499</v>
      </c>
      <c r="G13" s="4">
        <v>8953</v>
      </c>
      <c r="H13" s="2">
        <v>12031</v>
      </c>
      <c r="I13" s="2">
        <v>641</v>
      </c>
      <c r="J13" s="4">
        <v>8424</v>
      </c>
      <c r="K13" s="2">
        <v>135</v>
      </c>
      <c r="L13" s="2">
        <v>239</v>
      </c>
      <c r="M13" s="2">
        <v>341</v>
      </c>
      <c r="N13" s="2">
        <v>445</v>
      </c>
      <c r="O13" s="2">
        <v>623</v>
      </c>
      <c r="P13" s="2">
        <v>731</v>
      </c>
      <c r="Q13" s="1"/>
      <c r="R13" s="1"/>
      <c r="S13" s="1"/>
      <c r="T13" s="1"/>
      <c r="U13" s="1"/>
      <c r="V13" s="1"/>
      <c r="W13" s="17">
        <v>119</v>
      </c>
      <c r="X13" s="2">
        <v>139</v>
      </c>
      <c r="Y13" s="2">
        <v>245</v>
      </c>
      <c r="Z13" s="2">
        <v>350</v>
      </c>
      <c r="AA13" s="2">
        <v>410</v>
      </c>
      <c r="AB13" s="2">
        <v>499</v>
      </c>
      <c r="AC13" s="2">
        <v>547</v>
      </c>
      <c r="AD13" s="2">
        <v>520</v>
      </c>
      <c r="AE13" s="2">
        <v>550</v>
      </c>
      <c r="AF13" s="2">
        <v>551</v>
      </c>
      <c r="AG13" s="2">
        <v>573</v>
      </c>
      <c r="AH13" s="4">
        <v>472</v>
      </c>
      <c r="AI13" s="2">
        <v>114</v>
      </c>
      <c r="AJ13" s="2">
        <v>184</v>
      </c>
      <c r="AK13" s="2">
        <v>287</v>
      </c>
      <c r="AL13" s="2">
        <v>404</v>
      </c>
      <c r="AM13" s="2">
        <v>521</v>
      </c>
      <c r="AN13" s="2">
        <v>641</v>
      </c>
      <c r="AO13" s="2">
        <v>734</v>
      </c>
      <c r="AP13" s="2">
        <v>742</v>
      </c>
      <c r="AQ13" s="2">
        <v>848</v>
      </c>
      <c r="AR13" s="2">
        <v>956</v>
      </c>
      <c r="AS13" s="2">
        <v>1065</v>
      </c>
      <c r="AT13" s="2">
        <v>1065</v>
      </c>
    </row>
    <row r="14" spans="1:46" ht="18" x14ac:dyDescent="0.55000000000000004">
      <c r="A14" s="18" t="s">
        <v>22</v>
      </c>
      <c r="B14" s="2">
        <v>11022</v>
      </c>
      <c r="C14" s="2">
        <v>550</v>
      </c>
      <c r="D14" s="4">
        <v>9000</v>
      </c>
      <c r="E14" s="2">
        <v>14644</v>
      </c>
      <c r="F14" s="2">
        <v>780</v>
      </c>
      <c r="G14" s="4">
        <v>8670</v>
      </c>
      <c r="H14" s="2">
        <v>13112</v>
      </c>
      <c r="I14" s="2">
        <v>474</v>
      </c>
      <c r="J14" s="4">
        <v>8193</v>
      </c>
      <c r="K14" s="2">
        <v>62</v>
      </c>
      <c r="L14" s="2">
        <v>144</v>
      </c>
      <c r="M14" s="2">
        <v>167</v>
      </c>
      <c r="N14" s="2">
        <v>201</v>
      </c>
      <c r="O14" s="2">
        <v>319</v>
      </c>
      <c r="P14" s="2">
        <v>550</v>
      </c>
      <c r="Q14" s="1"/>
      <c r="R14" s="1"/>
      <c r="S14" s="1"/>
      <c r="T14" s="1"/>
      <c r="U14" s="1"/>
      <c r="V14" s="1"/>
      <c r="W14" s="17">
        <v>146</v>
      </c>
      <c r="X14" s="2">
        <v>307</v>
      </c>
      <c r="Y14" s="2">
        <v>433</v>
      </c>
      <c r="Z14" s="2">
        <v>560</v>
      </c>
      <c r="AA14" s="2">
        <v>669</v>
      </c>
      <c r="AB14" s="2">
        <v>780</v>
      </c>
      <c r="AC14" s="2">
        <v>884</v>
      </c>
      <c r="AD14" s="2">
        <v>1263</v>
      </c>
      <c r="AE14" s="2">
        <v>1263</v>
      </c>
      <c r="AF14" s="2">
        <v>1263</v>
      </c>
      <c r="AG14" s="2">
        <v>1265</v>
      </c>
      <c r="AH14" s="4">
        <v>1275</v>
      </c>
      <c r="AI14" s="2">
        <v>36</v>
      </c>
      <c r="AJ14" s="2">
        <v>154</v>
      </c>
      <c r="AK14" s="2">
        <v>248</v>
      </c>
      <c r="AL14" s="2">
        <v>359</v>
      </c>
      <c r="AM14" s="2">
        <v>441</v>
      </c>
      <c r="AN14" s="2">
        <v>474</v>
      </c>
      <c r="AO14" s="2">
        <v>525</v>
      </c>
      <c r="AP14" s="2">
        <v>587</v>
      </c>
      <c r="AQ14" s="2">
        <v>649</v>
      </c>
      <c r="AR14" s="2">
        <v>693</v>
      </c>
      <c r="AS14" s="2">
        <v>754</v>
      </c>
      <c r="AT14" s="2">
        <v>714</v>
      </c>
    </row>
    <row r="15" spans="1:46" ht="18" x14ac:dyDescent="0.55000000000000004">
      <c r="A15" s="18" t="s">
        <v>23</v>
      </c>
      <c r="B15" s="2">
        <v>8905</v>
      </c>
      <c r="C15" s="2">
        <v>469</v>
      </c>
      <c r="D15" s="4">
        <v>6026</v>
      </c>
      <c r="E15" s="2">
        <v>8796</v>
      </c>
      <c r="F15" s="2">
        <v>316</v>
      </c>
      <c r="G15" s="4">
        <v>6251</v>
      </c>
      <c r="H15" s="2">
        <v>9096</v>
      </c>
      <c r="I15" s="2">
        <v>620</v>
      </c>
      <c r="J15" s="4">
        <v>5804</v>
      </c>
      <c r="K15" s="2">
        <v>24</v>
      </c>
      <c r="L15" s="2">
        <v>81</v>
      </c>
      <c r="M15" s="2">
        <v>150</v>
      </c>
      <c r="N15" s="2">
        <v>314</v>
      </c>
      <c r="O15" s="2">
        <v>403</v>
      </c>
      <c r="P15" s="2">
        <v>469</v>
      </c>
      <c r="Q15" s="1"/>
      <c r="R15" s="1"/>
      <c r="S15" s="1"/>
      <c r="T15" s="1"/>
      <c r="U15" s="1"/>
      <c r="V15" s="1"/>
      <c r="W15" s="17">
        <v>42</v>
      </c>
      <c r="X15" s="2">
        <v>63</v>
      </c>
      <c r="Y15" s="2">
        <v>128</v>
      </c>
      <c r="Z15" s="2">
        <v>142</v>
      </c>
      <c r="AA15" s="2">
        <v>214</v>
      </c>
      <c r="AB15" s="2">
        <v>316</v>
      </c>
      <c r="AC15" s="2">
        <v>419</v>
      </c>
      <c r="AD15" s="2">
        <v>491</v>
      </c>
      <c r="AE15" s="2">
        <v>576</v>
      </c>
      <c r="AF15" s="2">
        <v>644</v>
      </c>
      <c r="AG15" s="2">
        <v>650</v>
      </c>
      <c r="AH15" s="4">
        <v>551</v>
      </c>
      <c r="AI15" s="2">
        <v>100</v>
      </c>
      <c r="AJ15" s="2">
        <v>204</v>
      </c>
      <c r="AK15" s="2">
        <v>293</v>
      </c>
      <c r="AL15" s="2">
        <v>422</v>
      </c>
      <c r="AM15" s="2">
        <v>513</v>
      </c>
      <c r="AN15" s="2">
        <v>620</v>
      </c>
      <c r="AO15" s="2">
        <v>722</v>
      </c>
      <c r="AP15" s="2">
        <v>748</v>
      </c>
      <c r="AQ15" s="2">
        <v>846</v>
      </c>
      <c r="AR15" s="2">
        <v>942</v>
      </c>
      <c r="AS15" s="2">
        <v>1050</v>
      </c>
      <c r="AT15" s="2">
        <v>1161</v>
      </c>
    </row>
    <row r="16" spans="1:46" ht="18" x14ac:dyDescent="0.55000000000000004">
      <c r="A16" s="18" t="s">
        <v>24</v>
      </c>
      <c r="B16" s="2">
        <v>16735</v>
      </c>
      <c r="C16" s="2">
        <v>800</v>
      </c>
      <c r="D16" s="4">
        <v>10149</v>
      </c>
      <c r="E16" s="2">
        <v>17503</v>
      </c>
      <c r="F16" s="2">
        <v>1083</v>
      </c>
      <c r="G16" s="4">
        <v>10507</v>
      </c>
      <c r="H16" s="2">
        <v>18207</v>
      </c>
      <c r="I16" s="2">
        <v>1176</v>
      </c>
      <c r="J16" s="4">
        <v>10508</v>
      </c>
      <c r="K16" s="2">
        <v>140</v>
      </c>
      <c r="L16" s="2">
        <v>280</v>
      </c>
      <c r="M16" s="2">
        <v>390</v>
      </c>
      <c r="N16" s="2">
        <v>460</v>
      </c>
      <c r="O16" s="2">
        <v>670</v>
      </c>
      <c r="P16" s="2">
        <v>800</v>
      </c>
      <c r="Q16" s="1"/>
      <c r="R16" s="1"/>
      <c r="S16" s="1"/>
      <c r="T16" s="1"/>
      <c r="U16" s="1"/>
      <c r="V16" s="1"/>
      <c r="W16" s="17">
        <v>69</v>
      </c>
      <c r="X16" s="2">
        <v>194</v>
      </c>
      <c r="Y16" s="2">
        <v>401</v>
      </c>
      <c r="Z16" s="2">
        <v>668</v>
      </c>
      <c r="AA16" s="2">
        <v>864</v>
      </c>
      <c r="AB16" s="2">
        <v>1083</v>
      </c>
      <c r="AC16" s="2">
        <v>1363</v>
      </c>
      <c r="AD16" s="2">
        <v>1364</v>
      </c>
      <c r="AE16" s="2">
        <v>1483</v>
      </c>
      <c r="AF16" s="2">
        <v>1720</v>
      </c>
      <c r="AG16" s="2">
        <v>1909</v>
      </c>
      <c r="AH16" s="4">
        <v>1913</v>
      </c>
      <c r="AI16" s="2">
        <v>79</v>
      </c>
      <c r="AJ16" s="2">
        <v>227</v>
      </c>
      <c r="AK16" s="2">
        <v>459</v>
      </c>
      <c r="AL16" s="2">
        <v>700</v>
      </c>
      <c r="AM16" s="2">
        <v>939</v>
      </c>
      <c r="AN16" s="2">
        <v>1176</v>
      </c>
      <c r="AO16" s="2">
        <v>1417</v>
      </c>
      <c r="AP16" s="2">
        <v>1417</v>
      </c>
      <c r="AQ16" s="2">
        <v>1605</v>
      </c>
      <c r="AR16" s="2">
        <v>1928</v>
      </c>
      <c r="AS16" s="2">
        <v>2257</v>
      </c>
      <c r="AT16" s="2">
        <v>2428</v>
      </c>
    </row>
    <row r="17" spans="1:46" ht="18" x14ac:dyDescent="0.55000000000000004">
      <c r="A17" s="18" t="s">
        <v>25</v>
      </c>
      <c r="B17" s="2">
        <v>3635</v>
      </c>
      <c r="C17" s="2">
        <v>96</v>
      </c>
      <c r="D17" s="4">
        <v>2050</v>
      </c>
      <c r="E17" s="2">
        <v>2337</v>
      </c>
      <c r="F17" s="2">
        <v>90</v>
      </c>
      <c r="G17" s="4">
        <v>1585</v>
      </c>
      <c r="H17" s="2">
        <v>3579</v>
      </c>
      <c r="I17" s="2">
        <v>184</v>
      </c>
      <c r="J17" s="4">
        <v>1396</v>
      </c>
      <c r="K17" s="2">
        <v>9</v>
      </c>
      <c r="L17" s="2">
        <v>17</v>
      </c>
      <c r="M17" s="2">
        <v>20</v>
      </c>
      <c r="N17" s="2">
        <v>15</v>
      </c>
      <c r="O17" s="2">
        <v>31</v>
      </c>
      <c r="P17" s="2">
        <v>96</v>
      </c>
      <c r="Q17" s="1"/>
      <c r="R17" s="1"/>
      <c r="S17" s="1"/>
      <c r="T17" s="1"/>
      <c r="U17" s="1"/>
      <c r="V17" s="1"/>
      <c r="W17" s="17">
        <v>17</v>
      </c>
      <c r="X17" s="2">
        <v>29</v>
      </c>
      <c r="Y17" s="2">
        <v>44</v>
      </c>
      <c r="Z17" s="2">
        <v>45</v>
      </c>
      <c r="AA17" s="2">
        <v>48</v>
      </c>
      <c r="AB17" s="2">
        <v>55</v>
      </c>
      <c r="AC17" s="2">
        <v>58</v>
      </c>
      <c r="AD17" s="2">
        <v>35</v>
      </c>
      <c r="AE17" s="2">
        <v>41</v>
      </c>
      <c r="AF17" s="2">
        <v>138</v>
      </c>
      <c r="AG17" s="2">
        <v>203</v>
      </c>
      <c r="AH17" s="4">
        <v>298</v>
      </c>
      <c r="AI17" s="2">
        <v>31</v>
      </c>
      <c r="AJ17" s="2">
        <v>61</v>
      </c>
      <c r="AK17" s="2">
        <v>92</v>
      </c>
      <c r="AL17" s="2">
        <v>123</v>
      </c>
      <c r="AM17" s="2">
        <v>153</v>
      </c>
      <c r="AN17" s="2">
        <v>184</v>
      </c>
      <c r="AO17" s="2">
        <v>215</v>
      </c>
      <c r="AP17" s="2">
        <v>245</v>
      </c>
      <c r="AQ17" s="2">
        <v>276</v>
      </c>
      <c r="AR17" s="2">
        <v>307</v>
      </c>
      <c r="AS17" s="2">
        <v>337</v>
      </c>
      <c r="AT17" s="2">
        <v>368</v>
      </c>
    </row>
    <row r="18" spans="1:46" ht="18" x14ac:dyDescent="0.55000000000000004">
      <c r="A18" s="18" t="s">
        <v>26</v>
      </c>
      <c r="B18" s="2">
        <v>15627</v>
      </c>
      <c r="C18" s="2">
        <v>1996</v>
      </c>
      <c r="D18" s="4">
        <v>9397</v>
      </c>
      <c r="E18" s="2">
        <v>15357</v>
      </c>
      <c r="F18" s="2">
        <v>1908</v>
      </c>
      <c r="G18" s="4">
        <v>9702</v>
      </c>
      <c r="H18" s="2">
        <v>14634</v>
      </c>
      <c r="I18" s="2">
        <v>1584</v>
      </c>
      <c r="J18" s="4">
        <v>9527</v>
      </c>
      <c r="K18" s="2">
        <v>73</v>
      </c>
      <c r="L18" s="2">
        <v>240</v>
      </c>
      <c r="M18" s="2">
        <v>626</v>
      </c>
      <c r="N18" s="2">
        <v>1100</v>
      </c>
      <c r="O18" s="2">
        <v>1558</v>
      </c>
      <c r="P18" s="2">
        <v>1996</v>
      </c>
      <c r="Q18" s="1"/>
      <c r="R18" s="1"/>
      <c r="S18" s="1"/>
      <c r="T18" s="1"/>
      <c r="U18" s="1"/>
      <c r="V18" s="1"/>
      <c r="W18" s="17">
        <v>48</v>
      </c>
      <c r="X18" s="2">
        <v>231</v>
      </c>
      <c r="Y18" s="2">
        <v>575</v>
      </c>
      <c r="Z18" s="2">
        <v>968</v>
      </c>
      <c r="AA18" s="2">
        <v>1432</v>
      </c>
      <c r="AB18" s="2">
        <v>1908</v>
      </c>
      <c r="AC18" s="2">
        <v>2413</v>
      </c>
      <c r="AD18" s="2">
        <v>2869</v>
      </c>
      <c r="AE18" s="2">
        <v>3230</v>
      </c>
      <c r="AF18" s="2">
        <v>3594</v>
      </c>
      <c r="AG18" s="2">
        <v>3595</v>
      </c>
      <c r="AH18" s="4">
        <v>3600</v>
      </c>
      <c r="AI18" s="2">
        <v>48</v>
      </c>
      <c r="AJ18" s="2">
        <v>105</v>
      </c>
      <c r="AK18" s="2">
        <v>507</v>
      </c>
      <c r="AL18" s="2">
        <v>791</v>
      </c>
      <c r="AM18" s="2">
        <v>1165</v>
      </c>
      <c r="AN18" s="2">
        <v>1584</v>
      </c>
      <c r="AO18" s="2">
        <v>2015</v>
      </c>
      <c r="AP18" s="2">
        <v>2350</v>
      </c>
      <c r="AQ18" s="2">
        <v>2656</v>
      </c>
      <c r="AR18" s="2">
        <v>2872</v>
      </c>
      <c r="AS18" s="2">
        <v>3141</v>
      </c>
      <c r="AT18" s="2">
        <v>3259</v>
      </c>
    </row>
    <row r="19" spans="1:46" ht="18" x14ac:dyDescent="0.55000000000000004">
      <c r="A19" s="18" t="s">
        <v>27</v>
      </c>
      <c r="B19" s="2">
        <v>7270</v>
      </c>
      <c r="C19" s="2">
        <v>150</v>
      </c>
      <c r="D19" s="4">
        <v>8948</v>
      </c>
      <c r="E19" s="2">
        <v>7119</v>
      </c>
      <c r="F19" s="2">
        <v>349</v>
      </c>
      <c r="G19" s="4">
        <v>8520</v>
      </c>
      <c r="H19" s="2">
        <v>7158</v>
      </c>
      <c r="I19" s="2">
        <v>120</v>
      </c>
      <c r="J19" s="4">
        <v>8630</v>
      </c>
      <c r="K19" s="2">
        <v>19</v>
      </c>
      <c r="L19" s="2">
        <v>43</v>
      </c>
      <c r="M19" s="2">
        <v>73</v>
      </c>
      <c r="N19" s="2">
        <v>80</v>
      </c>
      <c r="O19" s="2">
        <v>142</v>
      </c>
      <c r="P19" s="2">
        <v>150</v>
      </c>
      <c r="Q19" s="1"/>
      <c r="R19" s="1"/>
      <c r="S19" s="1"/>
      <c r="T19" s="1"/>
      <c r="U19" s="1"/>
      <c r="V19" s="1"/>
      <c r="W19" s="17">
        <v>46</v>
      </c>
      <c r="X19" s="2">
        <v>107</v>
      </c>
      <c r="Y19" s="2">
        <v>190</v>
      </c>
      <c r="Z19" s="2">
        <v>263</v>
      </c>
      <c r="AA19" s="2">
        <v>308</v>
      </c>
      <c r="AB19" s="2">
        <v>349</v>
      </c>
      <c r="AC19" s="2">
        <v>377</v>
      </c>
      <c r="AD19" s="2">
        <v>516</v>
      </c>
      <c r="AE19" s="2">
        <v>566</v>
      </c>
      <c r="AF19" s="2">
        <v>592</v>
      </c>
      <c r="AG19" s="2">
        <v>591</v>
      </c>
      <c r="AH19" s="4">
        <v>593</v>
      </c>
      <c r="AI19" s="2">
        <v>5</v>
      </c>
      <c r="AJ19" s="2">
        <v>13</v>
      </c>
      <c r="AK19" s="2">
        <v>25</v>
      </c>
      <c r="AL19" s="2">
        <v>29</v>
      </c>
      <c r="AM19" s="2">
        <v>36</v>
      </c>
      <c r="AN19" s="2">
        <v>48</v>
      </c>
      <c r="AO19" s="2">
        <v>60</v>
      </c>
      <c r="AP19" s="2">
        <v>46</v>
      </c>
      <c r="AQ19" s="2">
        <v>60</v>
      </c>
      <c r="AR19" s="2">
        <v>65</v>
      </c>
      <c r="AS19" s="2">
        <v>61</v>
      </c>
      <c r="AT19" s="2">
        <v>39</v>
      </c>
    </row>
    <row r="20" spans="1:46" ht="18" x14ac:dyDescent="0.55000000000000004">
      <c r="A20" s="2" t="s">
        <v>28</v>
      </c>
      <c r="B20" s="2">
        <v>5955</v>
      </c>
      <c r="C20" s="2">
        <v>260</v>
      </c>
      <c r="D20" s="4">
        <v>5931</v>
      </c>
      <c r="E20" s="2">
        <v>5612</v>
      </c>
      <c r="F20" s="2">
        <v>233</v>
      </c>
      <c r="G20" s="4">
        <v>5128</v>
      </c>
      <c r="H20" s="2">
        <v>5977</v>
      </c>
      <c r="I20" s="2">
        <v>210</v>
      </c>
      <c r="J20" s="4">
        <v>4722</v>
      </c>
      <c r="K20" s="2">
        <v>30</v>
      </c>
      <c r="L20" s="2">
        <v>70</v>
      </c>
      <c r="M20" s="2">
        <v>80</v>
      </c>
      <c r="N20" s="2">
        <v>110</v>
      </c>
      <c r="O20" s="2">
        <v>120</v>
      </c>
      <c r="P20" s="2">
        <v>260</v>
      </c>
      <c r="Q20" s="1"/>
      <c r="R20" s="1"/>
      <c r="S20" s="1"/>
      <c r="T20" s="1"/>
      <c r="U20" s="1"/>
      <c r="V20" s="1"/>
      <c r="W20" s="17">
        <v>88</v>
      </c>
      <c r="X20" s="2">
        <v>151</v>
      </c>
      <c r="Y20" s="2">
        <v>200</v>
      </c>
      <c r="Z20" s="2">
        <v>226</v>
      </c>
      <c r="AA20" s="2">
        <v>232</v>
      </c>
      <c r="AB20" s="2">
        <v>233</v>
      </c>
      <c r="AC20" s="2">
        <v>235</v>
      </c>
      <c r="AD20" s="2">
        <v>213</v>
      </c>
      <c r="AE20" s="2">
        <v>236</v>
      </c>
      <c r="AF20" s="2">
        <v>194</v>
      </c>
      <c r="AG20" s="2">
        <v>198</v>
      </c>
      <c r="AH20" s="4">
        <v>200</v>
      </c>
      <c r="AI20" s="2">
        <v>3</v>
      </c>
      <c r="AJ20" s="2">
        <v>10</v>
      </c>
      <c r="AK20" s="2">
        <v>20</v>
      </c>
      <c r="AL20" s="2">
        <v>23</v>
      </c>
      <c r="AM20" s="2">
        <v>30</v>
      </c>
      <c r="AN20" s="2">
        <v>40</v>
      </c>
      <c r="AO20" s="2">
        <v>49</v>
      </c>
      <c r="AP20" s="2">
        <v>37</v>
      </c>
      <c r="AQ20" s="2">
        <v>49</v>
      </c>
      <c r="AR20" s="2">
        <v>54</v>
      </c>
      <c r="AS20" s="2">
        <v>53</v>
      </c>
      <c r="AT20" s="2">
        <v>37</v>
      </c>
    </row>
    <row r="21" spans="1:46" ht="18" x14ac:dyDescent="0.55000000000000004">
      <c r="A21" s="18" t="s">
        <v>29</v>
      </c>
      <c r="B21" s="2">
        <v>7666</v>
      </c>
      <c r="C21" s="2">
        <v>274</v>
      </c>
      <c r="D21" s="4">
        <v>6624</v>
      </c>
      <c r="E21" s="2">
        <v>5060</v>
      </c>
      <c r="F21" s="2">
        <v>369</v>
      </c>
      <c r="G21" s="4">
        <v>5174</v>
      </c>
      <c r="H21" s="2">
        <v>7099</v>
      </c>
      <c r="I21" s="2">
        <v>230</v>
      </c>
      <c r="J21" s="4">
        <v>6253</v>
      </c>
      <c r="K21" s="2">
        <v>47</v>
      </c>
      <c r="L21" s="2">
        <v>117</v>
      </c>
      <c r="M21" s="2">
        <v>164</v>
      </c>
      <c r="N21" s="2">
        <v>220</v>
      </c>
      <c r="O21" s="2">
        <v>236</v>
      </c>
      <c r="P21" s="2">
        <v>274</v>
      </c>
      <c r="Q21" s="1"/>
      <c r="R21" s="1"/>
      <c r="S21" s="1"/>
      <c r="T21" s="1"/>
      <c r="U21" s="1"/>
      <c r="V21" s="1"/>
      <c r="W21" s="17">
        <v>120</v>
      </c>
      <c r="X21" s="2">
        <v>134</v>
      </c>
      <c r="Y21" s="2">
        <v>156</v>
      </c>
      <c r="Z21" s="2">
        <v>176</v>
      </c>
      <c r="AA21" s="2">
        <v>198</v>
      </c>
      <c r="AB21" s="2">
        <v>212</v>
      </c>
      <c r="AC21" s="2">
        <v>234</v>
      </c>
      <c r="AD21" s="2">
        <v>266</v>
      </c>
      <c r="AE21" s="2">
        <v>279</v>
      </c>
      <c r="AF21" s="2">
        <v>360</v>
      </c>
      <c r="AG21" s="2">
        <v>388</v>
      </c>
      <c r="AH21" s="4">
        <v>450</v>
      </c>
      <c r="AI21" s="2">
        <v>5</v>
      </c>
      <c r="AJ21" s="2">
        <v>15</v>
      </c>
      <c r="AK21" s="2">
        <v>39</v>
      </c>
      <c r="AL21" s="2">
        <v>48</v>
      </c>
      <c r="AM21" s="2">
        <v>56</v>
      </c>
      <c r="AN21" s="2">
        <v>148</v>
      </c>
      <c r="AO21" s="2">
        <v>211</v>
      </c>
      <c r="AP21" s="2">
        <v>289</v>
      </c>
      <c r="AQ21" s="2">
        <v>307</v>
      </c>
      <c r="AR21" s="2">
        <v>363</v>
      </c>
      <c r="AS21" s="2">
        <v>380</v>
      </c>
      <c r="AT21" s="2">
        <v>355</v>
      </c>
    </row>
    <row r="22" spans="1:46" ht="18" x14ac:dyDescent="0.55000000000000004">
      <c r="A22" s="18" t="s">
        <v>30</v>
      </c>
      <c r="B22" s="2">
        <v>10857</v>
      </c>
      <c r="C22" s="2">
        <v>281</v>
      </c>
      <c r="D22" s="4">
        <v>4396</v>
      </c>
      <c r="E22" s="2">
        <v>10547</v>
      </c>
      <c r="F22" s="2">
        <v>281</v>
      </c>
      <c r="G22" s="4">
        <v>4979</v>
      </c>
      <c r="H22" s="2">
        <v>10799</v>
      </c>
      <c r="I22" s="2">
        <v>333</v>
      </c>
      <c r="J22" s="4">
        <v>4779</v>
      </c>
      <c r="K22" s="2">
        <v>59</v>
      </c>
      <c r="L22" s="2">
        <v>109</v>
      </c>
      <c r="M22" s="2">
        <v>137</v>
      </c>
      <c r="N22" s="2">
        <v>191</v>
      </c>
      <c r="O22" s="2">
        <v>232</v>
      </c>
      <c r="P22" s="2">
        <v>281</v>
      </c>
      <c r="Q22" s="1"/>
      <c r="R22" s="1"/>
      <c r="S22" s="1"/>
      <c r="T22" s="1"/>
      <c r="U22" s="1"/>
      <c r="V22" s="1"/>
      <c r="W22" s="17">
        <v>68</v>
      </c>
      <c r="X22" s="2">
        <v>87</v>
      </c>
      <c r="Y22" s="2">
        <v>137</v>
      </c>
      <c r="Z22" s="2">
        <v>176</v>
      </c>
      <c r="AA22" s="2">
        <v>219</v>
      </c>
      <c r="AB22" s="2">
        <v>281</v>
      </c>
      <c r="AC22" s="2">
        <v>295</v>
      </c>
      <c r="AD22" s="2">
        <v>330</v>
      </c>
      <c r="AE22" s="2">
        <v>440</v>
      </c>
      <c r="AF22" s="2">
        <v>480</v>
      </c>
      <c r="AG22" s="2">
        <v>554</v>
      </c>
      <c r="AH22" s="4">
        <v>555</v>
      </c>
      <c r="AI22" s="2">
        <v>70</v>
      </c>
      <c r="AJ22" s="2">
        <v>117</v>
      </c>
      <c r="AK22" s="2">
        <v>151</v>
      </c>
      <c r="AL22" s="2">
        <v>214</v>
      </c>
      <c r="AM22" s="2">
        <v>264</v>
      </c>
      <c r="AN22" s="2">
        <v>333</v>
      </c>
      <c r="AO22" s="2">
        <v>374</v>
      </c>
      <c r="AP22" s="2">
        <v>387</v>
      </c>
      <c r="AQ22" s="2">
        <v>459</v>
      </c>
      <c r="AR22" s="2">
        <v>532</v>
      </c>
      <c r="AS22" s="2">
        <v>606</v>
      </c>
      <c r="AT22" s="2">
        <v>650</v>
      </c>
    </row>
    <row r="23" spans="1:46" ht="18" x14ac:dyDescent="0.55000000000000004">
      <c r="A23" s="18" t="s">
        <v>31</v>
      </c>
      <c r="B23" s="2">
        <v>9873</v>
      </c>
      <c r="C23" s="2">
        <v>370</v>
      </c>
      <c r="D23" s="4">
        <v>7076</v>
      </c>
      <c r="E23" s="2">
        <v>11069</v>
      </c>
      <c r="F23" s="2">
        <v>652</v>
      </c>
      <c r="G23" s="4">
        <v>6853</v>
      </c>
      <c r="H23" s="2">
        <v>10500</v>
      </c>
      <c r="I23" s="2">
        <v>637</v>
      </c>
      <c r="J23" s="4">
        <v>8490</v>
      </c>
      <c r="K23" s="2">
        <v>30</v>
      </c>
      <c r="L23" s="2">
        <v>90</v>
      </c>
      <c r="M23" s="2">
        <v>166</v>
      </c>
      <c r="N23" s="2">
        <v>227</v>
      </c>
      <c r="O23" s="2">
        <v>304</v>
      </c>
      <c r="P23" s="2">
        <v>370</v>
      </c>
      <c r="Q23" s="1"/>
      <c r="R23" s="1"/>
      <c r="S23" s="1"/>
      <c r="T23" s="1"/>
      <c r="U23" s="1"/>
      <c r="V23" s="1"/>
      <c r="W23" s="17">
        <v>139</v>
      </c>
      <c r="X23" s="2">
        <v>264</v>
      </c>
      <c r="Y23" s="2">
        <v>409</v>
      </c>
      <c r="Z23" s="2">
        <v>519</v>
      </c>
      <c r="AA23" s="2">
        <v>580</v>
      </c>
      <c r="AB23" s="2">
        <v>652</v>
      </c>
      <c r="AC23" s="2">
        <v>690</v>
      </c>
      <c r="AD23" s="2">
        <v>593</v>
      </c>
      <c r="AE23" s="2">
        <v>619</v>
      </c>
      <c r="AF23" s="2">
        <v>622</v>
      </c>
      <c r="AG23" s="2">
        <v>680</v>
      </c>
      <c r="AH23" s="4">
        <v>682</v>
      </c>
      <c r="AI23" s="2">
        <v>110</v>
      </c>
      <c r="AJ23" s="2">
        <v>214</v>
      </c>
      <c r="AK23" s="2">
        <v>323</v>
      </c>
      <c r="AL23" s="2">
        <v>426</v>
      </c>
      <c r="AM23" s="2">
        <v>535</v>
      </c>
      <c r="AN23" s="2">
        <v>637</v>
      </c>
      <c r="AO23" s="2">
        <v>765</v>
      </c>
      <c r="AP23" s="2">
        <v>771</v>
      </c>
      <c r="AQ23" s="2">
        <v>878</v>
      </c>
      <c r="AR23" s="2">
        <v>1005</v>
      </c>
      <c r="AS23" s="2">
        <v>1105</v>
      </c>
      <c r="AT23" s="2">
        <v>1130</v>
      </c>
    </row>
    <row r="24" spans="1:46" ht="18" x14ac:dyDescent="0.55000000000000004">
      <c r="A24" s="18" t="s">
        <v>32</v>
      </c>
      <c r="B24" s="2">
        <v>6405</v>
      </c>
      <c r="C24" s="2">
        <v>363</v>
      </c>
      <c r="D24" s="4">
        <v>1389</v>
      </c>
      <c r="E24" s="2">
        <v>5995</v>
      </c>
      <c r="F24" s="2">
        <v>268</v>
      </c>
      <c r="G24" s="4">
        <v>1708</v>
      </c>
      <c r="H24" s="2">
        <v>5819</v>
      </c>
      <c r="I24" s="2">
        <v>248</v>
      </c>
      <c r="J24" s="4">
        <v>2226</v>
      </c>
      <c r="K24" s="2">
        <v>34</v>
      </c>
      <c r="L24" s="2">
        <v>80</v>
      </c>
      <c r="M24" s="2">
        <v>151</v>
      </c>
      <c r="N24" s="2">
        <v>214</v>
      </c>
      <c r="O24" s="2">
        <v>283</v>
      </c>
      <c r="P24" s="2">
        <v>363</v>
      </c>
      <c r="Q24" s="1"/>
      <c r="R24" s="1"/>
      <c r="S24" s="1"/>
      <c r="T24" s="1"/>
      <c r="U24" s="1"/>
      <c r="V24" s="1"/>
      <c r="W24" s="17">
        <v>16</v>
      </c>
      <c r="X24" s="2">
        <v>37</v>
      </c>
      <c r="Y24" s="2">
        <v>83</v>
      </c>
      <c r="Z24" s="2">
        <v>161</v>
      </c>
      <c r="AA24" s="2">
        <v>192</v>
      </c>
      <c r="AB24" s="2">
        <v>268</v>
      </c>
      <c r="AC24" s="2">
        <v>286</v>
      </c>
      <c r="AD24" s="2">
        <v>269</v>
      </c>
      <c r="AE24" s="2">
        <v>339</v>
      </c>
      <c r="AF24" s="2">
        <v>383</v>
      </c>
      <c r="AG24" s="2">
        <v>367</v>
      </c>
      <c r="AH24" s="4">
        <v>464</v>
      </c>
      <c r="AI24" s="2">
        <v>24</v>
      </c>
      <c r="AJ24" s="2">
        <v>54</v>
      </c>
      <c r="AK24" s="2">
        <v>100</v>
      </c>
      <c r="AL24" s="2">
        <v>142</v>
      </c>
      <c r="AM24" s="2">
        <v>194</v>
      </c>
      <c r="AN24" s="2">
        <v>248</v>
      </c>
      <c r="AO24" s="2">
        <v>299</v>
      </c>
      <c r="AP24" s="2">
        <v>299</v>
      </c>
      <c r="AQ24" s="2">
        <v>345</v>
      </c>
      <c r="AR24" s="2">
        <v>391</v>
      </c>
      <c r="AS24" s="2">
        <v>432</v>
      </c>
      <c r="AT24" s="2">
        <v>431</v>
      </c>
    </row>
    <row r="25" spans="1:46" ht="18" x14ac:dyDescent="0.55000000000000004">
      <c r="A25" s="3" t="s">
        <v>33</v>
      </c>
      <c r="B25" s="2">
        <f>SUM(B26:B37)</f>
        <v>210616</v>
      </c>
      <c r="C25" s="2">
        <f t="shared" ref="C25:AT25" si="5">SUM(C26:C37)</f>
        <v>12324.3</v>
      </c>
      <c r="D25" s="2">
        <f t="shared" si="5"/>
        <v>95902.1</v>
      </c>
      <c r="E25" s="2">
        <f t="shared" si="5"/>
        <v>199893.6</v>
      </c>
      <c r="F25" s="2">
        <f t="shared" si="5"/>
        <v>9835.9000000000015</v>
      </c>
      <c r="G25" s="2">
        <f t="shared" si="5"/>
        <v>101383.6</v>
      </c>
      <c r="H25" s="2">
        <f t="shared" si="5"/>
        <v>198526.40000000002</v>
      </c>
      <c r="I25" s="2">
        <f t="shared" si="5"/>
        <v>11343.8</v>
      </c>
      <c r="J25" s="2">
        <f t="shared" si="5"/>
        <v>100022.6</v>
      </c>
      <c r="K25" s="2">
        <f t="shared" si="5"/>
        <v>1523.4</v>
      </c>
      <c r="L25" s="2">
        <f t="shared" si="5"/>
        <v>3029.7</v>
      </c>
      <c r="M25" s="2">
        <f t="shared" si="5"/>
        <v>4948.3999999999996</v>
      </c>
      <c r="N25" s="2">
        <f t="shared" si="5"/>
        <v>7267</v>
      </c>
      <c r="O25" s="2">
        <f t="shared" si="5"/>
        <v>10245.5</v>
      </c>
      <c r="P25" s="2">
        <f t="shared" si="5"/>
        <v>12324.3</v>
      </c>
      <c r="Q25" s="2">
        <f t="shared" si="5"/>
        <v>0</v>
      </c>
      <c r="R25" s="2">
        <f t="shared" si="5"/>
        <v>0</v>
      </c>
      <c r="S25" s="2">
        <f t="shared" si="5"/>
        <v>0</v>
      </c>
      <c r="T25" s="2">
        <f t="shared" si="5"/>
        <v>0</v>
      </c>
      <c r="U25" s="2">
        <f t="shared" si="5"/>
        <v>0</v>
      </c>
      <c r="V25" s="2">
        <f t="shared" si="5"/>
        <v>0</v>
      </c>
      <c r="W25" s="2">
        <f t="shared" si="5"/>
        <v>1228</v>
      </c>
      <c r="X25" s="2">
        <f t="shared" si="5"/>
        <v>2468.6999999999998</v>
      </c>
      <c r="Y25" s="2">
        <f t="shared" si="5"/>
        <v>4022.1000000000004</v>
      </c>
      <c r="Z25" s="2">
        <f t="shared" si="5"/>
        <v>5341.2</v>
      </c>
      <c r="AA25" s="2">
        <f t="shared" si="5"/>
        <v>6926.7</v>
      </c>
      <c r="AB25" s="2">
        <f t="shared" si="5"/>
        <v>8526.7000000000007</v>
      </c>
      <c r="AC25" s="2">
        <f t="shared" si="5"/>
        <v>10423.9</v>
      </c>
      <c r="AD25" s="2">
        <f t="shared" si="5"/>
        <v>10992.900000000001</v>
      </c>
      <c r="AE25" s="2">
        <f t="shared" si="5"/>
        <v>12312.1</v>
      </c>
      <c r="AF25" s="2">
        <f t="shared" si="5"/>
        <v>13498.900000000001</v>
      </c>
      <c r="AG25" s="2">
        <f t="shared" si="5"/>
        <v>14643</v>
      </c>
      <c r="AH25" s="2">
        <f t="shared" si="5"/>
        <v>15391.900000000001</v>
      </c>
      <c r="AI25" s="2">
        <f t="shared" si="5"/>
        <v>1469.7</v>
      </c>
      <c r="AJ25" s="2">
        <f t="shared" si="5"/>
        <v>2920.6000000000004</v>
      </c>
      <c r="AK25" s="2">
        <f t="shared" si="5"/>
        <v>4767.3999999999996</v>
      </c>
      <c r="AL25" s="2">
        <f t="shared" si="5"/>
        <v>6226.2999999999993</v>
      </c>
      <c r="AM25" s="2">
        <f t="shared" si="5"/>
        <v>8272.5</v>
      </c>
      <c r="AN25" s="2">
        <f t="shared" si="5"/>
        <v>10141.400000000001</v>
      </c>
      <c r="AO25" s="2">
        <f t="shared" si="5"/>
        <v>12032.099999999999</v>
      </c>
      <c r="AP25" s="2">
        <f t="shared" si="5"/>
        <v>12476.8</v>
      </c>
      <c r="AQ25" s="2">
        <f t="shared" si="5"/>
        <v>14357.9</v>
      </c>
      <c r="AR25" s="2">
        <f t="shared" si="5"/>
        <v>15804.7</v>
      </c>
      <c r="AS25" s="2">
        <f t="shared" si="5"/>
        <v>17385.599999999999</v>
      </c>
      <c r="AT25" s="2">
        <f t="shared" si="5"/>
        <v>17750.2</v>
      </c>
    </row>
    <row r="26" spans="1:46" ht="18" x14ac:dyDescent="0.55000000000000004">
      <c r="A26" s="2" t="s">
        <v>34</v>
      </c>
      <c r="B26" s="2">
        <v>11649</v>
      </c>
      <c r="C26" s="2">
        <v>802</v>
      </c>
      <c r="D26" s="4">
        <v>5956</v>
      </c>
      <c r="E26" s="2">
        <v>10414</v>
      </c>
      <c r="F26" s="2">
        <v>536</v>
      </c>
      <c r="G26" s="4">
        <v>6713</v>
      </c>
      <c r="H26" s="2">
        <v>10593</v>
      </c>
      <c r="I26" s="2">
        <v>554</v>
      </c>
      <c r="J26" s="4">
        <v>6803</v>
      </c>
      <c r="K26" s="2">
        <v>55</v>
      </c>
      <c r="L26" s="2">
        <v>58</v>
      </c>
      <c r="M26" s="2">
        <v>212</v>
      </c>
      <c r="N26" s="2">
        <v>410</v>
      </c>
      <c r="O26" s="2">
        <v>638</v>
      </c>
      <c r="P26" s="2">
        <v>802</v>
      </c>
      <c r="Q26" s="1"/>
      <c r="R26" s="1"/>
      <c r="S26" s="1"/>
      <c r="T26" s="1"/>
      <c r="U26" s="1"/>
      <c r="V26" s="1"/>
      <c r="W26" s="17">
        <v>24</v>
      </c>
      <c r="X26" s="2">
        <v>123</v>
      </c>
      <c r="Y26" s="2">
        <v>208</v>
      </c>
      <c r="Z26" s="2">
        <v>229</v>
      </c>
      <c r="AA26" s="2">
        <v>397</v>
      </c>
      <c r="AB26" s="2">
        <v>536</v>
      </c>
      <c r="AC26" s="2">
        <v>849</v>
      </c>
      <c r="AD26" s="2">
        <v>791</v>
      </c>
      <c r="AE26" s="2">
        <v>917</v>
      </c>
      <c r="AF26" s="2">
        <v>1073</v>
      </c>
      <c r="AG26" s="2">
        <v>1056</v>
      </c>
      <c r="AH26" s="4">
        <v>1217</v>
      </c>
      <c r="AI26" s="2">
        <v>26</v>
      </c>
      <c r="AJ26" s="2">
        <v>68</v>
      </c>
      <c r="AK26" s="2">
        <v>125</v>
      </c>
      <c r="AL26" s="2">
        <v>227</v>
      </c>
      <c r="AM26" s="2">
        <v>406</v>
      </c>
      <c r="AN26" s="2">
        <v>554</v>
      </c>
      <c r="AO26" s="2">
        <v>749</v>
      </c>
      <c r="AP26" s="2">
        <v>724</v>
      </c>
      <c r="AQ26" s="2">
        <v>872</v>
      </c>
      <c r="AR26" s="2">
        <v>973</v>
      </c>
      <c r="AS26" s="2">
        <v>1028</v>
      </c>
      <c r="AT26" s="2">
        <v>1064</v>
      </c>
    </row>
    <row r="27" spans="1:46" ht="18" x14ac:dyDescent="0.55000000000000004">
      <c r="A27" s="2" t="s">
        <v>35</v>
      </c>
      <c r="B27" s="2">
        <v>7718</v>
      </c>
      <c r="C27" s="2">
        <v>876</v>
      </c>
      <c r="D27" s="4">
        <v>8432</v>
      </c>
      <c r="E27" s="2">
        <v>7282</v>
      </c>
      <c r="F27" s="2">
        <v>775</v>
      </c>
      <c r="G27" s="4">
        <v>8242</v>
      </c>
      <c r="H27" s="2">
        <v>6409</v>
      </c>
      <c r="I27" s="2">
        <v>654</v>
      </c>
      <c r="J27" s="4">
        <v>8312</v>
      </c>
      <c r="K27" s="2">
        <v>69</v>
      </c>
      <c r="L27" s="2">
        <v>157</v>
      </c>
      <c r="M27" s="2">
        <v>276</v>
      </c>
      <c r="N27" s="2">
        <v>455</v>
      </c>
      <c r="O27" s="2">
        <v>671</v>
      </c>
      <c r="P27" s="2">
        <v>876</v>
      </c>
      <c r="Q27" s="1"/>
      <c r="R27" s="1"/>
      <c r="S27" s="1"/>
      <c r="T27" s="1"/>
      <c r="U27" s="1"/>
      <c r="V27" s="1"/>
      <c r="W27" s="17">
        <v>55</v>
      </c>
      <c r="X27" s="2">
        <v>142</v>
      </c>
      <c r="Y27" s="2">
        <v>250</v>
      </c>
      <c r="Z27" s="2">
        <v>338</v>
      </c>
      <c r="AA27" s="2">
        <v>574</v>
      </c>
      <c r="AB27" s="2">
        <v>775</v>
      </c>
      <c r="AC27" s="2">
        <v>1075</v>
      </c>
      <c r="AD27" s="2">
        <v>1146</v>
      </c>
      <c r="AE27" s="2">
        <v>1360</v>
      </c>
      <c r="AF27" s="2">
        <v>1567</v>
      </c>
      <c r="AG27" s="2">
        <v>1733</v>
      </c>
      <c r="AH27" s="4">
        <v>1709</v>
      </c>
      <c r="AI27" s="2">
        <v>59</v>
      </c>
      <c r="AJ27" s="2">
        <v>129</v>
      </c>
      <c r="AK27" s="2">
        <v>211</v>
      </c>
      <c r="AL27" s="2">
        <v>315</v>
      </c>
      <c r="AM27" s="2">
        <v>496</v>
      </c>
      <c r="AN27" s="2">
        <v>654</v>
      </c>
      <c r="AO27" s="2">
        <v>835</v>
      </c>
      <c r="AP27" s="2">
        <v>863</v>
      </c>
      <c r="AQ27" s="2">
        <v>997</v>
      </c>
      <c r="AR27" s="2">
        <v>1096</v>
      </c>
      <c r="AS27" s="2">
        <v>1183</v>
      </c>
      <c r="AT27" s="2">
        <v>1241</v>
      </c>
    </row>
    <row r="28" spans="1:46" ht="18" x14ac:dyDescent="0.55000000000000004">
      <c r="A28" s="2" t="s">
        <v>36</v>
      </c>
      <c r="B28" s="2">
        <v>15033</v>
      </c>
      <c r="C28" s="2">
        <v>469</v>
      </c>
      <c r="D28" s="4">
        <v>3512</v>
      </c>
      <c r="E28" s="2">
        <v>15064</v>
      </c>
      <c r="F28" s="2">
        <v>392</v>
      </c>
      <c r="G28" s="4">
        <v>3488</v>
      </c>
      <c r="H28" s="2">
        <v>12724</v>
      </c>
      <c r="I28" s="2">
        <v>530</v>
      </c>
      <c r="J28" s="4">
        <v>3347</v>
      </c>
      <c r="K28" s="2">
        <v>100</v>
      </c>
      <c r="L28" s="2">
        <v>154</v>
      </c>
      <c r="M28" s="2">
        <v>215</v>
      </c>
      <c r="N28" s="2">
        <v>280</v>
      </c>
      <c r="O28" s="2">
        <v>389</v>
      </c>
      <c r="P28" s="2">
        <v>469</v>
      </c>
      <c r="Q28" s="1"/>
      <c r="R28" s="1"/>
      <c r="S28" s="1"/>
      <c r="T28" s="1"/>
      <c r="U28" s="1"/>
      <c r="V28" s="1"/>
      <c r="W28" s="17">
        <v>2</v>
      </c>
      <c r="X28" s="2">
        <v>44</v>
      </c>
      <c r="Y28" s="2">
        <v>102</v>
      </c>
      <c r="Z28" s="2">
        <v>206</v>
      </c>
      <c r="AA28" s="2">
        <v>269</v>
      </c>
      <c r="AB28" s="2">
        <v>392</v>
      </c>
      <c r="AC28" s="2">
        <v>528</v>
      </c>
      <c r="AD28" s="2">
        <v>616</v>
      </c>
      <c r="AE28" s="2">
        <v>724</v>
      </c>
      <c r="AF28" s="2">
        <v>754</v>
      </c>
      <c r="AG28" s="2">
        <v>737</v>
      </c>
      <c r="AH28" s="4">
        <v>702</v>
      </c>
      <c r="AI28" s="2">
        <v>82</v>
      </c>
      <c r="AJ28" s="2">
        <v>164</v>
      </c>
      <c r="AK28" s="2">
        <v>283</v>
      </c>
      <c r="AL28" s="2">
        <v>353</v>
      </c>
      <c r="AM28" s="2">
        <v>454</v>
      </c>
      <c r="AN28" s="2">
        <v>530</v>
      </c>
      <c r="AO28" s="2">
        <v>648</v>
      </c>
      <c r="AP28" s="2">
        <v>742</v>
      </c>
      <c r="AQ28" s="2">
        <v>791</v>
      </c>
      <c r="AR28" s="2">
        <v>812</v>
      </c>
      <c r="AS28" s="2">
        <v>763</v>
      </c>
      <c r="AT28" s="2">
        <v>770</v>
      </c>
    </row>
    <row r="29" spans="1:46" ht="18" x14ac:dyDescent="0.55000000000000004">
      <c r="A29" s="2" t="s">
        <v>37</v>
      </c>
      <c r="B29" s="2">
        <v>21579</v>
      </c>
      <c r="C29" s="2">
        <v>920</v>
      </c>
      <c r="D29" s="4">
        <v>7461</v>
      </c>
      <c r="E29" s="2">
        <v>20686</v>
      </c>
      <c r="F29" s="2">
        <v>653</v>
      </c>
      <c r="G29" s="4">
        <v>8589</v>
      </c>
      <c r="H29" s="2">
        <v>20478</v>
      </c>
      <c r="I29" s="2">
        <v>658</v>
      </c>
      <c r="J29" s="4">
        <v>7602</v>
      </c>
      <c r="K29" s="2">
        <v>170</v>
      </c>
      <c r="L29" s="2">
        <v>316</v>
      </c>
      <c r="M29" s="2">
        <v>478</v>
      </c>
      <c r="N29" s="2">
        <v>626</v>
      </c>
      <c r="O29" s="2">
        <v>788</v>
      </c>
      <c r="P29" s="2">
        <v>920</v>
      </c>
      <c r="Q29" s="1"/>
      <c r="R29" s="1"/>
      <c r="S29" s="1"/>
      <c r="T29" s="1"/>
      <c r="U29" s="1"/>
      <c r="V29" s="1"/>
      <c r="W29" s="17">
        <v>162</v>
      </c>
      <c r="X29" s="2">
        <v>292</v>
      </c>
      <c r="Y29" s="2">
        <v>399</v>
      </c>
      <c r="Z29" s="2">
        <v>506</v>
      </c>
      <c r="AA29" s="2">
        <v>593</v>
      </c>
      <c r="AB29" s="2">
        <v>653</v>
      </c>
      <c r="AC29" s="2">
        <v>716</v>
      </c>
      <c r="AD29" s="2">
        <v>728</v>
      </c>
      <c r="AE29" s="2">
        <v>807</v>
      </c>
      <c r="AF29" s="2">
        <v>867</v>
      </c>
      <c r="AG29" s="2">
        <v>938</v>
      </c>
      <c r="AH29" s="4">
        <v>1028</v>
      </c>
      <c r="AI29" s="2">
        <v>133</v>
      </c>
      <c r="AJ29" s="2">
        <v>258</v>
      </c>
      <c r="AK29" s="2">
        <v>411</v>
      </c>
      <c r="AL29" s="2">
        <v>409</v>
      </c>
      <c r="AM29" s="2">
        <v>540</v>
      </c>
      <c r="AN29" s="2">
        <v>658</v>
      </c>
      <c r="AO29" s="2">
        <v>747</v>
      </c>
      <c r="AP29" s="2">
        <v>696</v>
      </c>
      <c r="AQ29" s="2">
        <v>841</v>
      </c>
      <c r="AR29" s="2">
        <v>855</v>
      </c>
      <c r="AS29" s="2">
        <v>994</v>
      </c>
      <c r="AT29" s="2">
        <v>931</v>
      </c>
    </row>
    <row r="30" spans="1:46" ht="18" x14ac:dyDescent="0.55000000000000004">
      <c r="A30" s="2" t="s">
        <v>38</v>
      </c>
      <c r="B30" s="2">
        <v>27210.600000000002</v>
      </c>
      <c r="C30" s="2">
        <v>2903.4</v>
      </c>
      <c r="D30" s="4">
        <v>10490.4</v>
      </c>
      <c r="E30" s="2">
        <v>25448.400000000001</v>
      </c>
      <c r="F30" s="2">
        <v>2160</v>
      </c>
      <c r="G30" s="4">
        <v>11181.6</v>
      </c>
      <c r="H30" s="2">
        <v>24219</v>
      </c>
      <c r="I30" s="2">
        <v>2520</v>
      </c>
      <c r="J30" s="4">
        <v>10458</v>
      </c>
      <c r="K30" s="2">
        <v>270</v>
      </c>
      <c r="L30" s="2">
        <v>567</v>
      </c>
      <c r="M30" s="2">
        <v>966.6</v>
      </c>
      <c r="N30" s="2">
        <v>1431</v>
      </c>
      <c r="O30" s="2">
        <v>2507.4</v>
      </c>
      <c r="P30" s="2">
        <v>2903.4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7">
        <v>84.600000000000009</v>
      </c>
      <c r="X30" s="2">
        <v>259.2</v>
      </c>
      <c r="Y30" s="2">
        <v>482.40000000000003</v>
      </c>
      <c r="Z30" s="2">
        <v>644.4</v>
      </c>
      <c r="AA30" s="2">
        <v>774</v>
      </c>
      <c r="AB30" s="2">
        <v>928.80000000000007</v>
      </c>
      <c r="AC30" s="2">
        <v>1094.4000000000001</v>
      </c>
      <c r="AD30" s="2">
        <v>1278</v>
      </c>
      <c r="AE30" s="2">
        <v>1432.8</v>
      </c>
      <c r="AF30" s="2">
        <v>1558.8</v>
      </c>
      <c r="AG30" s="2">
        <v>1782</v>
      </c>
      <c r="AH30" s="4">
        <v>1962</v>
      </c>
      <c r="AI30" s="2">
        <v>230.4</v>
      </c>
      <c r="AJ30" s="2">
        <v>428.40000000000003</v>
      </c>
      <c r="AK30" s="2">
        <v>657</v>
      </c>
      <c r="AL30" s="2">
        <v>880.2</v>
      </c>
      <c r="AM30" s="2">
        <v>1105.2</v>
      </c>
      <c r="AN30" s="2">
        <v>1317.6000000000001</v>
      </c>
      <c r="AO30" s="2">
        <v>1555.2</v>
      </c>
      <c r="AP30" s="2">
        <v>1787.4</v>
      </c>
      <c r="AQ30" s="2">
        <v>2032.2</v>
      </c>
      <c r="AR30" s="2">
        <v>2286</v>
      </c>
      <c r="AS30" s="2">
        <v>2527.2000000000003</v>
      </c>
      <c r="AT30" s="2">
        <v>2628</v>
      </c>
    </row>
    <row r="31" spans="1:46" ht="18" x14ac:dyDescent="0.55000000000000004">
      <c r="A31" s="2" t="s">
        <v>39</v>
      </c>
      <c r="B31" s="2">
        <v>18700.5</v>
      </c>
      <c r="C31" s="2">
        <v>984.90000000000009</v>
      </c>
      <c r="D31" s="4">
        <v>12654.6</v>
      </c>
      <c r="E31" s="2">
        <v>18471.600000000002</v>
      </c>
      <c r="F31" s="2">
        <v>663.6</v>
      </c>
      <c r="G31" s="4">
        <v>13127.1</v>
      </c>
      <c r="H31" s="2">
        <v>19101.600000000002</v>
      </c>
      <c r="I31" s="2">
        <v>1302</v>
      </c>
      <c r="J31" s="4">
        <v>12188.4</v>
      </c>
      <c r="K31" s="2">
        <v>50.400000000000006</v>
      </c>
      <c r="L31" s="2">
        <v>170.1</v>
      </c>
      <c r="M31" s="2">
        <v>315</v>
      </c>
      <c r="N31" s="2">
        <v>659.4</v>
      </c>
      <c r="O31" s="2">
        <v>846.30000000000007</v>
      </c>
      <c r="P31" s="2">
        <v>984.90000000000009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7">
        <v>88.2</v>
      </c>
      <c r="X31" s="2">
        <v>132.30000000000001</v>
      </c>
      <c r="Y31" s="2">
        <v>268.8</v>
      </c>
      <c r="Z31" s="2">
        <v>298.2</v>
      </c>
      <c r="AA31" s="2">
        <v>449.40000000000003</v>
      </c>
      <c r="AB31" s="2">
        <v>663.6</v>
      </c>
      <c r="AC31" s="2">
        <v>879.90000000000009</v>
      </c>
      <c r="AD31" s="2">
        <v>1031.1000000000001</v>
      </c>
      <c r="AE31" s="2">
        <v>1209.6000000000001</v>
      </c>
      <c r="AF31" s="2">
        <v>1352.4</v>
      </c>
      <c r="AG31" s="2">
        <v>1516.2</v>
      </c>
      <c r="AH31" s="4">
        <v>1157.1000000000001</v>
      </c>
      <c r="AI31" s="2">
        <v>210</v>
      </c>
      <c r="AJ31" s="2">
        <v>428.40000000000003</v>
      </c>
      <c r="AK31" s="2">
        <v>615.30000000000007</v>
      </c>
      <c r="AL31" s="2">
        <v>886.2</v>
      </c>
      <c r="AM31" s="2">
        <v>1077.3</v>
      </c>
      <c r="AN31" s="2">
        <v>1302</v>
      </c>
      <c r="AO31" s="2">
        <v>1516.2</v>
      </c>
      <c r="AP31" s="2">
        <v>1570.8</v>
      </c>
      <c r="AQ31" s="2">
        <v>1776.6000000000001</v>
      </c>
      <c r="AR31" s="2">
        <v>1978.2</v>
      </c>
      <c r="AS31" s="2">
        <v>2205</v>
      </c>
      <c r="AT31" s="2">
        <v>2438.1</v>
      </c>
    </row>
    <row r="32" spans="1:46" ht="18" x14ac:dyDescent="0.55000000000000004">
      <c r="A32" s="2" t="s">
        <v>40</v>
      </c>
      <c r="B32" s="2">
        <v>45315.9</v>
      </c>
      <c r="C32" s="2">
        <v>1932</v>
      </c>
      <c r="D32" s="4">
        <v>15668.1</v>
      </c>
      <c r="E32" s="2">
        <v>43440.6</v>
      </c>
      <c r="F32" s="2">
        <v>1371.3</v>
      </c>
      <c r="G32" s="4">
        <v>18036.900000000001</v>
      </c>
      <c r="H32" s="2">
        <v>43003.8</v>
      </c>
      <c r="I32" s="2">
        <v>1381.8</v>
      </c>
      <c r="J32" s="4">
        <v>15964.2</v>
      </c>
      <c r="K32" s="2">
        <v>357</v>
      </c>
      <c r="L32" s="2">
        <v>663.6</v>
      </c>
      <c r="M32" s="2">
        <v>1003.8000000000001</v>
      </c>
      <c r="N32" s="2">
        <v>1314.6000000000001</v>
      </c>
      <c r="O32" s="2">
        <v>1654.8000000000002</v>
      </c>
      <c r="P32" s="2">
        <v>1932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7">
        <v>340.2</v>
      </c>
      <c r="X32" s="2">
        <v>613.20000000000005</v>
      </c>
      <c r="Y32" s="2">
        <v>837.90000000000009</v>
      </c>
      <c r="Z32" s="2">
        <v>1062.6000000000001</v>
      </c>
      <c r="AA32" s="2">
        <v>1245.3</v>
      </c>
      <c r="AB32" s="2">
        <v>1371.3</v>
      </c>
      <c r="AC32" s="2">
        <v>1503.6000000000001</v>
      </c>
      <c r="AD32" s="2">
        <v>1528.8</v>
      </c>
      <c r="AE32" s="2">
        <v>1694.7</v>
      </c>
      <c r="AF32" s="2">
        <v>1820.7</v>
      </c>
      <c r="AG32" s="2">
        <v>1969.8000000000002</v>
      </c>
      <c r="AH32" s="4">
        <v>2158.8000000000002</v>
      </c>
      <c r="AI32" s="2">
        <v>279.3</v>
      </c>
      <c r="AJ32" s="2">
        <v>541.80000000000007</v>
      </c>
      <c r="AK32" s="2">
        <v>863.1</v>
      </c>
      <c r="AL32" s="2">
        <v>858.90000000000009</v>
      </c>
      <c r="AM32" s="2">
        <v>1134</v>
      </c>
      <c r="AN32" s="2">
        <v>1381.8</v>
      </c>
      <c r="AO32" s="2">
        <v>1568.7</v>
      </c>
      <c r="AP32" s="2">
        <v>1461.6000000000001</v>
      </c>
      <c r="AQ32" s="2">
        <v>1766.1000000000001</v>
      </c>
      <c r="AR32" s="2">
        <v>1795.5</v>
      </c>
      <c r="AS32" s="2">
        <v>2087.4</v>
      </c>
      <c r="AT32" s="2">
        <v>1955.1000000000001</v>
      </c>
    </row>
    <row r="33" spans="1:46" ht="18" x14ac:dyDescent="0.55000000000000004">
      <c r="A33" s="2" t="s">
        <v>41</v>
      </c>
      <c r="B33" s="2">
        <v>35980</v>
      </c>
      <c r="C33" s="2">
        <v>2332</v>
      </c>
      <c r="D33" s="4">
        <v>14274</v>
      </c>
      <c r="E33" s="2">
        <v>32790</v>
      </c>
      <c r="F33" s="2">
        <v>2006</v>
      </c>
      <c r="G33" s="4">
        <v>14846</v>
      </c>
      <c r="H33" s="2">
        <v>36362</v>
      </c>
      <c r="I33" s="2">
        <v>2446</v>
      </c>
      <c r="J33" s="4">
        <v>16392</v>
      </c>
      <c r="K33" s="2">
        <v>340</v>
      </c>
      <c r="L33" s="2">
        <v>654</v>
      </c>
      <c r="M33" s="2">
        <v>1024</v>
      </c>
      <c r="N33" s="2">
        <v>1464</v>
      </c>
      <c r="O33" s="2">
        <v>1882</v>
      </c>
      <c r="P33" s="2">
        <v>2332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7">
        <v>298</v>
      </c>
      <c r="X33" s="2">
        <v>548</v>
      </c>
      <c r="Y33" s="2">
        <v>980</v>
      </c>
      <c r="Z33" s="2">
        <v>1282</v>
      </c>
      <c r="AA33" s="2">
        <v>1646</v>
      </c>
      <c r="AB33" s="2">
        <v>2006</v>
      </c>
      <c r="AC33" s="2">
        <v>2328</v>
      </c>
      <c r="AD33" s="2">
        <v>2544</v>
      </c>
      <c r="AE33" s="2">
        <v>2790</v>
      </c>
      <c r="AF33" s="2">
        <v>3076</v>
      </c>
      <c r="AG33" s="2">
        <v>3424</v>
      </c>
      <c r="AH33" s="4">
        <v>3876</v>
      </c>
      <c r="AI33" s="2">
        <v>302</v>
      </c>
      <c r="AJ33" s="2">
        <v>604</v>
      </c>
      <c r="AK33" s="2">
        <v>1094</v>
      </c>
      <c r="AL33" s="2">
        <v>1544</v>
      </c>
      <c r="AM33" s="2">
        <v>2004</v>
      </c>
      <c r="AN33" s="2">
        <v>2446</v>
      </c>
      <c r="AO33" s="2">
        <v>2804</v>
      </c>
      <c r="AP33" s="2">
        <v>3014</v>
      </c>
      <c r="AQ33" s="2">
        <v>3448</v>
      </c>
      <c r="AR33" s="2">
        <v>3954</v>
      </c>
      <c r="AS33" s="2">
        <v>4382</v>
      </c>
      <c r="AT33" s="2">
        <v>4478</v>
      </c>
    </row>
    <row r="34" spans="1:46" ht="18" x14ac:dyDescent="0.55000000000000004">
      <c r="A34" s="2" t="s">
        <v>42</v>
      </c>
      <c r="B34" s="2">
        <v>7657</v>
      </c>
      <c r="C34" s="2">
        <v>276</v>
      </c>
      <c r="D34" s="4">
        <v>5353</v>
      </c>
      <c r="E34" s="2">
        <v>5307</v>
      </c>
      <c r="F34" s="2">
        <v>170</v>
      </c>
      <c r="G34" s="4">
        <v>4710</v>
      </c>
      <c r="H34" s="2">
        <v>6431</v>
      </c>
      <c r="I34" s="2">
        <v>179</v>
      </c>
      <c r="J34" s="4">
        <v>5191</v>
      </c>
      <c r="K34" s="2">
        <v>43</v>
      </c>
      <c r="L34" s="2">
        <v>93</v>
      </c>
      <c r="M34" s="2">
        <v>115</v>
      </c>
      <c r="N34" s="2">
        <v>164</v>
      </c>
      <c r="O34" s="2">
        <v>236</v>
      </c>
      <c r="P34" s="2">
        <v>276</v>
      </c>
      <c r="Q34" s="1"/>
      <c r="R34" s="1"/>
      <c r="S34" s="1"/>
      <c r="T34" s="1"/>
      <c r="U34" s="1"/>
      <c r="V34" s="1"/>
      <c r="W34" s="17">
        <v>23</v>
      </c>
      <c r="X34" s="2">
        <v>26</v>
      </c>
      <c r="Y34" s="2">
        <v>40</v>
      </c>
      <c r="Z34" s="2">
        <v>79</v>
      </c>
      <c r="AA34" s="2">
        <v>90</v>
      </c>
      <c r="AB34" s="2">
        <v>92</v>
      </c>
      <c r="AC34" s="2">
        <v>113</v>
      </c>
      <c r="AD34" s="2">
        <v>116</v>
      </c>
      <c r="AE34" s="2">
        <v>116</v>
      </c>
      <c r="AF34" s="2">
        <v>126</v>
      </c>
      <c r="AG34" s="2">
        <v>144</v>
      </c>
      <c r="AH34" s="4">
        <v>151</v>
      </c>
      <c r="AI34" s="2">
        <v>9</v>
      </c>
      <c r="AJ34" s="2">
        <v>14</v>
      </c>
      <c r="AK34" s="2">
        <v>50</v>
      </c>
      <c r="AL34" s="2">
        <v>109</v>
      </c>
      <c r="AM34" s="2">
        <v>165</v>
      </c>
      <c r="AN34" s="2">
        <v>179</v>
      </c>
      <c r="AO34" s="2">
        <v>226</v>
      </c>
      <c r="AP34" s="2">
        <v>234</v>
      </c>
      <c r="AQ34" s="2">
        <v>249</v>
      </c>
      <c r="AR34" s="2">
        <v>275</v>
      </c>
      <c r="AS34" s="2">
        <v>283</v>
      </c>
      <c r="AT34" s="2">
        <v>296</v>
      </c>
    </row>
    <row r="35" spans="1:46" ht="18" x14ac:dyDescent="0.55000000000000004">
      <c r="A35" s="2" t="s">
        <v>43</v>
      </c>
      <c r="B35" s="2">
        <v>8126</v>
      </c>
      <c r="C35" s="2">
        <v>321</v>
      </c>
      <c r="D35" s="4">
        <v>6153</v>
      </c>
      <c r="E35" s="2">
        <v>9111</v>
      </c>
      <c r="F35" s="2">
        <v>567</v>
      </c>
      <c r="G35" s="4">
        <v>5959</v>
      </c>
      <c r="H35" s="2">
        <v>8642</v>
      </c>
      <c r="I35" s="2">
        <v>554</v>
      </c>
      <c r="J35" s="4">
        <v>7382</v>
      </c>
      <c r="K35" s="2">
        <v>24</v>
      </c>
      <c r="L35" s="2">
        <v>78</v>
      </c>
      <c r="M35" s="2">
        <v>145</v>
      </c>
      <c r="N35" s="2">
        <v>197</v>
      </c>
      <c r="O35" s="2">
        <v>265</v>
      </c>
      <c r="P35" s="2">
        <v>321</v>
      </c>
      <c r="Q35" s="1"/>
      <c r="R35" s="1"/>
      <c r="S35" s="1"/>
      <c r="T35" s="1"/>
      <c r="U35" s="1"/>
      <c r="V35" s="1"/>
      <c r="W35" s="17">
        <v>121</v>
      </c>
      <c r="X35" s="2">
        <v>230</v>
      </c>
      <c r="Y35" s="2">
        <v>355</v>
      </c>
      <c r="Z35" s="2">
        <v>451</v>
      </c>
      <c r="AA35" s="2">
        <v>504</v>
      </c>
      <c r="AB35" s="2">
        <v>567</v>
      </c>
      <c r="AC35" s="2">
        <v>600</v>
      </c>
      <c r="AD35" s="2">
        <v>516</v>
      </c>
      <c r="AE35" s="2">
        <v>538</v>
      </c>
      <c r="AF35" s="2">
        <v>541</v>
      </c>
      <c r="AG35" s="2">
        <v>592</v>
      </c>
      <c r="AH35" s="4">
        <v>593</v>
      </c>
      <c r="AI35" s="2">
        <v>96</v>
      </c>
      <c r="AJ35" s="2">
        <v>186</v>
      </c>
      <c r="AK35" s="2">
        <v>281</v>
      </c>
      <c r="AL35" s="2">
        <v>371</v>
      </c>
      <c r="AM35" s="2">
        <v>465</v>
      </c>
      <c r="AN35" s="2">
        <v>554</v>
      </c>
      <c r="AO35" s="2">
        <v>665</v>
      </c>
      <c r="AP35" s="2">
        <v>671</v>
      </c>
      <c r="AQ35" s="2">
        <v>763</v>
      </c>
      <c r="AR35" s="2">
        <v>874</v>
      </c>
      <c r="AS35" s="2">
        <v>961</v>
      </c>
      <c r="AT35" s="2">
        <v>983</v>
      </c>
    </row>
    <row r="36" spans="1:46" ht="18" x14ac:dyDescent="0.55000000000000004">
      <c r="A36" s="2" t="s">
        <v>44</v>
      </c>
      <c r="B36" s="2">
        <v>5272</v>
      </c>
      <c r="C36" s="2">
        <v>316</v>
      </c>
      <c r="D36" s="4">
        <v>1207</v>
      </c>
      <c r="E36" s="2">
        <v>4934</v>
      </c>
      <c r="F36" s="2">
        <v>233</v>
      </c>
      <c r="G36" s="4">
        <v>1485</v>
      </c>
      <c r="H36" s="2">
        <v>4789</v>
      </c>
      <c r="I36" s="2">
        <v>215</v>
      </c>
      <c r="J36" s="4">
        <v>1936</v>
      </c>
      <c r="K36" s="2">
        <v>28</v>
      </c>
      <c r="L36" s="2">
        <v>69</v>
      </c>
      <c r="M36" s="2">
        <v>131</v>
      </c>
      <c r="N36" s="2">
        <v>186</v>
      </c>
      <c r="O36" s="2">
        <v>246</v>
      </c>
      <c r="P36" s="2">
        <v>316</v>
      </c>
      <c r="Q36" s="1"/>
      <c r="R36" s="1"/>
      <c r="S36" s="1"/>
      <c r="T36" s="1"/>
      <c r="U36" s="1"/>
      <c r="V36" s="1"/>
      <c r="W36" s="17">
        <v>14</v>
      </c>
      <c r="X36" s="2">
        <v>32</v>
      </c>
      <c r="Y36" s="2">
        <v>72</v>
      </c>
      <c r="Z36" s="2">
        <v>140</v>
      </c>
      <c r="AA36" s="2">
        <v>167</v>
      </c>
      <c r="AB36" s="2">
        <v>233</v>
      </c>
      <c r="AC36" s="2">
        <v>249</v>
      </c>
      <c r="AD36" s="2">
        <v>234</v>
      </c>
      <c r="AE36" s="2">
        <v>294</v>
      </c>
      <c r="AF36" s="2">
        <v>333</v>
      </c>
      <c r="AG36" s="2">
        <v>319</v>
      </c>
      <c r="AH36" s="4">
        <v>403</v>
      </c>
      <c r="AI36" s="2">
        <v>21</v>
      </c>
      <c r="AJ36" s="2">
        <v>47</v>
      </c>
      <c r="AK36" s="2">
        <v>87</v>
      </c>
      <c r="AL36" s="2">
        <v>123</v>
      </c>
      <c r="AM36" s="2">
        <v>168</v>
      </c>
      <c r="AN36" s="2">
        <v>215</v>
      </c>
      <c r="AO36" s="2">
        <v>260</v>
      </c>
      <c r="AP36" s="2">
        <v>260</v>
      </c>
      <c r="AQ36" s="2">
        <v>300</v>
      </c>
      <c r="AR36" s="2">
        <v>340</v>
      </c>
      <c r="AS36" s="2">
        <v>376</v>
      </c>
      <c r="AT36" s="2">
        <v>375</v>
      </c>
    </row>
    <row r="37" spans="1:46" ht="18" x14ac:dyDescent="0.55000000000000004">
      <c r="A37" s="2" t="s">
        <v>45</v>
      </c>
      <c r="B37" s="2">
        <v>6375</v>
      </c>
      <c r="C37" s="2">
        <v>192</v>
      </c>
      <c r="D37" s="4">
        <v>4741</v>
      </c>
      <c r="E37" s="2">
        <v>6945</v>
      </c>
      <c r="F37" s="2">
        <v>309</v>
      </c>
      <c r="G37" s="4">
        <v>5006</v>
      </c>
      <c r="H37" s="2">
        <v>5774</v>
      </c>
      <c r="I37" s="2">
        <v>350</v>
      </c>
      <c r="J37" s="4">
        <v>4447</v>
      </c>
      <c r="K37" s="2">
        <v>17</v>
      </c>
      <c r="L37" s="2">
        <v>50</v>
      </c>
      <c r="M37" s="2">
        <v>67</v>
      </c>
      <c r="N37" s="2">
        <v>80</v>
      </c>
      <c r="O37" s="2">
        <v>122</v>
      </c>
      <c r="P37" s="2">
        <v>192</v>
      </c>
      <c r="Q37" s="1"/>
      <c r="R37" s="1"/>
      <c r="S37" s="1"/>
      <c r="T37" s="1"/>
      <c r="U37" s="1"/>
      <c r="V37" s="1"/>
      <c r="W37" s="17">
        <v>16</v>
      </c>
      <c r="X37" s="2">
        <v>27</v>
      </c>
      <c r="Y37" s="2">
        <v>27</v>
      </c>
      <c r="Z37" s="2">
        <v>105</v>
      </c>
      <c r="AA37" s="2">
        <v>218</v>
      </c>
      <c r="AB37" s="2">
        <v>309</v>
      </c>
      <c r="AC37" s="2">
        <v>488</v>
      </c>
      <c r="AD37" s="2">
        <v>464</v>
      </c>
      <c r="AE37" s="2">
        <v>429</v>
      </c>
      <c r="AF37" s="2">
        <v>430</v>
      </c>
      <c r="AG37" s="2">
        <v>432</v>
      </c>
      <c r="AH37" s="4">
        <v>435</v>
      </c>
      <c r="AI37" s="2">
        <v>22</v>
      </c>
      <c r="AJ37" s="2">
        <v>52</v>
      </c>
      <c r="AK37" s="2">
        <v>90</v>
      </c>
      <c r="AL37" s="2">
        <v>150</v>
      </c>
      <c r="AM37" s="2">
        <v>258</v>
      </c>
      <c r="AN37" s="2">
        <v>350</v>
      </c>
      <c r="AO37" s="2">
        <v>458</v>
      </c>
      <c r="AP37" s="2">
        <v>453</v>
      </c>
      <c r="AQ37" s="2">
        <v>522</v>
      </c>
      <c r="AR37" s="2">
        <v>566</v>
      </c>
      <c r="AS37" s="2">
        <v>596</v>
      </c>
      <c r="AT37" s="2">
        <v>591</v>
      </c>
    </row>
    <row r="38" spans="1:46" ht="18" x14ac:dyDescent="0.55000000000000004">
      <c r="A38" s="3" t="s">
        <v>46</v>
      </c>
      <c r="B38" s="2">
        <f>SUM(B39:B51)</f>
        <v>189978.5</v>
      </c>
      <c r="C38" s="2">
        <f t="shared" ref="C38:AT38" si="6">SUM(C39:C51)</f>
        <v>8869.2000000000007</v>
      </c>
      <c r="D38" s="2">
        <f t="shared" si="6"/>
        <v>91467.1</v>
      </c>
      <c r="E38" s="2">
        <f t="shared" si="6"/>
        <v>187118.2</v>
      </c>
      <c r="F38" s="2">
        <f t="shared" si="6"/>
        <v>7865.9000000000005</v>
      </c>
      <c r="G38" s="2">
        <f t="shared" si="6"/>
        <v>97100.299999999988</v>
      </c>
      <c r="H38" s="2">
        <f t="shared" si="6"/>
        <v>181464.8</v>
      </c>
      <c r="I38" s="2">
        <f t="shared" si="6"/>
        <v>8122.2</v>
      </c>
      <c r="J38" s="2">
        <f t="shared" si="6"/>
        <v>94780.800000000003</v>
      </c>
      <c r="K38" s="2">
        <f t="shared" si="6"/>
        <v>1232.5999999999999</v>
      </c>
      <c r="L38" s="2">
        <f t="shared" si="6"/>
        <v>2521.8000000000002</v>
      </c>
      <c r="M38" s="2">
        <f t="shared" si="6"/>
        <v>3867.8</v>
      </c>
      <c r="N38" s="2">
        <f t="shared" si="6"/>
        <v>5348.4</v>
      </c>
      <c r="O38" s="2">
        <f t="shared" si="6"/>
        <v>7289.8</v>
      </c>
      <c r="P38" s="2">
        <f t="shared" si="6"/>
        <v>8869.2000000000007</v>
      </c>
      <c r="Q38" s="2">
        <f t="shared" si="6"/>
        <v>0</v>
      </c>
      <c r="R38" s="2">
        <f t="shared" si="6"/>
        <v>0</v>
      </c>
      <c r="S38" s="2">
        <f t="shared" si="6"/>
        <v>0</v>
      </c>
      <c r="T38" s="2">
        <f t="shared" si="6"/>
        <v>0</v>
      </c>
      <c r="U38" s="2">
        <f t="shared" si="6"/>
        <v>0</v>
      </c>
      <c r="V38" s="2">
        <f t="shared" si="6"/>
        <v>0</v>
      </c>
      <c r="W38" s="2">
        <f t="shared" si="6"/>
        <v>1081.8</v>
      </c>
      <c r="X38" s="2">
        <f t="shared" si="6"/>
        <v>1914.2</v>
      </c>
      <c r="Y38" s="2">
        <f t="shared" si="6"/>
        <v>3013.9</v>
      </c>
      <c r="Z38" s="2">
        <f t="shared" si="6"/>
        <v>4416.3999999999996</v>
      </c>
      <c r="AA38" s="2">
        <f t="shared" si="6"/>
        <v>5770.1</v>
      </c>
      <c r="AB38" s="2">
        <f t="shared" si="6"/>
        <v>7247.9000000000005</v>
      </c>
      <c r="AC38" s="2">
        <f t="shared" si="6"/>
        <v>8752.2000000000007</v>
      </c>
      <c r="AD38" s="2">
        <f t="shared" si="6"/>
        <v>9323.7999999999993</v>
      </c>
      <c r="AE38" s="2">
        <f t="shared" si="6"/>
        <v>10122.5</v>
      </c>
      <c r="AF38" s="2">
        <f t="shared" si="6"/>
        <v>10897.7</v>
      </c>
      <c r="AG38" s="2">
        <f t="shared" si="6"/>
        <v>11759</v>
      </c>
      <c r="AH38" s="2">
        <f t="shared" si="6"/>
        <v>11946</v>
      </c>
      <c r="AI38" s="2">
        <f t="shared" si="6"/>
        <v>1097.7</v>
      </c>
      <c r="AJ38" s="2">
        <f t="shared" si="6"/>
        <v>2174.8000000000002</v>
      </c>
      <c r="AK38" s="2">
        <f t="shared" si="6"/>
        <v>3533.9</v>
      </c>
      <c r="AL38" s="2">
        <f t="shared" si="6"/>
        <v>4717.1000000000004</v>
      </c>
      <c r="AM38" s="2">
        <f t="shared" si="6"/>
        <v>6398.7999999999993</v>
      </c>
      <c r="AN38" s="2">
        <f t="shared" si="6"/>
        <v>7933.2</v>
      </c>
      <c r="AO38" s="2">
        <f t="shared" si="6"/>
        <v>9431.5</v>
      </c>
      <c r="AP38" s="2">
        <f t="shared" si="6"/>
        <v>9732.7999999999993</v>
      </c>
      <c r="AQ38" s="2">
        <f t="shared" si="6"/>
        <v>11196.7</v>
      </c>
      <c r="AR38" s="2">
        <f t="shared" si="6"/>
        <v>12313.3</v>
      </c>
      <c r="AS38" s="2">
        <f t="shared" si="6"/>
        <v>13505.4</v>
      </c>
      <c r="AT38" s="2">
        <f t="shared" si="6"/>
        <v>13380.699999999999</v>
      </c>
    </row>
    <row r="39" spans="1:46" ht="18" x14ac:dyDescent="0.55000000000000004">
      <c r="A39" s="18" t="s">
        <v>45</v>
      </c>
      <c r="B39" s="2">
        <v>6353</v>
      </c>
      <c r="C39" s="2">
        <v>762</v>
      </c>
      <c r="D39" s="4">
        <v>7332</v>
      </c>
      <c r="E39" s="2">
        <v>5993</v>
      </c>
      <c r="F39" s="2">
        <v>674</v>
      </c>
      <c r="G39" s="4">
        <v>7167</v>
      </c>
      <c r="H39" s="2">
        <v>5275</v>
      </c>
      <c r="I39" s="2">
        <v>568</v>
      </c>
      <c r="J39" s="4">
        <v>7227</v>
      </c>
      <c r="K39" s="2">
        <v>56</v>
      </c>
      <c r="L39" s="2">
        <v>137</v>
      </c>
      <c r="M39" s="2">
        <v>240</v>
      </c>
      <c r="N39" s="2">
        <v>396</v>
      </c>
      <c r="O39" s="2">
        <v>584</v>
      </c>
      <c r="P39" s="2">
        <v>762</v>
      </c>
      <c r="Q39" s="1"/>
      <c r="R39" s="1"/>
      <c r="S39" s="1"/>
      <c r="T39" s="1"/>
      <c r="U39" s="1"/>
      <c r="V39" s="1"/>
      <c r="W39" s="17">
        <v>48</v>
      </c>
      <c r="X39" s="2">
        <v>123</v>
      </c>
      <c r="Y39" s="2">
        <v>218</v>
      </c>
      <c r="Z39" s="2">
        <v>294</v>
      </c>
      <c r="AA39" s="2">
        <v>499</v>
      </c>
      <c r="AB39" s="2">
        <v>674</v>
      </c>
      <c r="AC39" s="2">
        <v>934</v>
      </c>
      <c r="AD39" s="2">
        <v>996</v>
      </c>
      <c r="AE39" s="2">
        <v>1182</v>
      </c>
      <c r="AF39" s="2">
        <v>1362</v>
      </c>
      <c r="AG39" s="2">
        <v>1507</v>
      </c>
      <c r="AH39" s="4">
        <v>1486</v>
      </c>
      <c r="AI39" s="2">
        <v>51</v>
      </c>
      <c r="AJ39" s="2">
        <v>112</v>
      </c>
      <c r="AK39" s="2">
        <v>183</v>
      </c>
      <c r="AL39" s="2">
        <v>274</v>
      </c>
      <c r="AM39" s="2">
        <v>432</v>
      </c>
      <c r="AN39" s="2">
        <v>568</v>
      </c>
      <c r="AO39" s="2">
        <v>726</v>
      </c>
      <c r="AP39" s="2">
        <v>750</v>
      </c>
      <c r="AQ39" s="2">
        <v>867</v>
      </c>
      <c r="AR39" s="2">
        <v>953</v>
      </c>
      <c r="AS39" s="2">
        <v>1029</v>
      </c>
      <c r="AT39" s="2">
        <v>1079</v>
      </c>
    </row>
    <row r="40" spans="1:46" ht="18" x14ac:dyDescent="0.55000000000000004">
      <c r="A40" s="18" t="s">
        <v>47</v>
      </c>
      <c r="B40" s="2">
        <v>12373</v>
      </c>
      <c r="C40" s="2">
        <v>408</v>
      </c>
      <c r="D40" s="4">
        <v>3054</v>
      </c>
      <c r="E40" s="2">
        <v>12398</v>
      </c>
      <c r="F40" s="2">
        <v>341</v>
      </c>
      <c r="G40" s="4">
        <v>3033</v>
      </c>
      <c r="H40" s="2">
        <v>10472</v>
      </c>
      <c r="I40" s="2">
        <v>461</v>
      </c>
      <c r="J40" s="4">
        <v>2910</v>
      </c>
      <c r="K40" s="2">
        <v>82</v>
      </c>
      <c r="L40" s="2">
        <v>134</v>
      </c>
      <c r="M40" s="2">
        <v>187</v>
      </c>
      <c r="N40" s="2">
        <v>244</v>
      </c>
      <c r="O40" s="2">
        <v>338</v>
      </c>
      <c r="P40" s="2">
        <v>408</v>
      </c>
      <c r="Q40" s="1"/>
      <c r="R40" s="1"/>
      <c r="S40" s="1"/>
      <c r="T40" s="1"/>
      <c r="U40" s="1"/>
      <c r="V40" s="1"/>
      <c r="W40" s="17">
        <v>2</v>
      </c>
      <c r="X40" s="2">
        <v>38</v>
      </c>
      <c r="Y40" s="2">
        <v>89</v>
      </c>
      <c r="Z40" s="2">
        <v>179</v>
      </c>
      <c r="AA40" s="2">
        <v>234</v>
      </c>
      <c r="AB40" s="2">
        <v>341</v>
      </c>
      <c r="AC40" s="2">
        <v>459</v>
      </c>
      <c r="AD40" s="2">
        <v>536</v>
      </c>
      <c r="AE40" s="2">
        <v>629</v>
      </c>
      <c r="AF40" s="2">
        <v>656</v>
      </c>
      <c r="AG40" s="2">
        <v>641</v>
      </c>
      <c r="AH40" s="4">
        <v>550</v>
      </c>
      <c r="AI40" s="2">
        <v>71</v>
      </c>
      <c r="AJ40" s="2">
        <v>142</v>
      </c>
      <c r="AK40" s="2">
        <v>247</v>
      </c>
      <c r="AL40" s="2">
        <v>307</v>
      </c>
      <c r="AM40" s="2">
        <v>395</v>
      </c>
      <c r="AN40" s="2">
        <v>461</v>
      </c>
      <c r="AO40" s="2">
        <v>564</v>
      </c>
      <c r="AP40" s="2">
        <v>645</v>
      </c>
      <c r="AQ40" s="2">
        <v>688</v>
      </c>
      <c r="AR40" s="2">
        <v>706</v>
      </c>
      <c r="AS40" s="2">
        <v>664</v>
      </c>
      <c r="AT40" s="2">
        <v>593</v>
      </c>
    </row>
    <row r="41" spans="1:46" ht="18" x14ac:dyDescent="0.55000000000000004">
      <c r="A41" s="18" t="s">
        <v>48</v>
      </c>
      <c r="B41" s="2">
        <v>17760</v>
      </c>
      <c r="C41" s="2">
        <v>800</v>
      </c>
      <c r="D41" s="4">
        <v>6488</v>
      </c>
      <c r="E41" s="2">
        <v>17025</v>
      </c>
      <c r="F41" s="2">
        <v>568</v>
      </c>
      <c r="G41" s="4">
        <v>7469</v>
      </c>
      <c r="H41" s="2">
        <v>16854</v>
      </c>
      <c r="I41" s="2">
        <v>572</v>
      </c>
      <c r="J41" s="4">
        <v>6611</v>
      </c>
      <c r="K41" s="2">
        <v>140</v>
      </c>
      <c r="L41" s="2">
        <v>274</v>
      </c>
      <c r="M41" s="2">
        <v>416</v>
      </c>
      <c r="N41" s="2">
        <v>544</v>
      </c>
      <c r="O41" s="2">
        <v>685</v>
      </c>
      <c r="P41" s="2">
        <v>800</v>
      </c>
      <c r="Q41" s="1"/>
      <c r="R41" s="1"/>
      <c r="S41" s="1"/>
      <c r="T41" s="1"/>
      <c r="U41" s="1"/>
      <c r="V41" s="1"/>
      <c r="W41" s="17">
        <v>141</v>
      </c>
      <c r="X41" s="2">
        <v>254</v>
      </c>
      <c r="Y41" s="2">
        <v>347</v>
      </c>
      <c r="Z41" s="2">
        <v>440</v>
      </c>
      <c r="AA41" s="2">
        <v>515</v>
      </c>
      <c r="AB41" s="2">
        <v>568</v>
      </c>
      <c r="AC41" s="2">
        <v>623</v>
      </c>
      <c r="AD41" s="2">
        <v>633</v>
      </c>
      <c r="AE41" s="2">
        <v>702</v>
      </c>
      <c r="AF41" s="2">
        <v>754</v>
      </c>
      <c r="AG41" s="2">
        <v>816</v>
      </c>
      <c r="AH41" s="4">
        <v>894</v>
      </c>
      <c r="AI41" s="2">
        <v>116</v>
      </c>
      <c r="AJ41" s="2">
        <v>225</v>
      </c>
      <c r="AK41" s="2">
        <v>357</v>
      </c>
      <c r="AL41" s="2">
        <v>356</v>
      </c>
      <c r="AM41" s="2">
        <v>470</v>
      </c>
      <c r="AN41" s="2">
        <v>572</v>
      </c>
      <c r="AO41" s="2">
        <v>650</v>
      </c>
      <c r="AP41" s="2">
        <v>606</v>
      </c>
      <c r="AQ41" s="2">
        <v>732</v>
      </c>
      <c r="AR41" s="2">
        <v>744</v>
      </c>
      <c r="AS41" s="2">
        <v>865</v>
      </c>
      <c r="AT41" s="2">
        <v>810</v>
      </c>
    </row>
    <row r="42" spans="1:46" ht="18" x14ac:dyDescent="0.55000000000000004">
      <c r="A42" s="18" t="s">
        <v>49</v>
      </c>
      <c r="B42" s="2">
        <v>30399.599999999999</v>
      </c>
      <c r="C42" s="2">
        <v>786.8</v>
      </c>
      <c r="D42" s="4">
        <v>12308.8</v>
      </c>
      <c r="E42" s="2">
        <v>29531.599999999999</v>
      </c>
      <c r="F42" s="2">
        <v>786.8</v>
      </c>
      <c r="G42" s="4">
        <v>13941.199999999999</v>
      </c>
      <c r="H42" s="2">
        <v>30237.199999999997</v>
      </c>
      <c r="I42" s="2">
        <v>932.4</v>
      </c>
      <c r="J42" s="4">
        <v>13381.199999999999</v>
      </c>
      <c r="K42" s="2">
        <v>165.2</v>
      </c>
      <c r="L42" s="2">
        <v>305.2</v>
      </c>
      <c r="M42" s="2">
        <v>383.59999999999997</v>
      </c>
      <c r="N42" s="2">
        <v>534.79999999999995</v>
      </c>
      <c r="O42" s="2">
        <v>649.59999999999991</v>
      </c>
      <c r="P42" s="2">
        <v>786.8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7">
        <v>190.39999999999998</v>
      </c>
      <c r="X42" s="2">
        <v>243.6</v>
      </c>
      <c r="Y42" s="2">
        <v>383.59999999999997</v>
      </c>
      <c r="Z42" s="2">
        <v>492.79999999999995</v>
      </c>
      <c r="AA42" s="2">
        <v>613.19999999999993</v>
      </c>
      <c r="AB42" s="2">
        <v>786.8</v>
      </c>
      <c r="AC42" s="2">
        <v>826</v>
      </c>
      <c r="AD42" s="2">
        <v>949.19999999999993</v>
      </c>
      <c r="AE42" s="2">
        <v>1000</v>
      </c>
      <c r="AF42" s="2">
        <v>1100</v>
      </c>
      <c r="AG42" s="2">
        <v>1300</v>
      </c>
      <c r="AH42" s="4">
        <v>1400</v>
      </c>
      <c r="AI42" s="2">
        <v>196</v>
      </c>
      <c r="AJ42" s="2">
        <v>327.59999999999997</v>
      </c>
      <c r="AK42" s="2">
        <v>422.79999999999995</v>
      </c>
      <c r="AL42" s="2">
        <v>599.19999999999993</v>
      </c>
      <c r="AM42" s="2">
        <v>739.19999999999993</v>
      </c>
      <c r="AN42" s="2">
        <v>932.4</v>
      </c>
      <c r="AO42" s="2">
        <v>1047.2</v>
      </c>
      <c r="AP42" s="2">
        <v>1083.5999999999999</v>
      </c>
      <c r="AQ42" s="2">
        <v>1285.1999999999998</v>
      </c>
      <c r="AR42" s="2">
        <v>1489.6</v>
      </c>
      <c r="AS42" s="2">
        <v>1696.8</v>
      </c>
      <c r="AT42" s="2">
        <v>1744.3999999999999</v>
      </c>
    </row>
    <row r="43" spans="1:46" ht="18" x14ac:dyDescent="0.55000000000000004">
      <c r="A43" s="18" t="s">
        <v>50</v>
      </c>
      <c r="B43" s="2">
        <v>20400</v>
      </c>
      <c r="C43" s="2">
        <v>614.40000000000009</v>
      </c>
      <c r="D43" s="4">
        <v>15171.2</v>
      </c>
      <c r="E43" s="2">
        <v>22224</v>
      </c>
      <c r="F43" s="2">
        <v>988.80000000000007</v>
      </c>
      <c r="G43" s="4">
        <v>16019.2</v>
      </c>
      <c r="H43" s="2">
        <v>18476.8</v>
      </c>
      <c r="I43" s="2">
        <v>1120</v>
      </c>
      <c r="J43" s="4">
        <v>14230.400000000001</v>
      </c>
      <c r="K43" s="2">
        <v>54.400000000000006</v>
      </c>
      <c r="L43" s="2">
        <v>160</v>
      </c>
      <c r="M43" s="2">
        <v>214.4</v>
      </c>
      <c r="N43" s="2">
        <v>256</v>
      </c>
      <c r="O43" s="2">
        <v>390.40000000000003</v>
      </c>
      <c r="P43" s="2">
        <v>614.40000000000009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7">
        <v>51.2</v>
      </c>
      <c r="X43" s="2">
        <v>86.4</v>
      </c>
      <c r="Y43" s="2">
        <v>86.4</v>
      </c>
      <c r="Z43" s="2">
        <v>336</v>
      </c>
      <c r="AA43" s="2">
        <v>697.6</v>
      </c>
      <c r="AB43" s="2">
        <v>988.80000000000007</v>
      </c>
      <c r="AC43" s="2">
        <v>1561.6000000000001</v>
      </c>
      <c r="AD43" s="2">
        <v>1484.8000000000002</v>
      </c>
      <c r="AE43" s="2">
        <v>1372.8000000000002</v>
      </c>
      <c r="AF43" s="2">
        <v>1370</v>
      </c>
      <c r="AG43" s="2">
        <v>1375</v>
      </c>
      <c r="AH43" s="4">
        <v>1410</v>
      </c>
      <c r="AI43" s="2">
        <v>70.400000000000006</v>
      </c>
      <c r="AJ43" s="2">
        <v>166.4</v>
      </c>
      <c r="AK43" s="2">
        <v>288</v>
      </c>
      <c r="AL43" s="2">
        <v>480</v>
      </c>
      <c r="AM43" s="2">
        <v>825.6</v>
      </c>
      <c r="AN43" s="2">
        <v>1120</v>
      </c>
      <c r="AO43" s="2">
        <v>1465.6000000000001</v>
      </c>
      <c r="AP43" s="2">
        <v>1449.6000000000001</v>
      </c>
      <c r="AQ43" s="2">
        <v>1670.4</v>
      </c>
      <c r="AR43" s="2">
        <v>1811.2</v>
      </c>
      <c r="AS43" s="2">
        <v>1907.2</v>
      </c>
      <c r="AT43" s="2">
        <v>1891.2</v>
      </c>
    </row>
    <row r="44" spans="1:46" ht="18" x14ac:dyDescent="0.55000000000000004">
      <c r="A44" s="18" t="s">
        <v>51</v>
      </c>
      <c r="B44" s="2">
        <v>21088</v>
      </c>
      <c r="C44" s="2">
        <v>1264</v>
      </c>
      <c r="D44" s="4">
        <v>4828</v>
      </c>
      <c r="E44" s="2">
        <v>19736</v>
      </c>
      <c r="F44" s="2">
        <v>932</v>
      </c>
      <c r="G44" s="4">
        <v>5940</v>
      </c>
      <c r="H44" s="2">
        <v>19156</v>
      </c>
      <c r="I44" s="2">
        <v>860</v>
      </c>
      <c r="J44" s="4">
        <v>7744</v>
      </c>
      <c r="K44" s="2">
        <v>112</v>
      </c>
      <c r="L44" s="2">
        <v>276</v>
      </c>
      <c r="M44" s="2">
        <v>524</v>
      </c>
      <c r="N44" s="2">
        <v>744</v>
      </c>
      <c r="O44" s="2">
        <v>984</v>
      </c>
      <c r="P44" s="2">
        <v>1264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7">
        <v>56</v>
      </c>
      <c r="X44" s="2">
        <v>128</v>
      </c>
      <c r="Y44" s="2">
        <v>288</v>
      </c>
      <c r="Z44" s="2">
        <v>560</v>
      </c>
      <c r="AA44" s="2">
        <v>668</v>
      </c>
      <c r="AB44" s="2">
        <v>932</v>
      </c>
      <c r="AC44" s="2">
        <v>996</v>
      </c>
      <c r="AD44" s="2">
        <v>936</v>
      </c>
      <c r="AE44" s="2">
        <v>1176</v>
      </c>
      <c r="AF44" s="2">
        <v>1332</v>
      </c>
      <c r="AG44" s="2">
        <v>1276</v>
      </c>
      <c r="AH44" s="4">
        <v>1400</v>
      </c>
      <c r="AI44" s="2">
        <v>84</v>
      </c>
      <c r="AJ44" s="2">
        <v>188</v>
      </c>
      <c r="AK44" s="2">
        <v>348</v>
      </c>
      <c r="AL44" s="2">
        <v>492</v>
      </c>
      <c r="AM44" s="2">
        <v>672</v>
      </c>
      <c r="AN44" s="2">
        <v>860</v>
      </c>
      <c r="AO44" s="2">
        <v>1040</v>
      </c>
      <c r="AP44" s="2">
        <v>1040</v>
      </c>
      <c r="AQ44" s="2">
        <v>1200</v>
      </c>
      <c r="AR44" s="2">
        <v>1360</v>
      </c>
      <c r="AS44" s="2">
        <v>1504</v>
      </c>
      <c r="AT44" s="2">
        <v>1500</v>
      </c>
    </row>
    <row r="45" spans="1:46" ht="18" x14ac:dyDescent="0.55000000000000004">
      <c r="A45" s="2" t="s">
        <v>52</v>
      </c>
      <c r="B45" s="2">
        <v>23736.9</v>
      </c>
      <c r="C45" s="2">
        <v>1012.0000000000001</v>
      </c>
      <c r="D45" s="4">
        <v>8207.1</v>
      </c>
      <c r="E45" s="2">
        <v>22754.600000000002</v>
      </c>
      <c r="F45" s="2">
        <v>718.30000000000007</v>
      </c>
      <c r="G45" s="4">
        <v>9447.9000000000015</v>
      </c>
      <c r="H45" s="2">
        <v>22525.800000000003</v>
      </c>
      <c r="I45" s="2">
        <v>723.80000000000007</v>
      </c>
      <c r="J45" s="4">
        <v>8362.2000000000007</v>
      </c>
      <c r="K45" s="2">
        <v>187.00000000000003</v>
      </c>
      <c r="L45" s="2">
        <v>347.6</v>
      </c>
      <c r="M45" s="2">
        <v>525.80000000000007</v>
      </c>
      <c r="N45" s="2">
        <v>688.6</v>
      </c>
      <c r="O45" s="2">
        <v>866.80000000000007</v>
      </c>
      <c r="P45" s="2">
        <v>1012.0000000000001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7">
        <v>178.20000000000002</v>
      </c>
      <c r="X45" s="2">
        <v>321.20000000000005</v>
      </c>
      <c r="Y45" s="2">
        <v>438.90000000000003</v>
      </c>
      <c r="Z45" s="2">
        <v>556.6</v>
      </c>
      <c r="AA45" s="2">
        <v>652.30000000000007</v>
      </c>
      <c r="AB45" s="2">
        <v>718.30000000000007</v>
      </c>
      <c r="AC45" s="2">
        <v>787.6</v>
      </c>
      <c r="AD45" s="2">
        <v>800.80000000000007</v>
      </c>
      <c r="AE45" s="2">
        <v>887.7</v>
      </c>
      <c r="AF45" s="2">
        <v>953.7</v>
      </c>
      <c r="AG45" s="2">
        <v>1100</v>
      </c>
      <c r="AH45" s="4">
        <v>1120</v>
      </c>
      <c r="AI45" s="2">
        <v>146.30000000000001</v>
      </c>
      <c r="AJ45" s="2">
        <v>283.8</v>
      </c>
      <c r="AK45" s="2">
        <v>452.1</v>
      </c>
      <c r="AL45" s="2">
        <v>449.90000000000003</v>
      </c>
      <c r="AM45" s="2">
        <v>594</v>
      </c>
      <c r="AN45" s="2">
        <v>723.80000000000007</v>
      </c>
      <c r="AO45" s="2">
        <v>821.7</v>
      </c>
      <c r="AP45" s="2">
        <v>765.6</v>
      </c>
      <c r="AQ45" s="2">
        <v>925.1</v>
      </c>
      <c r="AR45" s="2">
        <v>940.50000000000011</v>
      </c>
      <c r="AS45" s="2">
        <v>1093.4000000000001</v>
      </c>
      <c r="AT45" s="2">
        <v>1024.1000000000001</v>
      </c>
    </row>
    <row r="46" spans="1:46" ht="18" x14ac:dyDescent="0.55000000000000004">
      <c r="A46" s="18" t="s">
        <v>53</v>
      </c>
      <c r="B46" s="2">
        <v>6302</v>
      </c>
      <c r="C46" s="2">
        <v>240</v>
      </c>
      <c r="D46" s="4">
        <v>4655</v>
      </c>
      <c r="E46" s="2">
        <v>5400</v>
      </c>
      <c r="F46" s="2">
        <v>190</v>
      </c>
      <c r="G46" s="4">
        <v>4096</v>
      </c>
      <c r="H46" s="2">
        <v>5293</v>
      </c>
      <c r="I46" s="2">
        <v>156</v>
      </c>
      <c r="J46" s="4">
        <v>4514</v>
      </c>
      <c r="K46" s="2">
        <v>36</v>
      </c>
      <c r="L46" s="2">
        <v>81</v>
      </c>
      <c r="M46" s="2">
        <v>100</v>
      </c>
      <c r="N46" s="2">
        <v>143</v>
      </c>
      <c r="O46" s="2">
        <v>205</v>
      </c>
      <c r="P46" s="2">
        <v>240</v>
      </c>
      <c r="Q46" s="1"/>
      <c r="R46" s="1"/>
      <c r="S46" s="1"/>
      <c r="T46" s="1"/>
      <c r="U46" s="1"/>
      <c r="V46" s="1"/>
      <c r="W46" s="17">
        <v>20</v>
      </c>
      <c r="X46" s="2">
        <v>22</v>
      </c>
      <c r="Y46" s="2">
        <v>35</v>
      </c>
      <c r="Z46" s="2">
        <v>68</v>
      </c>
      <c r="AA46" s="2">
        <v>78</v>
      </c>
      <c r="AB46" s="2">
        <v>80</v>
      </c>
      <c r="AC46" s="2">
        <v>98</v>
      </c>
      <c r="AD46" s="2">
        <v>101</v>
      </c>
      <c r="AE46" s="2">
        <v>101</v>
      </c>
      <c r="AF46" s="2">
        <v>110</v>
      </c>
      <c r="AG46" s="2">
        <v>126</v>
      </c>
      <c r="AH46" s="4">
        <v>127</v>
      </c>
      <c r="AI46" s="2">
        <v>8</v>
      </c>
      <c r="AJ46" s="2">
        <v>12</v>
      </c>
      <c r="AK46" s="2">
        <v>44</v>
      </c>
      <c r="AL46" s="2">
        <v>94</v>
      </c>
      <c r="AM46" s="2">
        <v>143</v>
      </c>
      <c r="AN46" s="2">
        <v>156</v>
      </c>
      <c r="AO46" s="2">
        <v>197</v>
      </c>
      <c r="AP46" s="2">
        <v>204</v>
      </c>
      <c r="AQ46" s="2">
        <v>216</v>
      </c>
      <c r="AR46" s="2">
        <v>239</v>
      </c>
      <c r="AS46" s="2">
        <v>246</v>
      </c>
      <c r="AT46" s="2">
        <v>257</v>
      </c>
    </row>
    <row r="47" spans="1:46" ht="18" x14ac:dyDescent="0.55000000000000004">
      <c r="A47" s="18" t="s">
        <v>54</v>
      </c>
      <c r="B47" s="2">
        <v>10675</v>
      </c>
      <c r="C47" s="2">
        <v>128</v>
      </c>
      <c r="D47" s="4">
        <v>8210</v>
      </c>
      <c r="E47" s="2">
        <v>10133</v>
      </c>
      <c r="F47" s="2">
        <v>89</v>
      </c>
      <c r="G47" s="4">
        <v>8179</v>
      </c>
      <c r="H47" s="2">
        <v>11178</v>
      </c>
      <c r="I47" s="2">
        <v>190</v>
      </c>
      <c r="J47" s="4">
        <v>8010</v>
      </c>
      <c r="K47" s="2">
        <v>17</v>
      </c>
      <c r="L47" s="2">
        <v>49</v>
      </c>
      <c r="M47" s="2">
        <v>126</v>
      </c>
      <c r="N47" s="2">
        <v>190</v>
      </c>
      <c r="O47" s="2">
        <v>164</v>
      </c>
      <c r="P47" s="2">
        <v>128</v>
      </c>
      <c r="Q47" s="1"/>
      <c r="R47" s="1"/>
      <c r="S47" s="1"/>
      <c r="T47" s="1"/>
      <c r="U47" s="1"/>
      <c r="V47" s="1"/>
      <c r="W47" s="17">
        <v>55</v>
      </c>
      <c r="X47" s="2">
        <v>59</v>
      </c>
      <c r="Y47" s="2">
        <v>66</v>
      </c>
      <c r="Z47" s="2">
        <v>78</v>
      </c>
      <c r="AA47" s="2">
        <v>88</v>
      </c>
      <c r="AB47" s="2">
        <v>89</v>
      </c>
      <c r="AC47" s="2">
        <v>98</v>
      </c>
      <c r="AD47" s="2">
        <v>102</v>
      </c>
      <c r="AE47" s="2">
        <v>110</v>
      </c>
      <c r="AF47" s="2">
        <v>141</v>
      </c>
      <c r="AG47" s="2">
        <v>204</v>
      </c>
      <c r="AH47" s="4">
        <v>204</v>
      </c>
      <c r="AI47" s="2">
        <v>36</v>
      </c>
      <c r="AJ47" s="2">
        <v>68</v>
      </c>
      <c r="AK47" s="2">
        <v>121</v>
      </c>
      <c r="AL47" s="2">
        <v>168</v>
      </c>
      <c r="AM47" s="2">
        <v>221</v>
      </c>
      <c r="AN47" s="2">
        <v>269</v>
      </c>
      <c r="AO47" s="2">
        <v>313</v>
      </c>
      <c r="AP47" s="2">
        <v>357</v>
      </c>
      <c r="AQ47" s="2">
        <v>396</v>
      </c>
      <c r="AR47" s="2">
        <v>449</v>
      </c>
      <c r="AS47" s="2">
        <v>497</v>
      </c>
      <c r="AT47" s="2">
        <v>430</v>
      </c>
    </row>
    <row r="48" spans="1:46" ht="18" x14ac:dyDescent="0.55000000000000004">
      <c r="A48" s="18" t="s">
        <v>55</v>
      </c>
      <c r="B48" s="2">
        <v>13307</v>
      </c>
      <c r="C48" s="2">
        <v>862</v>
      </c>
      <c r="D48" s="4">
        <v>5279</v>
      </c>
      <c r="E48" s="2">
        <v>12127</v>
      </c>
      <c r="F48" s="2">
        <v>742</v>
      </c>
      <c r="G48" s="4">
        <v>5491</v>
      </c>
      <c r="H48" s="2">
        <v>13448</v>
      </c>
      <c r="I48" s="2">
        <v>905</v>
      </c>
      <c r="J48" s="4">
        <v>6062</v>
      </c>
      <c r="K48" s="2">
        <v>126</v>
      </c>
      <c r="L48" s="2">
        <v>242</v>
      </c>
      <c r="M48" s="2">
        <v>379</v>
      </c>
      <c r="N48" s="2">
        <v>542</v>
      </c>
      <c r="O48" s="2">
        <v>696</v>
      </c>
      <c r="P48" s="2">
        <v>862</v>
      </c>
      <c r="Q48" s="1"/>
      <c r="R48" s="1"/>
      <c r="S48" s="1"/>
      <c r="T48" s="1"/>
      <c r="U48" s="1"/>
      <c r="V48" s="1"/>
      <c r="W48" s="17">
        <v>110</v>
      </c>
      <c r="X48" s="2">
        <v>202</v>
      </c>
      <c r="Y48" s="2">
        <v>363</v>
      </c>
      <c r="Z48" s="2">
        <v>474</v>
      </c>
      <c r="AA48" s="2">
        <v>609</v>
      </c>
      <c r="AB48" s="2">
        <v>742</v>
      </c>
      <c r="AC48" s="2">
        <v>861</v>
      </c>
      <c r="AD48" s="2">
        <v>941</v>
      </c>
      <c r="AE48" s="2">
        <v>1032</v>
      </c>
      <c r="AF48" s="2">
        <v>1138</v>
      </c>
      <c r="AG48" s="2">
        <v>1266</v>
      </c>
      <c r="AH48" s="4">
        <v>1270</v>
      </c>
      <c r="AI48" s="2">
        <v>112</v>
      </c>
      <c r="AJ48" s="2">
        <v>224</v>
      </c>
      <c r="AK48" s="2">
        <v>405</v>
      </c>
      <c r="AL48" s="2">
        <v>571</v>
      </c>
      <c r="AM48" s="2">
        <v>741</v>
      </c>
      <c r="AN48" s="2">
        <v>905</v>
      </c>
      <c r="AO48" s="2">
        <v>1037</v>
      </c>
      <c r="AP48" s="2">
        <v>1115</v>
      </c>
      <c r="AQ48" s="2">
        <v>1275</v>
      </c>
      <c r="AR48" s="2">
        <v>1462</v>
      </c>
      <c r="AS48" s="2">
        <v>1620</v>
      </c>
      <c r="AT48" s="2">
        <v>1656</v>
      </c>
    </row>
    <row r="49" spans="1:46" ht="18" x14ac:dyDescent="0.55000000000000004">
      <c r="A49" s="18" t="s">
        <v>56</v>
      </c>
      <c r="B49" s="2">
        <v>11182</v>
      </c>
      <c r="C49" s="2">
        <v>1193</v>
      </c>
      <c r="D49" s="4">
        <v>4311</v>
      </c>
      <c r="E49" s="2">
        <v>10457</v>
      </c>
      <c r="F49" s="2">
        <v>890</v>
      </c>
      <c r="G49" s="4">
        <v>4595</v>
      </c>
      <c r="H49" s="2">
        <v>9952</v>
      </c>
      <c r="I49" s="2">
        <v>810</v>
      </c>
      <c r="J49" s="4">
        <v>4298</v>
      </c>
      <c r="K49" s="2">
        <v>111</v>
      </c>
      <c r="L49" s="2">
        <v>233</v>
      </c>
      <c r="M49" s="2">
        <v>397</v>
      </c>
      <c r="N49" s="2">
        <v>588</v>
      </c>
      <c r="O49" s="2">
        <v>1030</v>
      </c>
      <c r="P49" s="2">
        <v>1193</v>
      </c>
      <c r="Q49" s="1"/>
      <c r="R49" s="1"/>
      <c r="S49" s="1"/>
      <c r="T49" s="1"/>
      <c r="U49" s="1"/>
      <c r="V49" s="1"/>
      <c r="W49" s="17">
        <v>34</v>
      </c>
      <c r="X49" s="2">
        <v>107</v>
      </c>
      <c r="Y49" s="2">
        <v>198</v>
      </c>
      <c r="Z49" s="2">
        <v>265</v>
      </c>
      <c r="AA49" s="2">
        <v>318</v>
      </c>
      <c r="AB49" s="2">
        <v>382</v>
      </c>
      <c r="AC49" s="2">
        <v>450</v>
      </c>
      <c r="AD49" s="2">
        <v>525</v>
      </c>
      <c r="AE49" s="2">
        <v>589</v>
      </c>
      <c r="AF49" s="2">
        <v>640</v>
      </c>
      <c r="AG49" s="2">
        <v>733</v>
      </c>
      <c r="AH49" s="4">
        <v>806</v>
      </c>
      <c r="AI49" s="2">
        <v>95</v>
      </c>
      <c r="AJ49" s="2">
        <v>176</v>
      </c>
      <c r="AK49" s="2">
        <v>270</v>
      </c>
      <c r="AL49" s="2">
        <v>362</v>
      </c>
      <c r="AM49" s="2">
        <v>454</v>
      </c>
      <c r="AN49" s="2">
        <v>542</v>
      </c>
      <c r="AO49" s="2">
        <v>639</v>
      </c>
      <c r="AP49" s="2">
        <v>734</v>
      </c>
      <c r="AQ49" s="2">
        <v>835</v>
      </c>
      <c r="AR49" s="2">
        <v>939</v>
      </c>
      <c r="AS49" s="2">
        <v>1038</v>
      </c>
      <c r="AT49" s="2">
        <v>1080</v>
      </c>
    </row>
    <row r="50" spans="1:46" ht="18" x14ac:dyDescent="0.55000000000000004">
      <c r="A50" s="18" t="s">
        <v>57</v>
      </c>
      <c r="B50" s="2">
        <v>8250</v>
      </c>
      <c r="C50" s="2">
        <v>541</v>
      </c>
      <c r="D50" s="4">
        <v>5923</v>
      </c>
      <c r="E50" s="2">
        <v>8507</v>
      </c>
      <c r="F50" s="2">
        <v>369</v>
      </c>
      <c r="G50" s="4">
        <v>6622</v>
      </c>
      <c r="H50" s="2">
        <v>8899</v>
      </c>
      <c r="I50" s="2">
        <v>474</v>
      </c>
      <c r="J50" s="4">
        <v>6231</v>
      </c>
      <c r="K50" s="2">
        <v>100</v>
      </c>
      <c r="L50" s="2">
        <v>177</v>
      </c>
      <c r="M50" s="2">
        <v>252</v>
      </c>
      <c r="N50" s="2">
        <v>329</v>
      </c>
      <c r="O50" s="2">
        <v>461</v>
      </c>
      <c r="P50" s="2">
        <v>541</v>
      </c>
      <c r="Q50" s="1"/>
      <c r="R50" s="1"/>
      <c r="S50" s="1"/>
      <c r="T50" s="1"/>
      <c r="U50" s="1"/>
      <c r="V50" s="1"/>
      <c r="W50" s="17">
        <v>88</v>
      </c>
      <c r="X50" s="2">
        <v>103</v>
      </c>
      <c r="Y50" s="2">
        <v>181</v>
      </c>
      <c r="Z50" s="2">
        <v>259</v>
      </c>
      <c r="AA50" s="2">
        <v>303</v>
      </c>
      <c r="AB50" s="2">
        <v>369</v>
      </c>
      <c r="AC50" s="2">
        <v>404</v>
      </c>
      <c r="AD50" s="2">
        <v>385</v>
      </c>
      <c r="AE50" s="2">
        <v>407</v>
      </c>
      <c r="AF50" s="2">
        <v>407</v>
      </c>
      <c r="AG50" s="2">
        <v>424</v>
      </c>
      <c r="AH50" s="4">
        <v>349</v>
      </c>
      <c r="AI50" s="2">
        <v>85</v>
      </c>
      <c r="AJ50" s="2">
        <v>136</v>
      </c>
      <c r="AK50" s="2">
        <v>213</v>
      </c>
      <c r="AL50" s="2">
        <v>298</v>
      </c>
      <c r="AM50" s="2">
        <v>386</v>
      </c>
      <c r="AN50" s="2">
        <v>474</v>
      </c>
      <c r="AO50" s="2">
        <v>543</v>
      </c>
      <c r="AP50" s="2">
        <v>549</v>
      </c>
      <c r="AQ50" s="2">
        <v>627</v>
      </c>
      <c r="AR50" s="2">
        <v>707</v>
      </c>
      <c r="AS50" s="2">
        <v>788</v>
      </c>
      <c r="AT50" s="2">
        <v>788</v>
      </c>
    </row>
    <row r="51" spans="1:46" ht="18" x14ac:dyDescent="0.55000000000000004">
      <c r="A51" s="18" t="s">
        <v>58</v>
      </c>
      <c r="B51" s="2">
        <v>8152</v>
      </c>
      <c r="C51" s="2">
        <v>258</v>
      </c>
      <c r="D51" s="4">
        <v>5700</v>
      </c>
      <c r="E51" s="2">
        <v>10832</v>
      </c>
      <c r="F51" s="2">
        <v>577</v>
      </c>
      <c r="G51" s="4">
        <v>5100</v>
      </c>
      <c r="H51" s="2">
        <v>9698</v>
      </c>
      <c r="I51" s="2">
        <v>350</v>
      </c>
      <c r="J51" s="4">
        <v>5200</v>
      </c>
      <c r="K51" s="2">
        <v>46</v>
      </c>
      <c r="L51" s="2">
        <v>106</v>
      </c>
      <c r="M51" s="2">
        <v>123</v>
      </c>
      <c r="N51" s="2">
        <v>149</v>
      </c>
      <c r="O51" s="2">
        <v>236</v>
      </c>
      <c r="P51" s="2">
        <v>258</v>
      </c>
      <c r="Q51" s="1"/>
      <c r="R51" s="1"/>
      <c r="S51" s="1"/>
      <c r="T51" s="1"/>
      <c r="U51" s="1"/>
      <c r="V51" s="1"/>
      <c r="W51" s="17">
        <v>108</v>
      </c>
      <c r="X51" s="2">
        <v>227</v>
      </c>
      <c r="Y51" s="2">
        <v>320</v>
      </c>
      <c r="Z51" s="2">
        <v>414</v>
      </c>
      <c r="AA51" s="2">
        <v>495</v>
      </c>
      <c r="AB51" s="2">
        <v>577</v>
      </c>
      <c r="AC51" s="2">
        <v>654</v>
      </c>
      <c r="AD51" s="2">
        <v>934</v>
      </c>
      <c r="AE51" s="2">
        <v>934</v>
      </c>
      <c r="AF51" s="2">
        <v>934</v>
      </c>
      <c r="AG51" s="2">
        <v>991</v>
      </c>
      <c r="AH51" s="4">
        <v>930</v>
      </c>
      <c r="AI51" s="2">
        <v>27</v>
      </c>
      <c r="AJ51" s="2">
        <v>114</v>
      </c>
      <c r="AK51" s="2">
        <v>183</v>
      </c>
      <c r="AL51" s="2">
        <v>266</v>
      </c>
      <c r="AM51" s="2">
        <v>326</v>
      </c>
      <c r="AN51" s="2">
        <v>350</v>
      </c>
      <c r="AO51" s="2">
        <v>388</v>
      </c>
      <c r="AP51" s="2">
        <v>434</v>
      </c>
      <c r="AQ51" s="2">
        <v>480</v>
      </c>
      <c r="AR51" s="2">
        <v>513</v>
      </c>
      <c r="AS51" s="2">
        <v>557</v>
      </c>
      <c r="AT51" s="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6698-A1F9-44A0-B483-9BE332305FF6}">
  <sheetPr>
    <pageSetUpPr fitToPage="1"/>
  </sheetPr>
  <dimension ref="A1:AE39"/>
  <sheetViews>
    <sheetView showGridLines="0" tabSelected="1" topLeftCell="B1" zoomScale="107" zoomScaleNormal="107" workbookViewId="0">
      <selection activeCell="AG24" sqref="AG24"/>
    </sheetView>
  </sheetViews>
  <sheetFormatPr defaultRowHeight="14.4" x14ac:dyDescent="0.3"/>
  <cols>
    <col min="1" max="1" width="8.88671875" style="21"/>
    <col min="2" max="2" width="3" customWidth="1"/>
    <col min="5" max="5" width="0.21875" customWidth="1"/>
    <col min="6" max="7" width="5.5546875" customWidth="1"/>
    <col min="8" max="8" width="1.6640625" style="21" customWidth="1"/>
    <col min="9" max="10" width="5.5546875" customWidth="1"/>
    <col min="11" max="11" width="1.6640625" customWidth="1"/>
    <col min="13" max="13" width="0.21875" customWidth="1"/>
    <col min="14" max="15" width="5.5546875" customWidth="1"/>
    <col min="16" max="16" width="1.6640625" customWidth="1"/>
    <col min="17" max="18" width="5.5546875" customWidth="1"/>
    <col min="19" max="19" width="1.6640625" customWidth="1"/>
    <col min="21" max="21" width="0.21875" customWidth="1"/>
    <col min="22" max="23" width="5.5546875" customWidth="1"/>
    <col min="24" max="24" width="1.6640625" customWidth="1"/>
    <col min="25" max="26" width="5.5546875" customWidth="1"/>
    <col min="28" max="28" width="6.33203125" customWidth="1"/>
  </cols>
  <sheetData>
    <row r="1" spans="1:3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31" x14ac:dyDescent="0.3">
      <c r="A2" s="30"/>
      <c r="B2" s="30"/>
      <c r="C2" s="30" t="s">
        <v>60</v>
      </c>
      <c r="D2" s="30">
        <v>2020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3"/>
      <c r="T2" s="30"/>
      <c r="U2" s="30"/>
      <c r="V2" s="30"/>
      <c r="W2" s="30"/>
      <c r="X2" s="30"/>
      <c r="Y2" s="30"/>
      <c r="Z2" s="30"/>
      <c r="AA2" s="30"/>
      <c r="AB2" s="30"/>
    </row>
    <row r="3" spans="1:31" x14ac:dyDescent="0.3">
      <c r="A3" s="30"/>
      <c r="B3" s="30"/>
      <c r="C3" s="30" t="s">
        <v>61</v>
      </c>
      <c r="D3" s="30" t="s">
        <v>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3"/>
      <c r="R3" s="30"/>
      <c r="S3" s="30"/>
      <c r="T3" s="30"/>
      <c r="U3" s="30"/>
      <c r="V3" s="30"/>
      <c r="W3" s="33"/>
      <c r="X3" s="30"/>
      <c r="Y3" s="30"/>
      <c r="Z3" s="30"/>
      <c r="AA3" s="30"/>
      <c r="AB3" s="30"/>
    </row>
    <row r="4" spans="1:31" x14ac:dyDescent="0.3">
      <c r="A4" s="30"/>
      <c r="B4" s="30"/>
      <c r="C4" s="30" t="s">
        <v>62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E4" s="29"/>
    </row>
    <row r="5" spans="1:31" x14ac:dyDescent="0.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31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E6" s="29"/>
    </row>
    <row r="7" spans="1:31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31" x14ac:dyDescent="0.3">
      <c r="A8" s="30"/>
      <c r="D8" s="87" t="s">
        <v>14</v>
      </c>
      <c r="E8" s="87"/>
      <c r="F8" s="88" t="s">
        <v>75</v>
      </c>
      <c r="G8" s="87"/>
      <c r="H8" s="87"/>
      <c r="I8" s="87"/>
      <c r="J8" s="87"/>
      <c r="L8" s="87" t="s">
        <v>15</v>
      </c>
      <c r="M8" s="87"/>
      <c r="N8" s="88" t="s">
        <v>75</v>
      </c>
      <c r="O8" s="87"/>
      <c r="P8" s="87"/>
      <c r="Q8" s="87"/>
      <c r="R8" s="87"/>
      <c r="T8" s="87" t="s">
        <v>16</v>
      </c>
      <c r="U8" s="87"/>
      <c r="V8" s="88" t="s">
        <v>75</v>
      </c>
      <c r="W8" s="87"/>
      <c r="X8" s="87"/>
      <c r="Y8" s="87"/>
      <c r="Z8" s="87"/>
      <c r="AA8" s="35"/>
      <c r="AB8" s="30"/>
    </row>
    <row r="9" spans="1:31" x14ac:dyDescent="0.3">
      <c r="A9" s="30"/>
      <c r="D9" t="s">
        <v>12</v>
      </c>
      <c r="F9" t="s">
        <v>76</v>
      </c>
      <c r="G9" s="21"/>
      <c r="I9" t="s">
        <v>77</v>
      </c>
      <c r="L9" s="21" t="s">
        <v>12</v>
      </c>
      <c r="M9" s="21"/>
      <c r="N9" s="21" t="s">
        <v>76</v>
      </c>
      <c r="O9" s="21"/>
      <c r="P9" s="21"/>
      <c r="Q9" s="21" t="s">
        <v>77</v>
      </c>
      <c r="T9" s="21" t="s">
        <v>12</v>
      </c>
      <c r="U9" s="21"/>
      <c r="V9" s="21" t="s">
        <v>76</v>
      </c>
      <c r="W9" s="21"/>
      <c r="X9" s="21"/>
      <c r="Y9" s="21" t="s">
        <v>77</v>
      </c>
      <c r="AA9" s="35"/>
      <c r="AB9" s="30"/>
    </row>
    <row r="10" spans="1:31" s="21" customFormat="1" ht="2.4" customHeight="1" x14ac:dyDescent="0.3">
      <c r="A10" s="30"/>
      <c r="D10" s="27"/>
      <c r="F10" s="28"/>
      <c r="G10" s="28"/>
      <c r="I10" s="28"/>
      <c r="J10" s="28"/>
      <c r="L10" s="27"/>
      <c r="N10" s="28"/>
      <c r="O10" s="28"/>
      <c r="Q10" s="28"/>
      <c r="R10" s="28"/>
      <c r="T10" s="27"/>
      <c r="V10" s="28"/>
      <c r="W10" s="28"/>
      <c r="Y10" s="28"/>
      <c r="Z10" s="28"/>
      <c r="AA10" s="35"/>
      <c r="AB10" s="30"/>
    </row>
    <row r="11" spans="1:31" x14ac:dyDescent="0.3">
      <c r="A11" s="30"/>
      <c r="B11" s="25">
        <f>IFERROR(INDEX(CalculationSet!L15:L$29,CalculationSet!$C$4),"")</f>
        <v>1</v>
      </c>
      <c r="C11" s="25" t="str">
        <f>IFERROR(INDEX(CalculationSet!M15:M$29,CalculationSet!$C$4),"")</f>
        <v>Annie</v>
      </c>
      <c r="D11" s="25">
        <f>IFERROR(INDEX(CalculationSet!N15:N$29,CalculationSet!$C$4),"")</f>
        <v>11649</v>
      </c>
      <c r="E11" s="25"/>
      <c r="F11" s="26">
        <f>IFERROR(INDEX(CalculationSet!W15:W$29,CalculationSet!$C$4),"")</f>
        <v>0.11859035913193777</v>
      </c>
      <c r="G11" s="29">
        <f>F11</f>
        <v>0.11859035913193777</v>
      </c>
      <c r="I11" s="26">
        <f>IFERROR(INDEX(CalculationSet!Z15:Z$29,CalculationSet!$C$4),"")</f>
        <v>-1.6897951477390729E-2</v>
      </c>
      <c r="J11" s="29">
        <f>I11</f>
        <v>-1.6897951477390729E-2</v>
      </c>
      <c r="L11" s="25">
        <f>IFERROR(INDEX(CalculationSet!O15:O$29,CalculationSet!$C$4),"")</f>
        <v>802</v>
      </c>
      <c r="N11" s="26">
        <f>IFERROR(INDEX(CalculationSet!X15:X$29,CalculationSet!$C$4),"")</f>
        <v>0.4962686567164179</v>
      </c>
      <c r="O11" s="29">
        <f>N11</f>
        <v>0.4962686567164179</v>
      </c>
      <c r="Q11" s="26">
        <f>IFERROR(INDEX(CalculationSet!AA15:AA$29,CalculationSet!$C$4),"")</f>
        <v>-3.2490974729241874E-2</v>
      </c>
      <c r="R11" s="29" t="str">
        <f>IF(Q11&gt;=0.05,"▲","▼")</f>
        <v>▼</v>
      </c>
      <c r="T11" s="25">
        <f>IFERROR(INDEX(CalculationSet!P15:P$29,CalculationSet!$C$4),"")</f>
        <v>5956</v>
      </c>
      <c r="V11" s="26">
        <f>IFERROR(INDEX(CalculationSet!Y15:Y$29,CalculationSet!$C$4),"")</f>
        <v>-0.11276627439296887</v>
      </c>
      <c r="W11" s="29">
        <f>V11</f>
        <v>-0.11276627439296887</v>
      </c>
      <c r="Y11" s="26">
        <f>IFERROR(INDEX(CalculationSet!AB15:AB$29,CalculationSet!$C$4),"")</f>
        <v>-1.3229457592238718E-2</v>
      </c>
      <c r="Z11" s="29" t="str">
        <f>IF(Y11&gt;=0.05,"▲","▼")</f>
        <v>▼</v>
      </c>
      <c r="AA11" s="35"/>
      <c r="AB11" s="30"/>
      <c r="AD11" s="29"/>
    </row>
    <row r="12" spans="1:31" x14ac:dyDescent="0.3">
      <c r="A12" s="30"/>
      <c r="B12" s="25">
        <f>IFERROR(INDEX(CalculationSet!L16:L$29,CalculationSet!$C$4),"")</f>
        <v>2</v>
      </c>
      <c r="C12" s="25" t="str">
        <f>IFERROR(INDEX(CalculationSet!M16:M$29,CalculationSet!$C$4),"")</f>
        <v>Greatest Show</v>
      </c>
      <c r="D12" s="25">
        <f>IFERROR(INDEX(CalculationSet!N16:N$29,CalculationSet!$C$4),"")</f>
        <v>7718</v>
      </c>
      <c r="E12" s="25"/>
      <c r="F12" s="26">
        <f>IFERROR(INDEX(CalculationSet!W16:W$29,CalculationSet!$C$4),"")</f>
        <v>5.9873661082120298E-2</v>
      </c>
      <c r="G12" s="29">
        <f t="shared" ref="G12:G20" si="0">F12</f>
        <v>5.9873661082120298E-2</v>
      </c>
      <c r="I12" s="26">
        <f>IFERROR(INDEX(CalculationSet!Z16:Z$29,CalculationSet!$C$4),"")</f>
        <v>0.13621469808082384</v>
      </c>
      <c r="J12" s="29">
        <f t="shared" ref="J12:J20" si="1">I12</f>
        <v>0.13621469808082384</v>
      </c>
      <c r="L12" s="25">
        <f>IFERROR(INDEX(CalculationSet!O16:O$29,CalculationSet!$C$4),"")</f>
        <v>876</v>
      </c>
      <c r="N12" s="26">
        <f>IFERROR(INDEX(CalculationSet!X16:X$29,CalculationSet!$C$4),"")</f>
        <v>0.13032258064516128</v>
      </c>
      <c r="O12" s="29">
        <f t="shared" ref="O12:O20" si="2">N12</f>
        <v>0.13032258064516128</v>
      </c>
      <c r="Q12" s="26">
        <f>IFERROR(INDEX(CalculationSet!AA16:AA$29,CalculationSet!$C$4),"")</f>
        <v>0.18501529051987767</v>
      </c>
      <c r="R12" s="29" t="str">
        <f t="shared" ref="R12:R20" si="3">IF(Q12&gt;=0.05,"▲","▼")</f>
        <v>▲</v>
      </c>
      <c r="T12" s="25">
        <f>IFERROR(INDEX(CalculationSet!P16:P$29,CalculationSet!$C$4),"")</f>
        <v>8432</v>
      </c>
      <c r="V12" s="26">
        <f>IFERROR(INDEX(CalculationSet!Y16:Y$29,CalculationSet!$C$4),"")</f>
        <v>2.3052657122057753E-2</v>
      </c>
      <c r="W12" s="29">
        <f t="shared" ref="W12:W20" si="4">V12</f>
        <v>2.3052657122057753E-2</v>
      </c>
      <c r="Y12" s="26">
        <f>IFERROR(INDEX(CalculationSet!AB16:AB$29,CalculationSet!$C$4),"")</f>
        <v>-8.421559191530318E-3</v>
      </c>
      <c r="Z12" s="29" t="str">
        <f t="shared" ref="Z12:Z20" si="5">IF(Y12&gt;=0.05,"▲","▼")</f>
        <v>▼</v>
      </c>
      <c r="AA12" s="35"/>
      <c r="AB12" s="30"/>
    </row>
    <row r="13" spans="1:31" x14ac:dyDescent="0.3">
      <c r="A13" s="30"/>
      <c r="B13" s="25">
        <f>IFERROR(INDEX(CalculationSet!L17:L$29,CalculationSet!$C$4),"")</f>
        <v>3</v>
      </c>
      <c r="C13" s="25" t="str">
        <f>IFERROR(INDEX(CalculationSet!M17:M$29,CalculationSet!$C$4),"")</f>
        <v>Fathoms</v>
      </c>
      <c r="D13" s="25">
        <f>IFERROR(INDEX(CalculationSet!N17:N$29,CalculationSet!$C$4),"")</f>
        <v>15033</v>
      </c>
      <c r="E13" s="25"/>
      <c r="F13" s="26">
        <f>IFERROR(INDEX(CalculationSet!W17:W$29,CalculationSet!$C$4),"")</f>
        <v>-2.0578863515666491E-3</v>
      </c>
      <c r="G13" s="29">
        <f t="shared" si="0"/>
        <v>-2.0578863515666491E-3</v>
      </c>
      <c r="I13" s="26">
        <f>IFERROR(INDEX(CalculationSet!Z17:Z$29,CalculationSet!$C$4),"")</f>
        <v>0.18390443256837471</v>
      </c>
      <c r="J13" s="29">
        <f t="shared" si="1"/>
        <v>0.18390443256837471</v>
      </c>
      <c r="L13" s="25">
        <f>IFERROR(INDEX(CalculationSet!O17:O$29,CalculationSet!$C$4),"")</f>
        <v>469</v>
      </c>
      <c r="N13" s="26">
        <f>IFERROR(INDEX(CalculationSet!X17:X$29,CalculationSet!$C$4),"")</f>
        <v>0.19642857142857142</v>
      </c>
      <c r="O13" s="29">
        <f t="shared" si="2"/>
        <v>0.19642857142857142</v>
      </c>
      <c r="Q13" s="26">
        <f>IFERROR(INDEX(CalculationSet!AA17:AA$29,CalculationSet!$C$4),"")</f>
        <v>-0.26037735849056604</v>
      </c>
      <c r="R13" s="29" t="str">
        <f t="shared" si="3"/>
        <v>▼</v>
      </c>
      <c r="T13" s="25">
        <f>IFERROR(INDEX(CalculationSet!P17:P$29,CalculationSet!$C$4),"")</f>
        <v>3512</v>
      </c>
      <c r="V13" s="26">
        <f>IFERROR(INDEX(CalculationSet!Y17:Y$29,CalculationSet!$C$4),"")</f>
        <v>6.8807339449541288E-3</v>
      </c>
      <c r="W13" s="29">
        <f t="shared" si="4"/>
        <v>6.8807339449541288E-3</v>
      </c>
      <c r="Y13" s="26">
        <f>IFERROR(INDEX(CalculationSet!AB17:AB$29,CalculationSet!$C$4),"")</f>
        <v>4.212727815954586E-2</v>
      </c>
      <c r="Z13" s="29" t="str">
        <f t="shared" si="5"/>
        <v>▼</v>
      </c>
      <c r="AA13" s="35"/>
      <c r="AB13" s="30"/>
      <c r="AD13" s="29"/>
    </row>
    <row r="14" spans="1:31" x14ac:dyDescent="0.3">
      <c r="A14" s="30"/>
      <c r="B14" s="25">
        <f>IFERROR(INDEX(CalculationSet!L18:L$29,CalculationSet!$C$4),"")</f>
        <v>4</v>
      </c>
      <c r="C14" s="25" t="str">
        <f>IFERROR(INDEX(CalculationSet!M18:M$29,CalculationSet!$C$4),"")</f>
        <v>Robe</v>
      </c>
      <c r="D14" s="25">
        <f>IFERROR(INDEX(CalculationSet!N18:N$29,CalculationSet!$C$4),"")</f>
        <v>21579</v>
      </c>
      <c r="E14" s="25"/>
      <c r="F14" s="26">
        <f>IFERROR(INDEX(CalculationSet!W18:W$29,CalculationSet!$C$4),"")</f>
        <v>4.3169293241806052E-2</v>
      </c>
      <c r="G14" s="29">
        <f t="shared" si="0"/>
        <v>4.3169293241806052E-2</v>
      </c>
      <c r="I14" s="26">
        <f>IFERROR(INDEX(CalculationSet!Z18:Z$29,CalculationSet!$C$4),"")</f>
        <v>1.0157241918156069E-2</v>
      </c>
      <c r="J14" s="29">
        <f t="shared" si="1"/>
        <v>1.0157241918156069E-2</v>
      </c>
      <c r="L14" s="25">
        <f>IFERROR(INDEX(CalculationSet!O18:O$29,CalculationSet!$C$4),"")</f>
        <v>920</v>
      </c>
      <c r="N14" s="26">
        <f>IFERROR(INDEX(CalculationSet!X18:X$29,CalculationSet!$C$4),"")</f>
        <v>0.40888208269525267</v>
      </c>
      <c r="O14" s="29">
        <f t="shared" si="2"/>
        <v>0.40888208269525267</v>
      </c>
      <c r="Q14" s="26">
        <f>IFERROR(INDEX(CalculationSet!AA18:AA$29,CalculationSet!$C$4),"")</f>
        <v>-7.5987841945288756E-3</v>
      </c>
      <c r="R14" s="29" t="str">
        <f t="shared" si="3"/>
        <v>▼</v>
      </c>
      <c r="T14" s="25">
        <f>IFERROR(INDEX(CalculationSet!P18:P$29,CalculationSet!$C$4),"")</f>
        <v>7461</v>
      </c>
      <c r="V14" s="26">
        <f>IFERROR(INDEX(CalculationSet!Y18:Y$29,CalculationSet!$C$4),"")</f>
        <v>-0.13133077191756898</v>
      </c>
      <c r="W14" s="29">
        <f t="shared" si="4"/>
        <v>-0.13133077191756898</v>
      </c>
      <c r="Y14" s="26">
        <f>IFERROR(INDEX(CalculationSet!AB18:AB$29,CalculationSet!$C$4),"")</f>
        <v>0.12983425414364641</v>
      </c>
      <c r="Z14" s="29" t="str">
        <f t="shared" si="5"/>
        <v>▲</v>
      </c>
      <c r="AA14" s="35"/>
      <c r="AB14" s="30"/>
    </row>
    <row r="15" spans="1:31" x14ac:dyDescent="0.3">
      <c r="A15" s="30"/>
      <c r="B15" s="25">
        <f>IFERROR(INDEX(CalculationSet!L19:L$29,CalculationSet!$C$4),"")</f>
        <v>5</v>
      </c>
      <c r="C15" s="25" t="str">
        <f>IFERROR(INDEX(CalculationSet!M19:M$29,CalculationSet!$C$4),"")</f>
        <v>Waterfront</v>
      </c>
      <c r="D15" s="25">
        <f>IFERROR(INDEX(CalculationSet!N19:N$29,CalculationSet!$C$4),"")</f>
        <v>27210.600000000002</v>
      </c>
      <c r="E15" s="25"/>
      <c r="F15" s="26">
        <f>IFERROR(INDEX(CalculationSet!W19:W$29,CalculationSet!$C$4),"")</f>
        <v>6.9246003678030868E-2</v>
      </c>
      <c r="G15" s="29">
        <f t="shared" si="0"/>
        <v>6.9246003678030868E-2</v>
      </c>
      <c r="I15" s="26">
        <f>IFERROR(INDEX(CalculationSet!Z19:Z$29,CalculationSet!$C$4),"")</f>
        <v>5.0761798587885605E-2</v>
      </c>
      <c r="J15" s="29">
        <f t="shared" si="1"/>
        <v>5.0761798587885605E-2</v>
      </c>
      <c r="L15" s="25">
        <f>IFERROR(INDEX(CalculationSet!O19:O$29,CalculationSet!$C$4),"")</f>
        <v>2903.4</v>
      </c>
      <c r="N15" s="26">
        <f>IFERROR(INDEX(CalculationSet!X19:X$29,CalculationSet!$C$4),"")</f>
        <v>0.34416666666666673</v>
      </c>
      <c r="O15" s="29">
        <f t="shared" si="2"/>
        <v>0.34416666666666673</v>
      </c>
      <c r="Q15" s="26">
        <f>IFERROR(INDEX(CalculationSet!AA19:AA$29,CalculationSet!$C$4),"")</f>
        <v>-0.14285714285714285</v>
      </c>
      <c r="R15" s="29" t="str">
        <f t="shared" si="3"/>
        <v>▼</v>
      </c>
      <c r="T15" s="25">
        <f>IFERROR(INDEX(CalculationSet!P19:P$29,CalculationSet!$C$4),"")</f>
        <v>10490.4</v>
      </c>
      <c r="V15" s="26">
        <f>IFERROR(INDEX(CalculationSet!Y19:Y$29,CalculationSet!$C$4),"")</f>
        <v>-6.1815840309079266E-2</v>
      </c>
      <c r="W15" s="29">
        <f t="shared" si="4"/>
        <v>-6.1815840309079266E-2</v>
      </c>
      <c r="Y15" s="26">
        <f>IFERROR(INDEX(CalculationSet!AB19:AB$29,CalculationSet!$C$4),"")</f>
        <v>6.919104991394151E-2</v>
      </c>
      <c r="Z15" s="29" t="str">
        <f t="shared" si="5"/>
        <v>▲</v>
      </c>
      <c r="AA15" s="35"/>
      <c r="AB15" s="30"/>
    </row>
    <row r="16" spans="1:31" x14ac:dyDescent="0.3">
      <c r="A16" s="30"/>
      <c r="B16" s="25">
        <f>IFERROR(INDEX(CalculationSet!L20:L$29,CalculationSet!$C$4),"")</f>
        <v>6</v>
      </c>
      <c r="C16" s="25" t="str">
        <f>IFERROR(INDEX(CalculationSet!M20:M$29,CalculationSet!$C$4),"")</f>
        <v>Samurai</v>
      </c>
      <c r="D16" s="25">
        <f>IFERROR(INDEX(CalculationSet!N20:N$29,CalculationSet!$C$4),"")</f>
        <v>18700.5</v>
      </c>
      <c r="E16" s="25"/>
      <c r="F16" s="26">
        <f>IFERROR(INDEX(CalculationSet!W20:W$29,CalculationSet!$C$4),"")</f>
        <v>1.2391996361982599E-2</v>
      </c>
      <c r="G16" s="29">
        <f t="shared" si="0"/>
        <v>1.2391996361982599E-2</v>
      </c>
      <c r="I16" s="26">
        <f>IFERROR(INDEX(CalculationSet!Z20:Z$29,CalculationSet!$C$4),"")</f>
        <v>-3.2981530343007909E-2</v>
      </c>
      <c r="J16" s="29">
        <f t="shared" si="1"/>
        <v>-3.2981530343007909E-2</v>
      </c>
      <c r="L16" s="25">
        <f>IFERROR(INDEX(CalculationSet!O20:O$29,CalculationSet!$C$4),"")</f>
        <v>984.90000000000009</v>
      </c>
      <c r="N16" s="26">
        <f>IFERROR(INDEX(CalculationSet!X20:X$29,CalculationSet!$C$4),"")</f>
        <v>0.4841772151898735</v>
      </c>
      <c r="O16" s="29">
        <f t="shared" si="2"/>
        <v>0.4841772151898735</v>
      </c>
      <c r="Q16" s="26">
        <f>IFERROR(INDEX(CalculationSet!AA20:AA$29,CalculationSet!$C$4),"")</f>
        <v>-0.49032258064516127</v>
      </c>
      <c r="R16" s="29" t="str">
        <f t="shared" si="3"/>
        <v>▼</v>
      </c>
      <c r="T16" s="25">
        <f>IFERROR(INDEX(CalculationSet!P20:P$29,CalculationSet!$C$4),"")</f>
        <v>12654.6</v>
      </c>
      <c r="V16" s="26">
        <f>IFERROR(INDEX(CalculationSet!Y20:Y$29,CalculationSet!$C$4),"")</f>
        <v>-3.5994240921452564E-2</v>
      </c>
      <c r="W16" s="29">
        <f t="shared" si="4"/>
        <v>-3.5994240921452564E-2</v>
      </c>
      <c r="Y16" s="26">
        <f>IFERROR(INDEX(CalculationSet!AB20:AB$29,CalculationSet!$C$4),"")</f>
        <v>7.701585113714686E-2</v>
      </c>
      <c r="Z16" s="29" t="str">
        <f t="shared" si="5"/>
        <v>▲</v>
      </c>
      <c r="AA16" s="35"/>
      <c r="AB16" s="30"/>
    </row>
    <row r="17" spans="1:28" x14ac:dyDescent="0.3">
      <c r="A17" s="30"/>
      <c r="B17" s="25">
        <f>IFERROR(INDEX(CalculationSet!L21:L$29,CalculationSet!$C$4),"")</f>
        <v>7</v>
      </c>
      <c r="C17" s="25" t="str">
        <f>IFERROR(INDEX(CalculationSet!M21:M$29,CalculationSet!$C$4),"")</f>
        <v>River Kwai</v>
      </c>
      <c r="D17" s="25">
        <f>IFERROR(INDEX(CalculationSet!N21:N$29,CalculationSet!$C$4),"")</f>
        <v>45315.9</v>
      </c>
      <c r="E17" s="25"/>
      <c r="F17" s="26">
        <f>IFERROR(INDEX(CalculationSet!W21:W$29,CalculationSet!$C$4),"")</f>
        <v>4.3169293241806121E-2</v>
      </c>
      <c r="G17" s="29">
        <f t="shared" si="0"/>
        <v>4.3169293241806121E-2</v>
      </c>
      <c r="I17" s="26">
        <f>IFERROR(INDEX(CalculationSet!Z21:Z$29,CalculationSet!$C$4),"")</f>
        <v>1.0157241918155967E-2</v>
      </c>
      <c r="J17" s="29">
        <f t="shared" si="1"/>
        <v>1.0157241918155967E-2</v>
      </c>
      <c r="L17" s="25">
        <f>IFERROR(INDEX(CalculationSet!O21:O$29,CalculationSet!$C$4),"")</f>
        <v>1932</v>
      </c>
      <c r="N17" s="26">
        <f>IFERROR(INDEX(CalculationSet!X21:X$29,CalculationSet!$C$4),"")</f>
        <v>0.40888208269525272</v>
      </c>
      <c r="O17" s="29">
        <f t="shared" si="2"/>
        <v>0.40888208269525272</v>
      </c>
      <c r="Q17" s="26">
        <f>IFERROR(INDEX(CalculationSet!AA21:AA$29,CalculationSet!$C$4),"")</f>
        <v>-7.5987841945288756E-3</v>
      </c>
      <c r="R17" s="29" t="str">
        <f t="shared" si="3"/>
        <v>▼</v>
      </c>
      <c r="T17" s="25">
        <f>IFERROR(INDEX(CalculationSet!P21:P$29,CalculationSet!$C$4),"")</f>
        <v>15668.1</v>
      </c>
      <c r="V17" s="26">
        <f>IFERROR(INDEX(CalculationSet!Y21:Y$29,CalculationSet!$C$4),"")</f>
        <v>-0.13133077191756903</v>
      </c>
      <c r="W17" s="29">
        <f t="shared" si="4"/>
        <v>-0.13133077191756903</v>
      </c>
      <c r="Y17" s="26">
        <f>IFERROR(INDEX(CalculationSet!AB21:AB$29,CalculationSet!$C$4),"")</f>
        <v>0.12983425414364644</v>
      </c>
      <c r="Z17" s="29" t="str">
        <f t="shared" si="5"/>
        <v>▲</v>
      </c>
      <c r="AA17" s="35"/>
      <c r="AB17" s="30"/>
    </row>
    <row r="18" spans="1:28" x14ac:dyDescent="0.3">
      <c r="A18" s="30"/>
      <c r="B18" s="25">
        <f>IFERROR(INDEX(CalculationSet!L22:L$29,CalculationSet!$C$4),"")</f>
        <v>8</v>
      </c>
      <c r="C18" s="25" t="str">
        <f>IFERROR(INDEX(CalculationSet!M22:M$29,CalculationSet!$C$4),"")</f>
        <v>Like if Hot</v>
      </c>
      <c r="D18" s="25">
        <f>IFERROR(INDEX(CalculationSet!N22:N$29,CalculationSet!$C$4),"")</f>
        <v>35980</v>
      </c>
      <c r="E18" s="25"/>
      <c r="F18" s="26">
        <f>IFERROR(INDEX(CalculationSet!W22:W$29,CalculationSet!$C$4),"")</f>
        <v>9.728575785300396E-2</v>
      </c>
      <c r="G18" s="29">
        <f t="shared" si="0"/>
        <v>9.728575785300396E-2</v>
      </c>
      <c r="I18" s="26">
        <f>IFERROR(INDEX(CalculationSet!Z22:Z$29,CalculationSet!$C$4),"")</f>
        <v>-9.82344205489247E-2</v>
      </c>
      <c r="J18" s="29">
        <f t="shared" si="1"/>
        <v>-9.82344205489247E-2</v>
      </c>
      <c r="L18" s="25">
        <f>IFERROR(INDEX(CalculationSet!O22:O$29,CalculationSet!$C$4),"")</f>
        <v>2332</v>
      </c>
      <c r="N18" s="26">
        <f>IFERROR(INDEX(CalculationSet!X22:X$29,CalculationSet!$C$4),"")</f>
        <v>0.16251246261216351</v>
      </c>
      <c r="O18" s="29">
        <f t="shared" si="2"/>
        <v>0.16251246261216351</v>
      </c>
      <c r="Q18" s="26">
        <f>IFERROR(INDEX(CalculationSet!AA22:AA$29,CalculationSet!$C$4),"")</f>
        <v>-0.17988552739165986</v>
      </c>
      <c r="R18" s="29" t="str">
        <f t="shared" si="3"/>
        <v>▼</v>
      </c>
      <c r="T18" s="25">
        <f>IFERROR(INDEX(CalculationSet!P22:P$29,CalculationSet!$C$4),"")</f>
        <v>14274</v>
      </c>
      <c r="V18" s="26">
        <f>IFERROR(INDEX(CalculationSet!Y22:Y$29,CalculationSet!$C$4),"")</f>
        <v>-3.8528896672504379E-2</v>
      </c>
      <c r="W18" s="29">
        <f t="shared" si="4"/>
        <v>-3.8528896672504379E-2</v>
      </c>
      <c r="Y18" s="26">
        <f>IFERROR(INDEX(CalculationSet!AB22:AB$29,CalculationSet!$C$4),"")</f>
        <v>-9.4314299658369932E-2</v>
      </c>
      <c r="Z18" s="29" t="str">
        <f t="shared" si="5"/>
        <v>▼</v>
      </c>
      <c r="AA18" s="35"/>
      <c r="AB18" s="30"/>
    </row>
    <row r="19" spans="1:28" x14ac:dyDescent="0.3">
      <c r="A19" s="30"/>
      <c r="B19" s="25">
        <f>IFERROR(INDEX(CalculationSet!L23:L$29,CalculationSet!$C$4),"")</f>
        <v>9</v>
      </c>
      <c r="C19" s="25" t="str">
        <f>IFERROR(INDEX(CalculationSet!M23:M$29,CalculationSet!$C$4),"")</f>
        <v>Psycho</v>
      </c>
      <c r="D19" s="25">
        <f>IFERROR(INDEX(CalculationSet!N23:N$29,CalculationSet!$C$4),"")</f>
        <v>7657</v>
      </c>
      <c r="E19" s="25"/>
      <c r="F19" s="26">
        <f>IFERROR(INDEX(CalculationSet!W23:W$29,CalculationSet!$C$4),"")</f>
        <v>0.44281138119464858</v>
      </c>
      <c r="G19" s="29">
        <f t="shared" si="0"/>
        <v>0.44281138119464858</v>
      </c>
      <c r="I19" s="26">
        <f>IFERROR(INDEX(CalculationSet!Z23:Z$29,CalculationSet!$C$4),"")</f>
        <v>-0.17477841704245062</v>
      </c>
      <c r="J19" s="29">
        <f t="shared" si="1"/>
        <v>-0.17477841704245062</v>
      </c>
      <c r="L19" s="25">
        <f>IFERROR(INDEX(CalculationSet!O23:O$29,CalculationSet!$C$4),"")</f>
        <v>276</v>
      </c>
      <c r="N19" s="26">
        <f>IFERROR(INDEX(CalculationSet!X23:X$29,CalculationSet!$C$4),"")</f>
        <v>0.62352941176470589</v>
      </c>
      <c r="O19" s="29">
        <f t="shared" si="2"/>
        <v>0.62352941176470589</v>
      </c>
      <c r="Q19" s="26">
        <f>IFERROR(INDEX(CalculationSet!AA23:AA$29,CalculationSet!$C$4),"")</f>
        <v>-5.027932960893855E-2</v>
      </c>
      <c r="R19" s="29" t="str">
        <f t="shared" si="3"/>
        <v>▼</v>
      </c>
      <c r="T19" s="25">
        <f>IFERROR(INDEX(CalculationSet!P23:P$29,CalculationSet!$C$4),"")</f>
        <v>5353</v>
      </c>
      <c r="V19" s="26">
        <f>IFERROR(INDEX(CalculationSet!Y23:Y$29,CalculationSet!$C$4),"")</f>
        <v>0.13651804670912951</v>
      </c>
      <c r="W19" s="29">
        <f t="shared" si="4"/>
        <v>0.13651804670912951</v>
      </c>
      <c r="Y19" s="26">
        <f>IFERROR(INDEX(CalculationSet!AB23:AB$29,CalculationSet!$C$4),"")</f>
        <v>-9.2660373723752645E-2</v>
      </c>
      <c r="Z19" s="29" t="str">
        <f t="shared" si="5"/>
        <v>▼</v>
      </c>
      <c r="AA19" s="35"/>
      <c r="AB19" s="30"/>
    </row>
    <row r="20" spans="1:28" x14ac:dyDescent="0.3">
      <c r="A20" s="30"/>
      <c r="B20" s="25">
        <f>IFERROR(INDEX(CalculationSet!L24:L$29,CalculationSet!$C$4),"")</f>
        <v>10</v>
      </c>
      <c r="C20" s="25" t="str">
        <f>IFERROR(INDEX(CalculationSet!M24:M$29,CalculationSet!$C$4),"")</f>
        <v>West</v>
      </c>
      <c r="D20" s="25">
        <f>IFERROR(INDEX(CalculationSet!N24:N$29,CalculationSet!$C$4),"")</f>
        <v>8126</v>
      </c>
      <c r="E20" s="25"/>
      <c r="F20" s="26">
        <f>IFERROR(INDEX(CalculationSet!W24:W$29,CalculationSet!$C$4),"")</f>
        <v>-0.10811107452529908</v>
      </c>
      <c r="G20" s="29">
        <f t="shared" si="0"/>
        <v>-0.10811107452529908</v>
      </c>
      <c r="I20" s="26">
        <f>IFERROR(INDEX(CalculationSet!Z24:Z$29,CalculationSet!$C$4),"")</f>
        <v>5.4269844943300165E-2</v>
      </c>
      <c r="J20" s="29">
        <f t="shared" si="1"/>
        <v>5.4269844943300165E-2</v>
      </c>
      <c r="L20" s="25">
        <f>IFERROR(INDEX(CalculationSet!O24:O$29,CalculationSet!$C$4),"")</f>
        <v>321</v>
      </c>
      <c r="N20" s="26">
        <f>IFERROR(INDEX(CalculationSet!X24:X$29,CalculationSet!$C$4),"")</f>
        <v>-0.43386243386243384</v>
      </c>
      <c r="O20" s="29">
        <f t="shared" si="2"/>
        <v>-0.43386243386243384</v>
      </c>
      <c r="Q20" s="26">
        <f>IFERROR(INDEX(CalculationSet!AA24:AA$29,CalculationSet!$C$4),"")</f>
        <v>2.3465703971119134E-2</v>
      </c>
      <c r="R20" s="29" t="str">
        <f t="shared" si="3"/>
        <v>▼</v>
      </c>
      <c r="T20" s="25">
        <f>IFERROR(INDEX(CalculationSet!P24:P$29,CalculationSet!$C$4),"")</f>
        <v>6153</v>
      </c>
      <c r="V20" s="26">
        <f>IFERROR(INDEX(CalculationSet!Y24:Y$29,CalculationSet!$C$4),"")</f>
        <v>3.2555797952676623E-2</v>
      </c>
      <c r="W20" s="29">
        <f t="shared" si="4"/>
        <v>3.2555797952676623E-2</v>
      </c>
      <c r="Y20" s="26">
        <f>IFERROR(INDEX(CalculationSet!AB24:AB$29,CalculationSet!$C$4),"")</f>
        <v>-0.19276618802492548</v>
      </c>
      <c r="Z20" s="29" t="str">
        <f t="shared" si="5"/>
        <v>▼</v>
      </c>
      <c r="AA20" s="35"/>
      <c r="AB20" s="30"/>
    </row>
    <row r="21" spans="1:28" x14ac:dyDescent="0.3">
      <c r="A21" s="30"/>
      <c r="B21" s="31"/>
      <c r="C21" s="31"/>
      <c r="D21" s="31"/>
      <c r="E21" s="30"/>
      <c r="F21" s="32"/>
      <c r="G21" s="30"/>
      <c r="H21" s="30"/>
      <c r="I21" s="32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3">
      <c r="A22" s="30"/>
      <c r="B22" s="34"/>
      <c r="C22" s="34"/>
      <c r="D22" s="34"/>
      <c r="E22" s="35"/>
      <c r="F22" s="36"/>
      <c r="G22" s="35"/>
      <c r="H22" s="35"/>
      <c r="I22" s="36"/>
      <c r="J22" s="35"/>
      <c r="K22" s="35"/>
      <c r="L22" s="35"/>
      <c r="M22" s="35"/>
      <c r="N22" s="35"/>
      <c r="O22" s="30"/>
      <c r="P22" s="30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0"/>
    </row>
    <row r="23" spans="1:28" x14ac:dyDescent="0.3">
      <c r="A23" s="30"/>
      <c r="B23" s="34"/>
      <c r="C23" s="34"/>
      <c r="D23" s="34"/>
      <c r="E23" s="35"/>
      <c r="F23" s="36"/>
      <c r="G23" s="35"/>
      <c r="H23" s="35"/>
      <c r="I23" s="36"/>
      <c r="J23" s="35"/>
      <c r="K23" s="35"/>
      <c r="L23" s="35"/>
      <c r="M23" s="35"/>
      <c r="N23" s="35"/>
      <c r="O23" s="30"/>
      <c r="P23" s="30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0"/>
    </row>
    <row r="24" spans="1:28" x14ac:dyDescent="0.3">
      <c r="A24" s="30"/>
      <c r="B24" s="34"/>
      <c r="C24" s="34"/>
      <c r="D24" s="34"/>
      <c r="E24" s="35"/>
      <c r="F24" s="36"/>
      <c r="G24" s="35"/>
      <c r="H24" s="35"/>
      <c r="I24" s="36"/>
      <c r="J24" s="35"/>
      <c r="K24" s="35"/>
      <c r="L24" s="35"/>
      <c r="M24" s="35"/>
      <c r="N24" s="35"/>
      <c r="O24" s="30"/>
      <c r="P24" s="30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0"/>
    </row>
    <row r="25" spans="1:28" x14ac:dyDescent="0.3">
      <c r="A25" s="30"/>
      <c r="B25" s="34"/>
      <c r="C25" s="34"/>
      <c r="D25" s="34"/>
      <c r="E25" s="35"/>
      <c r="F25" s="36"/>
      <c r="G25" s="35"/>
      <c r="H25" s="35"/>
      <c r="I25" s="36"/>
      <c r="J25" s="35"/>
      <c r="K25" s="35"/>
      <c r="L25" s="35"/>
      <c r="M25" s="35"/>
      <c r="N25" s="35"/>
      <c r="O25" s="30"/>
      <c r="P25" s="30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0"/>
    </row>
    <row r="26" spans="1:28" x14ac:dyDescent="0.3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0"/>
      <c r="P26" s="30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0"/>
    </row>
    <row r="27" spans="1:28" x14ac:dyDescent="0.3">
      <c r="A27" s="30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0"/>
      <c r="P27" s="30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0"/>
    </row>
    <row r="28" spans="1:28" x14ac:dyDescent="0.3">
      <c r="A28" s="30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0"/>
      <c r="P28" s="30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0"/>
    </row>
    <row r="29" spans="1:28" x14ac:dyDescent="0.3">
      <c r="A29" s="30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0"/>
      <c r="P29" s="30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0"/>
    </row>
    <row r="30" spans="1:28" x14ac:dyDescent="0.3">
      <c r="A30" s="30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0"/>
      <c r="P30" s="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0"/>
    </row>
    <row r="31" spans="1:28" x14ac:dyDescent="0.3">
      <c r="A31" s="30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0"/>
      <c r="P31" s="30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0"/>
    </row>
    <row r="32" spans="1:28" x14ac:dyDescent="0.3">
      <c r="A32" s="30"/>
      <c r="B32" s="37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0"/>
      <c r="P32" s="30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0"/>
    </row>
    <row r="33" spans="1:28" x14ac:dyDescent="0.3">
      <c r="A33" s="30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0"/>
      <c r="P33" s="30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0"/>
    </row>
    <row r="34" spans="1:28" x14ac:dyDescent="0.3">
      <c r="A34" s="30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0"/>
      <c r="P34" s="30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0"/>
    </row>
    <row r="35" spans="1:28" x14ac:dyDescent="0.3">
      <c r="A35" s="30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0"/>
      <c r="P35" s="30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0"/>
    </row>
    <row r="36" spans="1:28" x14ac:dyDescent="0.3">
      <c r="A36" s="30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0"/>
      <c r="P36" s="30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0"/>
    </row>
    <row r="37" spans="1:28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</sheetData>
  <pageMargins left="0.7" right="0.7" top="0.75" bottom="0.75" header="0.3" footer="0.3"/>
  <pageSetup paperSize="9" scale="64" fitToHeight="0" orientation="portrait" horizontalDpi="30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Drop Down 4">
              <controlPr defaultSize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6</xdr:col>
                    <xdr:colOff>213360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Scroll Bar 5">
              <controlPr defaultSize="0" autoPict="0">
                <anchor moveWithCells="1">
                  <from>
                    <xdr:col>26</xdr:col>
                    <xdr:colOff>7620</xdr:colOff>
                    <xdr:row>8</xdr:row>
                    <xdr:rowOff>53340</xdr:rowOff>
                  </from>
                  <to>
                    <xdr:col>26</xdr:col>
                    <xdr:colOff>205740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List Box 6">
              <controlPr defaultSize="0" autoLine="0" autoPict="0">
                <anchor moveWithCells="1">
                  <from>
                    <xdr:col>1</xdr:col>
                    <xdr:colOff>68580</xdr:colOff>
                    <xdr:row>23</xdr:row>
                    <xdr:rowOff>30480</xdr:rowOff>
                  </from>
                  <to>
                    <xdr:col>3</xdr:col>
                    <xdr:colOff>99060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Option Button 7">
              <controlPr defaultSize="0" autoFill="0" autoLine="0" autoPict="0">
                <anchor moveWithCells="1">
                  <from>
                    <xdr:col>1</xdr:col>
                    <xdr:colOff>99060</xdr:colOff>
                    <xdr:row>27</xdr:row>
                    <xdr:rowOff>22860</xdr:rowOff>
                  </from>
                  <to>
                    <xdr:col>3</xdr:col>
                    <xdr:colOff>121920</xdr:colOff>
                    <xdr:row>28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Option Button 8">
              <controlPr defaultSize="0" autoFill="0" autoLine="0" autoPict="0">
                <anchor moveWithCells="1">
                  <from>
                    <xdr:col>1</xdr:col>
                    <xdr:colOff>99060</xdr:colOff>
                    <xdr:row>28</xdr:row>
                    <xdr:rowOff>83820</xdr:rowOff>
                  </from>
                  <to>
                    <xdr:col>3</xdr:col>
                    <xdr:colOff>121920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Scroll Bar 9">
              <controlPr defaultSize="0" autoPict="0">
                <anchor moveWithCells="1">
                  <from>
                    <xdr:col>24</xdr:col>
                    <xdr:colOff>91440</xdr:colOff>
                    <xdr:row>21</xdr:row>
                    <xdr:rowOff>68580</xdr:rowOff>
                  </from>
                  <to>
                    <xdr:col>26</xdr:col>
                    <xdr:colOff>601980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24</xdr:col>
                    <xdr:colOff>137160</xdr:colOff>
                    <xdr:row>22</xdr:row>
                    <xdr:rowOff>114300</xdr:rowOff>
                  </from>
                  <to>
                    <xdr:col>25</xdr:col>
                    <xdr:colOff>335280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25</xdr:col>
                    <xdr:colOff>190500</xdr:colOff>
                    <xdr:row>22</xdr:row>
                    <xdr:rowOff>114300</xdr:rowOff>
                  </from>
                  <to>
                    <xdr:col>26</xdr:col>
                    <xdr:colOff>396240</xdr:colOff>
                    <xdr:row>23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6" id="{FB529735-61BC-44A4-82A2-D91E2724D78F}">
            <x14:dataBar minLength="0" maxLength="100" showValue="0" gradient="0">
              <x14:cfvo type="num">
                <xm:f>CalculationSet!$W$34</xm:f>
              </x14:cfvo>
              <x14:cfvo type="num">
                <xm:f>CalculationSet!$W$35</xm:f>
              </x14:cfvo>
              <x14:fillColor rgb="FF638EC6"/>
              <x14:negativeFillColor rgb="FFFF0000"/>
              <x14:axisColor rgb="FF000000"/>
            </x14:dataBar>
          </x14:cfRule>
          <xm:sqref>G11:G20</xm:sqref>
        </x14:conditionalFormatting>
        <x14:conditionalFormatting xmlns:xm="http://schemas.microsoft.com/office/excel/2006/main">
          <x14:cfRule type="dataBar" priority="14" id="{529BB89A-D67E-47F7-A6E7-E6A06813C424}">
            <x14:dataBar minLength="0" maxLength="100" showValue="0" gradient="0">
              <x14:cfvo type="num">
                <xm:f>CalculationSet!$X$34</xm:f>
              </x14:cfvo>
              <x14:cfvo type="num">
                <xm:f>CalculationSet!$X$35</xm:f>
              </x14:cfvo>
              <x14:fillColor rgb="FF638EC6"/>
              <x14:negativeFillColor rgb="FFFF0000"/>
              <x14:axisColor rgb="FF000000"/>
            </x14:dataBar>
          </x14:cfRule>
          <x14:cfRule type="dataBar" priority="23" id="{6D3AF9DC-946F-40AE-9437-65068A161587}">
            <x14:dataBar minLength="0" maxLength="100" showValue="0" gradient="0">
              <x14:cfvo type="num">
                <xm:f>CalculationSet!$W$34</xm:f>
              </x14:cfvo>
              <x14:cfvo type="num">
                <xm:f>CalculationSet!$W$35</xm:f>
              </x14:cfvo>
              <x14:fillColor rgb="FF638EC6"/>
              <x14:negativeFillColor rgb="FFFF0000"/>
              <x14:axisColor rgb="FF000000"/>
            </x14:dataBar>
          </x14:cfRule>
          <xm:sqref>O11:O20</xm:sqref>
        </x14:conditionalFormatting>
        <x14:conditionalFormatting xmlns:xm="http://schemas.microsoft.com/office/excel/2006/main">
          <x14:cfRule type="dataBar" priority="15" id="{C053A577-3844-4303-AAF4-A5B7687470E2}">
            <x14:dataBar minLength="0" maxLength="100" showValue="0" gradient="0">
              <x14:cfvo type="num">
                <xm:f>CalculationSet!$AA$34</xm:f>
              </x14:cfvo>
              <x14:cfvo type="num">
                <xm:f>CalculationSet!$AA$35</xm:f>
              </x14:cfvo>
              <x14:fillColor rgb="FF638EC6"/>
              <x14:negativeFillColor rgb="FFFF0000"/>
              <x14:axisColor rgb="FF000000"/>
            </x14:dataBar>
          </x14:cfRule>
          <x14:cfRule type="dataBar" priority="21" id="{D4D1C77C-6615-403A-B6B1-FB8CC04B73BE}">
            <x14:dataBar minLength="0" maxLength="100" showValue="0" gradient="0">
              <x14:cfvo type="num">
                <xm:f>CalculationSet!$Z$34</xm:f>
              </x14:cfvo>
              <x14:cfvo type="num">
                <xm:f>CalculationSet!$Z$35</xm:f>
              </x14:cfvo>
              <x14:fillColor rgb="FF638EC6"/>
              <x14:negativeFillColor rgb="FFFF0000"/>
              <x14:axisColor rgb="FF000000"/>
            </x14:dataBar>
          </x14:cfRule>
          <x14:cfRule type="dataBar" priority="22" id="{1B4F0210-5BF8-44E5-954F-639248C0D9D3}">
            <x14:dataBar minLength="0" maxLength="100" gradient="0">
              <x14:cfvo type="num">
                <xm:f>CalculationSet!$Z$34</xm:f>
              </x14:cfvo>
              <x14:cfvo type="num">
                <xm:f>"0+CalculationSet!$AB$35"</xm:f>
              </x14:cfvo>
              <x14:fillColor rgb="FF638EC6"/>
              <x14:negativeFillColor rgb="FFFF0000"/>
              <x14:axisColor rgb="FF000000"/>
            </x14:dataBar>
          </x14:cfRule>
          <xm:sqref>R11:R20</xm:sqref>
        </x14:conditionalFormatting>
        <x14:conditionalFormatting xmlns:xm="http://schemas.microsoft.com/office/excel/2006/main">
          <x14:cfRule type="dataBar" priority="16" id="{4F71C474-9800-447D-92AC-DCF7D8B1986F}">
            <x14:dataBar minLength="0" maxLength="100" showValue="0" gradient="0">
              <x14:cfvo type="num">
                <xm:f>CalculationSet!$Y$34</xm:f>
              </x14:cfvo>
              <x14:cfvo type="num">
                <xm:f>CalculationSet!$Y$35</xm:f>
              </x14:cfvo>
              <x14:fillColor rgb="FF638EC6"/>
              <x14:negativeFillColor rgb="FFFF0000"/>
              <x14:axisColor rgb="FF000000"/>
            </x14:dataBar>
          </x14:cfRule>
          <x14:cfRule type="dataBar" priority="20" id="{382D65E4-7814-4D1A-8095-A30DF6BE748D}">
            <x14:dataBar minLength="0" maxLength="100" showValue="0" gradient="0">
              <x14:cfvo type="num">
                <xm:f>CalculationSet!$W$34</xm:f>
              </x14:cfvo>
              <x14:cfvo type="num">
                <xm:f>CalculationSet!$W$35</xm:f>
              </x14:cfvo>
              <x14:fillColor rgb="FF638EC6"/>
              <x14:negativeFillColor rgb="FFFF0000"/>
              <x14:axisColor rgb="FF000000"/>
            </x14:dataBar>
          </x14:cfRule>
          <xm:sqref>W11:W20</xm:sqref>
        </x14:conditionalFormatting>
        <x14:conditionalFormatting xmlns:xm="http://schemas.microsoft.com/office/excel/2006/main">
          <x14:cfRule type="iconSet" priority="12" id="{7E3E85FD-FCFC-43CA-9869-25162A8402F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J11:K20</xm:sqref>
        </x14:conditionalFormatting>
        <x14:conditionalFormatting xmlns:xm="http://schemas.microsoft.com/office/excel/2006/main">
          <x14:cfRule type="iconSet" priority="11" id="{3533F3F5-EA22-4F70-A95D-A9D206D24F5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Q3</xm:sqref>
        </x14:conditionalFormatting>
        <x14:conditionalFormatting xmlns:xm="http://schemas.microsoft.com/office/excel/2006/main">
          <x14:cfRule type="iconSet" priority="10" id="{B6437C16-A231-4571-B3A2-3618317A317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W3</xm:sqref>
        </x14:conditionalFormatting>
        <x14:conditionalFormatting xmlns:xm="http://schemas.microsoft.com/office/excel/2006/main">
          <x14:cfRule type="iconSet" priority="9" id="{DA255F0A-BB40-4957-9EF1-7262C816D805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S2</xm:sqref>
        </x14:conditionalFormatting>
        <x14:conditionalFormatting xmlns:xm="http://schemas.microsoft.com/office/excel/2006/main">
          <x14:cfRule type="iconSet" priority="8" id="{0C3F6D03-E096-4B72-BCF5-0FE1039B254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AE4</xm:sqref>
        </x14:conditionalFormatting>
        <x14:conditionalFormatting xmlns:xm="http://schemas.microsoft.com/office/excel/2006/main">
          <x14:cfRule type="iconSet" priority="7" id="{0ED34D3A-037F-4798-AE3B-805899208DD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5" id="{CC670E28-4988-43C0-B64C-25EA8CF6AB3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AD11</xm:sqref>
        </x14:conditionalFormatting>
        <x14:conditionalFormatting xmlns:xm="http://schemas.microsoft.com/office/excel/2006/main">
          <x14:cfRule type="iconSet" priority="4" id="{99AED063-BB57-4459-8A1A-183D02750995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NoIcons" iconId="0"/>
              <x14:cfIcon iconSet="3Triangles" iconId="0"/>
              <x14:cfIcon iconSet="3Triangles" iconId="2"/>
            </x14:iconSet>
          </x14:cfRule>
          <xm:sqref>AD13</xm:sqref>
        </x14:conditionalFormatting>
        <x14:conditionalFormatting xmlns:xm="http://schemas.microsoft.com/office/excel/2006/main">
          <x14:cfRule type="dataBar" priority="1" id="{4D242D22-64B5-4290-AB61-1D1731A77CA1}">
            <x14:dataBar minLength="0" maxLength="100" showValue="0" gradient="0">
              <x14:cfvo type="num">
                <xm:f>CalculationSet!$AA$34</xm:f>
              </x14:cfvo>
              <x14:cfvo type="num">
                <xm:f>CalculationSet!$AA$35</xm:f>
              </x14:cfvo>
              <x14:fillColor rgb="FF638EC6"/>
              <x14:negativeFillColor rgb="FFFF0000"/>
              <x14:axisColor rgb="FF000000"/>
            </x14:dataBar>
          </x14:cfRule>
          <x14:cfRule type="dataBar" priority="2" id="{42C72BB0-A744-40D9-9F8E-114E2BA30663}">
            <x14:dataBar minLength="0" maxLength="100" showValue="0" gradient="0">
              <x14:cfvo type="num">
                <xm:f>CalculationSet!$Z$34</xm:f>
              </x14:cfvo>
              <x14:cfvo type="num">
                <xm:f>CalculationSet!$Z$35</xm:f>
              </x14:cfvo>
              <x14:fillColor rgb="FF638EC6"/>
              <x14:negativeFillColor rgb="FFFF0000"/>
              <x14:axisColor rgb="FF000000"/>
            </x14:dataBar>
          </x14:cfRule>
          <x14:cfRule type="dataBar" priority="3" id="{638755F3-5D66-4882-9C25-31D561B25A3A}">
            <x14:dataBar minLength="0" maxLength="100" gradient="0">
              <x14:cfvo type="num">
                <xm:f>CalculationSet!$Z$34</xm:f>
              </x14:cfvo>
              <x14:cfvo type="num">
                <xm:f>"0+CalculationSet!$AB$35"</xm:f>
              </x14:cfvo>
              <x14:fillColor rgb="FF638EC6"/>
              <x14:negativeFillColor rgb="FFFF0000"/>
              <x14:axisColor rgb="FF000000"/>
            </x14:dataBar>
          </x14:cfRule>
          <xm:sqref>Z11:Z20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EED58D-0144-48BF-A47F-8B8B4B9BB5AA}">
          <x14:formula1>
            <xm:f>CalculationSet!$B$14:$B$25</xm:f>
          </x14:formula1>
          <xm:sqref>D3</xm:sqref>
        </x14:dataValidation>
        <x14:dataValidation type="list" allowBlank="1" showInputMessage="1" showErrorMessage="1" xr:uid="{56696532-8689-405F-BF30-4FD059DCF821}">
          <x14:formula1>
            <xm:f>CalculationSet!$A$14:$A$15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10AF-AB56-4017-8C2F-7D11B28675F7}">
  <dimension ref="A1:AW39"/>
  <sheetViews>
    <sheetView topLeftCell="U1" zoomScale="89" zoomScaleNormal="89" workbookViewId="0">
      <selection activeCell="AU15" sqref="AU15"/>
    </sheetView>
  </sheetViews>
  <sheetFormatPr defaultRowHeight="13.8" x14ac:dyDescent="0.3"/>
  <cols>
    <col min="1" max="1" width="9" style="50" bestFit="1" customWidth="1"/>
    <col min="2" max="2" width="12.6640625" style="50" customWidth="1"/>
    <col min="3" max="3" width="10.77734375" style="50" customWidth="1"/>
    <col min="4" max="6" width="8.88671875" style="50"/>
    <col min="7" max="7" width="13.6640625" style="50" customWidth="1"/>
    <col min="8" max="8" width="11.6640625" style="50" customWidth="1"/>
    <col min="9" max="9" width="13.21875" style="50" customWidth="1"/>
    <col min="10" max="11" width="8.88671875" style="50"/>
    <col min="12" max="12" width="19.77734375" style="50" customWidth="1"/>
    <col min="13" max="13" width="15.109375" style="50" customWidth="1"/>
    <col min="14" max="14" width="18.6640625" style="50" customWidth="1"/>
    <col min="15" max="15" width="10.33203125" style="50" customWidth="1"/>
    <col min="16" max="17" width="12.44140625" style="50" bestFit="1" customWidth="1"/>
    <col min="18" max="18" width="10.21875" style="50" bestFit="1" customWidth="1"/>
    <col min="19" max="19" width="11.33203125" style="50" customWidth="1"/>
    <col min="20" max="20" width="12.44140625" style="50" bestFit="1" customWidth="1"/>
    <col min="21" max="21" width="10.33203125" style="50" customWidth="1"/>
    <col min="22" max="22" width="11.109375" style="50" customWidth="1"/>
    <col min="23" max="28" width="9" style="50" bestFit="1" customWidth="1"/>
    <col min="29" max="31" width="8.88671875" style="50"/>
    <col min="32" max="32" width="10.109375" style="50" customWidth="1"/>
    <col min="33" max="33" width="2.77734375" style="52" customWidth="1"/>
    <col min="34" max="34" width="13.6640625" style="50" customWidth="1"/>
    <col min="35" max="35" width="9" style="50" bestFit="1" customWidth="1"/>
    <col min="36" max="36" width="10.21875" style="50" customWidth="1"/>
    <col min="37" max="37" width="9" style="50" bestFit="1" customWidth="1"/>
    <col min="38" max="39" width="8.88671875" style="50"/>
    <col min="40" max="42" width="9" style="50" bestFit="1" customWidth="1"/>
    <col min="43" max="44" width="1.5546875" style="86" customWidth="1"/>
    <col min="45" max="48" width="8.88671875" style="50"/>
    <col min="49" max="49" width="13.88671875" style="50" customWidth="1"/>
    <col min="50" max="16384" width="8.88671875" style="50"/>
  </cols>
  <sheetData>
    <row r="1" spans="1:49" x14ac:dyDescent="0.3">
      <c r="B1" s="51" t="s">
        <v>63</v>
      </c>
      <c r="C1" s="51"/>
      <c r="D1" s="51"/>
    </row>
    <row r="2" spans="1:49" ht="14.4" thickBot="1" x14ac:dyDescent="0.35"/>
    <row r="3" spans="1:49" ht="14.4" thickBot="1" x14ac:dyDescent="0.35">
      <c r="B3" s="50" t="s">
        <v>67</v>
      </c>
      <c r="C3" s="53">
        <v>2</v>
      </c>
    </row>
    <row r="4" spans="1:49" x14ac:dyDescent="0.3">
      <c r="B4" s="50" t="s">
        <v>91</v>
      </c>
      <c r="C4" s="50">
        <v>1</v>
      </c>
    </row>
    <row r="5" spans="1:49" x14ac:dyDescent="0.3">
      <c r="B5" s="50" t="s">
        <v>86</v>
      </c>
      <c r="C5" s="50">
        <v>1</v>
      </c>
    </row>
    <row r="6" spans="1:49" x14ac:dyDescent="0.3">
      <c r="B6" s="50" t="s">
        <v>87</v>
      </c>
      <c r="C6" s="50">
        <v>1</v>
      </c>
    </row>
    <row r="7" spans="1:49" x14ac:dyDescent="0.3">
      <c r="B7" s="50" t="s">
        <v>80</v>
      </c>
      <c r="C7" s="50">
        <v>10</v>
      </c>
    </row>
    <row r="8" spans="1:49" x14ac:dyDescent="0.3">
      <c r="B8" s="50" t="s">
        <v>69</v>
      </c>
      <c r="C8" s="50" t="b">
        <v>1</v>
      </c>
      <c r="N8" s="50" t="str">
        <f>N9&amp;N10&amp;N11&amp;N12</f>
        <v>2020JunActualRevenue</v>
      </c>
      <c r="O8" s="50" t="str">
        <f t="shared" ref="O8:V8" si="0">O9&amp;O10&amp;O11&amp;O12</f>
        <v>2020JunActualProfit</v>
      </c>
      <c r="P8" s="50" t="str">
        <f t="shared" si="0"/>
        <v>2020JunActualCash</v>
      </c>
      <c r="Q8" s="50" t="str">
        <f t="shared" si="0"/>
        <v>2019JunActualRevenue</v>
      </c>
      <c r="R8" s="50" t="str">
        <f t="shared" si="0"/>
        <v>2019JunActualProfit</v>
      </c>
      <c r="S8" s="50" t="str">
        <f t="shared" si="0"/>
        <v>2019JunActualCash</v>
      </c>
      <c r="T8" s="50" t="str">
        <f t="shared" si="0"/>
        <v>2020JunBudgetRevenue</v>
      </c>
      <c r="U8" s="50" t="str">
        <f t="shared" si="0"/>
        <v>2020JunBudgetProfit</v>
      </c>
      <c r="V8" s="50" t="str">
        <f t="shared" si="0"/>
        <v>2020JunBudgetCash</v>
      </c>
    </row>
    <row r="9" spans="1:49" x14ac:dyDescent="0.3">
      <c r="B9" s="50" t="s">
        <v>13</v>
      </c>
      <c r="C9" s="50" t="b">
        <v>1</v>
      </c>
      <c r="N9" s="50">
        <f>Cur_Year</f>
        <v>2020</v>
      </c>
      <c r="O9" s="50">
        <f>Cur_Year</f>
        <v>2020</v>
      </c>
      <c r="P9" s="50">
        <f>Cur_Year</f>
        <v>2020</v>
      </c>
      <c r="Q9" s="50">
        <f>Cur_Year-1</f>
        <v>2019</v>
      </c>
      <c r="R9" s="50">
        <f>Cur_Year-1</f>
        <v>2019</v>
      </c>
      <c r="S9" s="50">
        <f>Cur_Year-1</f>
        <v>2019</v>
      </c>
      <c r="T9" s="50">
        <f>Cur_Year</f>
        <v>2020</v>
      </c>
      <c r="U9" s="50">
        <f>Cur_Year</f>
        <v>2020</v>
      </c>
      <c r="V9" s="50">
        <f>Cur_Year</f>
        <v>2020</v>
      </c>
    </row>
    <row r="10" spans="1:49" x14ac:dyDescent="0.3">
      <c r="N10" s="50" t="str">
        <f t="shared" ref="N10:V10" si="1">Cur_Month</f>
        <v>Jun</v>
      </c>
      <c r="O10" s="50" t="str">
        <f t="shared" si="1"/>
        <v>Jun</v>
      </c>
      <c r="P10" s="50" t="str">
        <f t="shared" si="1"/>
        <v>Jun</v>
      </c>
      <c r="Q10" s="50" t="str">
        <f t="shared" si="1"/>
        <v>Jun</v>
      </c>
      <c r="R10" s="50" t="str">
        <f t="shared" si="1"/>
        <v>Jun</v>
      </c>
      <c r="S10" s="50" t="str">
        <f t="shared" si="1"/>
        <v>Jun</v>
      </c>
      <c r="T10" s="50" t="str">
        <f t="shared" si="1"/>
        <v>Jun</v>
      </c>
      <c r="U10" s="50" t="str">
        <f t="shared" si="1"/>
        <v>Jun</v>
      </c>
      <c r="V10" s="50" t="str">
        <f t="shared" si="1"/>
        <v>Jun</v>
      </c>
    </row>
    <row r="11" spans="1:49" ht="17.399999999999999" x14ac:dyDescent="0.55000000000000004">
      <c r="N11" s="50" t="s">
        <v>12</v>
      </c>
      <c r="O11" s="50" t="s">
        <v>12</v>
      </c>
      <c r="P11" s="50" t="s">
        <v>12</v>
      </c>
      <c r="Q11" s="50" t="s">
        <v>12</v>
      </c>
      <c r="R11" s="50" t="s">
        <v>12</v>
      </c>
      <c r="S11" s="50" t="s">
        <v>12</v>
      </c>
      <c r="T11" s="50" t="s">
        <v>13</v>
      </c>
      <c r="U11" s="50" t="s">
        <v>13</v>
      </c>
      <c r="V11" s="50" t="s">
        <v>13</v>
      </c>
      <c r="AM11" s="54" t="str">
        <f>INDEX($G$15:$I$29,$C$7,$C$3)</f>
        <v>West</v>
      </c>
    </row>
    <row r="12" spans="1:49" x14ac:dyDescent="0.3">
      <c r="B12" s="55" t="s">
        <v>64</v>
      </c>
      <c r="C12" s="56"/>
      <c r="D12" s="56"/>
      <c r="E12" s="57"/>
      <c r="N12" s="50" t="s">
        <v>14</v>
      </c>
      <c r="O12" s="50" t="s">
        <v>15</v>
      </c>
      <c r="P12" s="50" t="s">
        <v>16</v>
      </c>
      <c r="Q12" s="50" t="s">
        <v>14</v>
      </c>
      <c r="R12" s="50" t="s">
        <v>15</v>
      </c>
      <c r="S12" s="50" t="s">
        <v>16</v>
      </c>
      <c r="T12" s="50" t="s">
        <v>14</v>
      </c>
      <c r="U12" s="50" t="s">
        <v>15</v>
      </c>
      <c r="V12" s="50" t="s">
        <v>16</v>
      </c>
      <c r="AI12" s="50" t="str">
        <f>CHOOSE($C$6,"Top 6","Bottom 6") &amp; " Sorted Based on %B"</f>
        <v>Top 6 Sorted Based on %B</v>
      </c>
      <c r="AM12" s="50" t="s">
        <v>89</v>
      </c>
    </row>
    <row r="13" spans="1:49" ht="18.600000000000001" customHeight="1" x14ac:dyDescent="0.3">
      <c r="B13" s="58" t="s">
        <v>61</v>
      </c>
      <c r="C13" s="58" t="s">
        <v>62</v>
      </c>
      <c r="D13" s="58" t="s">
        <v>65</v>
      </c>
      <c r="G13" s="59" t="s">
        <v>66</v>
      </c>
      <c r="H13" s="59"/>
      <c r="I13" s="59"/>
      <c r="M13" s="50" t="str">
        <f>INDEX($C$14:$C$16,$C$3)</f>
        <v>Yangon</v>
      </c>
      <c r="N13" s="60" t="s">
        <v>12</v>
      </c>
      <c r="O13" s="61"/>
      <c r="P13" s="60"/>
      <c r="Q13" s="62" t="s">
        <v>69</v>
      </c>
      <c r="R13" s="63"/>
      <c r="S13" s="62"/>
      <c r="T13" s="62" t="s">
        <v>13</v>
      </c>
      <c r="U13" s="63"/>
      <c r="V13" s="62"/>
      <c r="W13" s="64" t="s">
        <v>70</v>
      </c>
      <c r="X13" s="65"/>
      <c r="Y13" s="65"/>
      <c r="Z13" s="66" t="s">
        <v>74</v>
      </c>
      <c r="AA13" s="65"/>
      <c r="AB13" s="65"/>
      <c r="AF13" s="50" t="s">
        <v>84</v>
      </c>
      <c r="AH13" s="50" t="s">
        <v>85</v>
      </c>
      <c r="AI13" s="50" t="str">
        <f>"Actual " &amp; INDEX($W$14:$Y$14,$C$5) &amp;" VS ,Budget"</f>
        <v>Actual Revenue% VS ,Budget</v>
      </c>
      <c r="AN13" s="50">
        <f>Cur_Year</f>
        <v>2020</v>
      </c>
      <c r="AO13" s="50">
        <f>AN13-1</f>
        <v>2019</v>
      </c>
      <c r="AP13" s="50">
        <f>Cur_Year</f>
        <v>2020</v>
      </c>
      <c r="AT13" s="50">
        <f>Cur_Year</f>
        <v>2020</v>
      </c>
      <c r="AU13" s="50">
        <f>AT13-1</f>
        <v>2019</v>
      </c>
      <c r="AV13" s="50">
        <f>Cur_Year</f>
        <v>2020</v>
      </c>
    </row>
    <row r="14" spans="1:49" ht="18.600000000000001" customHeight="1" x14ac:dyDescent="0.3">
      <c r="A14" s="50">
        <v>2019</v>
      </c>
      <c r="B14" s="67" t="s">
        <v>0</v>
      </c>
      <c r="C14" s="67" t="s">
        <v>17</v>
      </c>
      <c r="D14" s="68" t="s">
        <v>14</v>
      </c>
      <c r="G14" s="69" t="str">
        <f t="array" ref="G14:I14">TRANSPOSE(C14:C16)</f>
        <v>Mandalay</v>
      </c>
      <c r="H14" s="69" t="str">
        <v>Yangon</v>
      </c>
      <c r="I14" s="69" t="str">
        <v>Naypyitaw</v>
      </c>
      <c r="L14" s="70" t="s">
        <v>68</v>
      </c>
      <c r="M14" s="70" t="s">
        <v>62</v>
      </c>
      <c r="N14" s="71" t="s">
        <v>14</v>
      </c>
      <c r="O14" s="71" t="s">
        <v>15</v>
      </c>
      <c r="P14" s="71" t="s">
        <v>16</v>
      </c>
      <c r="Q14" s="72" t="s">
        <v>14</v>
      </c>
      <c r="R14" s="72" t="s">
        <v>15</v>
      </c>
      <c r="S14" s="72" t="s">
        <v>16</v>
      </c>
      <c r="T14" s="73" t="s">
        <v>14</v>
      </c>
      <c r="U14" s="73" t="s">
        <v>15</v>
      </c>
      <c r="V14" s="73" t="s">
        <v>16</v>
      </c>
      <c r="W14" s="74" t="s">
        <v>71</v>
      </c>
      <c r="X14" s="74" t="s">
        <v>72</v>
      </c>
      <c r="Y14" s="74" t="s">
        <v>73</v>
      </c>
      <c r="Z14" s="75" t="s">
        <v>71</v>
      </c>
      <c r="AA14" s="75" t="s">
        <v>72</v>
      </c>
      <c r="AB14" s="75" t="s">
        <v>73</v>
      </c>
      <c r="AE14" s="76" t="s">
        <v>62</v>
      </c>
      <c r="AF14" s="76" t="str">
        <f>INDEX($W$14:$Y$14,$C$5)&amp;" B"</f>
        <v>Revenue% B</v>
      </c>
      <c r="AH14" s="76" t="s">
        <v>62</v>
      </c>
      <c r="AI14" s="76" t="s">
        <v>14</v>
      </c>
      <c r="AJ14" s="76" t="s">
        <v>13</v>
      </c>
      <c r="AK14" s="76" t="s">
        <v>88</v>
      </c>
      <c r="AM14" s="76" t="s">
        <v>61</v>
      </c>
      <c r="AN14" s="76" t="s">
        <v>12</v>
      </c>
      <c r="AO14" s="76" t="s">
        <v>12</v>
      </c>
      <c r="AP14" s="76" t="s">
        <v>13</v>
      </c>
      <c r="AS14" s="76" t="s">
        <v>61</v>
      </c>
      <c r="AT14" s="76" t="s">
        <v>12</v>
      </c>
      <c r="AU14" s="76" t="s">
        <v>12</v>
      </c>
      <c r="AV14" s="76" t="s">
        <v>13</v>
      </c>
      <c r="AW14" s="76" t="s">
        <v>92</v>
      </c>
    </row>
    <row r="15" spans="1:49" ht="18.600000000000001" customHeight="1" x14ac:dyDescent="0.55000000000000004">
      <c r="A15" s="50">
        <v>2020</v>
      </c>
      <c r="B15" s="67" t="s">
        <v>1</v>
      </c>
      <c r="C15" s="67" t="s">
        <v>33</v>
      </c>
      <c r="D15" s="68" t="s">
        <v>15</v>
      </c>
      <c r="G15" s="77" t="s">
        <v>18</v>
      </c>
      <c r="H15" s="78" t="s">
        <v>34</v>
      </c>
      <c r="I15" s="77" t="s">
        <v>45</v>
      </c>
      <c r="L15" s="79">
        <f t="shared" ref="L15:L29" si="2">IF(M15&lt;&gt;"",ROW(A1),"")</f>
        <v>1</v>
      </c>
      <c r="M15" s="79" t="str">
        <f t="shared" ref="M15:M29" si="3">IF(INDEX(G15:I15,$C$3)="","",INDEX(G15:I15,$C$3))</f>
        <v>Annie</v>
      </c>
      <c r="N15" s="50">
        <f>IF($M15="","",INDEX(Data!$B$9:$AT$505,MATCH(CalculationSet!$M15,Data!$A$9:$A$51,0),MATCH(CalculationSet!N$8,Data!$B$4:$AT$4,0)))</f>
        <v>11649</v>
      </c>
      <c r="O15" s="50">
        <f>IF($M15="","",INDEX(Data!$B$9:$AT$505,MATCH(CalculationSet!$M15,Data!$A$9:$A$51,0),MATCH(CalculationSet!O$8,Data!$B$4:$AT$4,0)))</f>
        <v>802</v>
      </c>
      <c r="P15" s="50">
        <f>IF($M15="","",INDEX(Data!$B$9:$AT$505,MATCH(CalculationSet!$M15,Data!$A$9:$A$51,0),MATCH(CalculationSet!P$8,Data!$B$4:$AT$4,0)))</f>
        <v>5956</v>
      </c>
      <c r="Q15" s="50">
        <f>IF($M15="","",INDEX(Data!$B$9:$AT$505,MATCH(CalculationSet!$M15,Data!$A$9:$A$51,0),MATCH(CalculationSet!Q$8,Data!$B$4:$AT$4,0)))</f>
        <v>10414</v>
      </c>
      <c r="R15" s="50">
        <f>IF($M15="","",INDEX(Data!$B$9:$AT$505,MATCH(CalculationSet!$M15,Data!$A$9:$A$51,0),MATCH(CalculationSet!R$8,Data!$B$4:$AT$4,0)))</f>
        <v>536</v>
      </c>
      <c r="S15" s="50">
        <f>IF($M15="","",INDEX(Data!$B$9:$AT$505,MATCH(CalculationSet!$M15,Data!$A$9:$A$51,0),MATCH(CalculationSet!S$8,Data!$B$4:$AT$4,0)))</f>
        <v>6713</v>
      </c>
      <c r="T15" s="50">
        <f>IF($M15="","",INDEX(Data!$B$9:$AT$505,MATCH(CalculationSet!$M15,Data!$A$9:$A$51,0),MATCH(CalculationSet!T$8,Data!$B$4:$AT$4,0)))</f>
        <v>10593</v>
      </c>
      <c r="U15" s="50">
        <f>IF($M15="","",INDEX(Data!$B$9:$AT$505,MATCH(CalculationSet!$M15,Data!$A$9:$A$51,0),MATCH(CalculationSet!U$8,Data!$B$4:$AT$4,0)))</f>
        <v>554</v>
      </c>
      <c r="V15" s="50">
        <f>IF($M15="","",INDEX(Data!$B$9:$AT$505,MATCH(CalculationSet!$M15,Data!$A$9:$A$51,0),MATCH(CalculationSet!V$8,Data!$B$4:$AT$4,0)))</f>
        <v>6803</v>
      </c>
      <c r="W15" s="80">
        <f t="shared" ref="W15:W26" si="4">IF($M15="","",(N15-Q15)/Q15)</f>
        <v>0.11859035913193777</v>
      </c>
      <c r="X15" s="80">
        <f t="shared" ref="X15:X26" si="5">IF($M15="","",(O15-R15)/R15)</f>
        <v>0.4962686567164179</v>
      </c>
      <c r="Y15" s="80">
        <f>IF($M15="","",(P15-S15)/S15)</f>
        <v>-0.11276627439296887</v>
      </c>
      <c r="Z15" s="80">
        <f t="shared" ref="Z15:Z26" si="6">IF($M15="","",(Q15-T15)/T15)</f>
        <v>-1.6897951477390729E-2</v>
      </c>
      <c r="AA15" s="80">
        <f t="shared" ref="AA15:AA26" si="7">IF($M15="","",(R15-U15)/U15)</f>
        <v>-3.2490974729241874E-2</v>
      </c>
      <c r="AB15" s="80">
        <f t="shared" ref="AB15:AB26" si="8">IF($M15="","",(S15-V15)/V15)</f>
        <v>-1.3229457592238718E-2</v>
      </c>
      <c r="AE15" s="50" t="str">
        <f>M15</f>
        <v>Annie</v>
      </c>
      <c r="AF15" s="81">
        <f>INDEX(Z15:AB15,$C$5)</f>
        <v>-1.6897951477390729E-2</v>
      </c>
      <c r="AH15" s="50" t="str">
        <f>INDEX($AE$15:$AE$29,MATCH(CHOOSE($C$6,LARGE($AF$15:$AF$29,L15),SMALL($AF$15:$AF$29,L15)),$AF$15:$AF$29,0))</f>
        <v>Cleopatra</v>
      </c>
      <c r="AI15" s="50">
        <f>INDEX($N$15:$N$29,MATCH(AH15,$AE$15:$AE$29,0))</f>
        <v>6375</v>
      </c>
      <c r="AJ15" s="50">
        <f>INDEX($T$15:$T$29,MATCH(AH15,$AE$15:$AE$29,0))</f>
        <v>5774</v>
      </c>
      <c r="AK15" s="50">
        <f>MAX(AI15,AJ15)</f>
        <v>6375</v>
      </c>
      <c r="AM15" s="50" t="s">
        <v>0</v>
      </c>
      <c r="AN15" s="50">
        <f>INDEX(Data!$K$9:$AT$51,MATCH(CalculationSet!$AM$11,Data!$A$9:$A$51,0),MATCH(CalculationSet!$AM15&amp;CalculationSet!AN$13&amp;CalculationSet!AN$14,INDEX(Data!$K$6:$AT$6&amp;Data!$K$5:$AT$5&amp;Data!$K$7:$AT$7,,),0))</f>
        <v>24</v>
      </c>
      <c r="AO15" s="50">
        <f>INDEX(Data!$K$9:$AT$51,MATCH(CalculationSet!$AM$11,Data!$A$9:$A$51,0),MATCH(CalculationSet!$AM15&amp;CalculationSet!AO$13&amp;CalculationSet!AO$14,INDEX(Data!$K$6:$AT$6&amp;Data!$K$5:$AT$5&amp;Data!$K$7:$AT$7,,),0))</f>
        <v>121</v>
      </c>
      <c r="AP15" s="50">
        <f>INDEX(Data!$K$9:$AT$51,MATCH(CalculationSet!$AM$11,Data!$A$9:$A$51,0),MATCH(CalculationSet!$AM15&amp;CalculationSet!AP$13&amp;CalculationSet!AP$14,INDEX(Data!$K$6:$AT$6&amp;Data!$K$5:$AT$5&amp;Data!$K$7:$AT$7,,),0))</f>
        <v>96</v>
      </c>
      <c r="AS15" s="50" t="str">
        <f>LEFT(AM15)</f>
        <v>J</v>
      </c>
      <c r="AT15" s="50">
        <f>IF(MATCH(Cur_Month,$AM$15:$AM$26,0)&gt;=ROWS($AM$15:AM15),AN15,NA())</f>
        <v>24</v>
      </c>
      <c r="AU15" s="50">
        <f>IF($C$8,AO15,NA())</f>
        <v>121</v>
      </c>
      <c r="AV15" s="50">
        <f>IF($C$9,AP15,NA())</f>
        <v>96</v>
      </c>
      <c r="AW15" s="50" t="e">
        <f t="shared" ref="AW15:AW26" si="9">IF(AM15=Cur_Month,AN15,NA())</f>
        <v>#N/A</v>
      </c>
    </row>
    <row r="16" spans="1:49" ht="18.600000000000001" customHeight="1" x14ac:dyDescent="0.55000000000000004">
      <c r="B16" s="67" t="s">
        <v>2</v>
      </c>
      <c r="C16" s="82" t="s">
        <v>46</v>
      </c>
      <c r="D16" s="68" t="s">
        <v>16</v>
      </c>
      <c r="G16" s="77" t="s">
        <v>19</v>
      </c>
      <c r="H16" s="78" t="s">
        <v>35</v>
      </c>
      <c r="I16" s="77" t="s">
        <v>47</v>
      </c>
      <c r="L16" s="50">
        <f t="shared" si="2"/>
        <v>2</v>
      </c>
      <c r="M16" s="50" t="str">
        <f t="shared" si="3"/>
        <v>Greatest Show</v>
      </c>
      <c r="N16" s="50">
        <f>IF($M16="","",INDEX(Data!$B$9:$AT$505,MATCH(CalculationSet!$M16,Data!$A$9:$A$51,0),MATCH(CalculationSet!N$8,Data!$B$4:$AT$4,0)))</f>
        <v>7718</v>
      </c>
      <c r="O16" s="50">
        <f>IF($M16="","",INDEX(Data!$B$9:$AT$505,MATCH(CalculationSet!$M16,Data!$A$9:$A$51,0),MATCH(CalculationSet!O$8,Data!$B$4:$AT$4,0)))</f>
        <v>876</v>
      </c>
      <c r="P16" s="50">
        <f>IF($M16="","",INDEX(Data!$B$9:$AT$505,MATCH(CalculationSet!$M16,Data!$A$9:$A$51,0),MATCH(CalculationSet!P$8,Data!$B$4:$AT$4,0)))</f>
        <v>8432</v>
      </c>
      <c r="Q16" s="50">
        <f>IF($M16="","",INDEX(Data!$B$9:$AT$505,MATCH(CalculationSet!$M16,Data!$A$9:$A$51,0),MATCH(CalculationSet!Q$8,Data!$B$4:$AT$4,0)))</f>
        <v>7282</v>
      </c>
      <c r="R16" s="50">
        <f>IF($M16="","",INDEX(Data!$B$9:$AT$505,MATCH(CalculationSet!$M16,Data!$A$9:$A$51,0),MATCH(CalculationSet!R$8,Data!$B$4:$AT$4,0)))</f>
        <v>775</v>
      </c>
      <c r="S16" s="50">
        <f>IF($M16="","",INDEX(Data!$B$9:$AT$505,MATCH(CalculationSet!$M16,Data!$A$9:$A$51,0),MATCH(CalculationSet!S$8,Data!$B$4:$AT$4,0)))</f>
        <v>8242</v>
      </c>
      <c r="T16" s="50">
        <f>IF($M16="","",INDEX(Data!$B$9:$AT$505,MATCH(CalculationSet!$M16,Data!$A$9:$A$51,0),MATCH(CalculationSet!T$8,Data!$B$4:$AT$4,0)))</f>
        <v>6409</v>
      </c>
      <c r="U16" s="50">
        <f>IF($M16="","",INDEX(Data!$B$9:$AT$505,MATCH(CalculationSet!$M16,Data!$A$9:$A$51,0),MATCH(CalculationSet!U$8,Data!$B$4:$AT$4,0)))</f>
        <v>654</v>
      </c>
      <c r="V16" s="50">
        <f>IF($M16="","",INDEX(Data!$B$9:$AT$505,MATCH(CalculationSet!$M16,Data!$A$9:$A$51,0),MATCH(CalculationSet!V$8,Data!$B$4:$AT$4,0)))</f>
        <v>8312</v>
      </c>
      <c r="W16" s="80">
        <f t="shared" si="4"/>
        <v>5.9873661082120298E-2</v>
      </c>
      <c r="X16" s="80">
        <f t="shared" si="5"/>
        <v>0.13032258064516128</v>
      </c>
      <c r="Y16" s="80">
        <f t="shared" ref="Y16:Y26" si="10">IF($M16="","",(P16-S16)/S16)</f>
        <v>2.3052657122057753E-2</v>
      </c>
      <c r="Z16" s="80">
        <f t="shared" si="6"/>
        <v>0.13621469808082384</v>
      </c>
      <c r="AA16" s="80">
        <f t="shared" si="7"/>
        <v>0.18501529051987767</v>
      </c>
      <c r="AB16" s="80">
        <f t="shared" si="8"/>
        <v>-8.421559191530318E-3</v>
      </c>
      <c r="AE16" s="50" t="str">
        <f t="shared" ref="AE16:AE29" si="11">M16</f>
        <v>Greatest Show</v>
      </c>
      <c r="AF16" s="81">
        <f t="shared" ref="AF16:AF29" si="12">INDEX(Z16:AB16,$C$5)</f>
        <v>0.13621469808082384</v>
      </c>
      <c r="AH16" s="50" t="str">
        <f t="shared" ref="AH16:AH20" si="13">INDEX($AE$15:$AE$29,MATCH(CHOOSE($C$6,LARGE($AF$15:$AF$29,L16),SMALL($AF$15:$AF$29,L16)),$AF$15:$AF$29,0))</f>
        <v>Fathoms</v>
      </c>
      <c r="AI16" s="50">
        <f t="shared" ref="AI16:AI20" si="14">INDEX($N$15:$N$29,MATCH(AH16,$AE$15:$AE$29,0))</f>
        <v>15033</v>
      </c>
      <c r="AJ16" s="50">
        <f t="shared" ref="AJ16:AJ20" si="15">INDEX($T$15:$T$29,MATCH(AH16,$AE$15:$AE$29,0))</f>
        <v>12724</v>
      </c>
      <c r="AK16" s="50">
        <f t="shared" ref="AK16:AK20" si="16">MAX(AI16,AJ16)</f>
        <v>15033</v>
      </c>
      <c r="AM16" s="50" t="s">
        <v>1</v>
      </c>
      <c r="AN16" s="50">
        <f>INDEX(Data!$K$9:$AT$51,MATCH(CalculationSet!$AM$11,Data!$A$9:$A$51,0),MATCH(CalculationSet!$AM16&amp;CalculationSet!AN$13&amp;CalculationSet!AN$14,INDEX(Data!$K$6:$AT$6&amp;Data!$K$5:$AT$5&amp;Data!$K$7:$AT$7,,),0))</f>
        <v>78</v>
      </c>
      <c r="AO16" s="50">
        <f>INDEX(Data!$K$9:$AT$51,MATCH(CalculationSet!$AM$11,Data!$A$9:$A$51,0),MATCH(CalculationSet!$AM16&amp;CalculationSet!AO$13&amp;CalculationSet!AO$14,INDEX(Data!$K$6:$AT$6&amp;Data!$K$5:$AT$5&amp;Data!$K$7:$AT$7,,),0))</f>
        <v>230</v>
      </c>
      <c r="AP16" s="50">
        <f>INDEX(Data!$K$9:$AT$51,MATCH(CalculationSet!$AM$11,Data!$A$9:$A$51,0),MATCH(CalculationSet!$AM16&amp;CalculationSet!AP$13&amp;CalculationSet!AP$14,INDEX(Data!$K$6:$AT$6&amp;Data!$K$5:$AT$5&amp;Data!$K$7:$AT$7,,),0))</f>
        <v>186</v>
      </c>
      <c r="AS16" s="50" t="str">
        <f t="shared" ref="AS16:AS26" si="17">LEFT(AM16)</f>
        <v>F</v>
      </c>
      <c r="AT16" s="50">
        <f>IF(MATCH(Cur_Month,$AM$15:$AM$26,0)&gt;=ROWS($AM$15:AM16),AN16,NA())</f>
        <v>78</v>
      </c>
      <c r="AU16" s="50">
        <f t="shared" ref="AU16:AU26" si="18">IF($C$8,AO16,NA())</f>
        <v>230</v>
      </c>
      <c r="AV16" s="50">
        <f t="shared" ref="AV16:AV26" si="19">IF($C$9,AP16,NA())</f>
        <v>186</v>
      </c>
      <c r="AW16" s="50" t="e">
        <f t="shared" si="9"/>
        <v>#N/A</v>
      </c>
    </row>
    <row r="17" spans="2:49" ht="18.600000000000001" customHeight="1" x14ac:dyDescent="0.55000000000000004">
      <c r="B17" s="67" t="s">
        <v>3</v>
      </c>
      <c r="C17" s="67"/>
      <c r="D17" s="67"/>
      <c r="G17" s="77" t="s">
        <v>20</v>
      </c>
      <c r="H17" s="78" t="s">
        <v>36</v>
      </c>
      <c r="I17" s="77" t="s">
        <v>48</v>
      </c>
      <c r="L17" s="50">
        <f t="shared" si="2"/>
        <v>3</v>
      </c>
      <c r="M17" s="50" t="str">
        <f t="shared" si="3"/>
        <v>Fathoms</v>
      </c>
      <c r="N17" s="50">
        <f>IF($M17="","",INDEX(Data!$B$9:$AT$505,MATCH(CalculationSet!$M17,Data!$A$9:$A$51,0),MATCH(CalculationSet!N$8,Data!$B$4:$AT$4,0)))</f>
        <v>15033</v>
      </c>
      <c r="O17" s="50">
        <f>IF($M17="","",INDEX(Data!$B$9:$AT$505,MATCH(CalculationSet!$M17,Data!$A$9:$A$51,0),MATCH(CalculationSet!O$8,Data!$B$4:$AT$4,0)))</f>
        <v>469</v>
      </c>
      <c r="P17" s="50">
        <f>IF($M17="","",INDEX(Data!$B$9:$AT$505,MATCH(CalculationSet!$M17,Data!$A$9:$A$51,0),MATCH(CalculationSet!P$8,Data!$B$4:$AT$4,0)))</f>
        <v>3512</v>
      </c>
      <c r="Q17" s="50">
        <f>IF($M17="","",INDEX(Data!$B$9:$AT$505,MATCH(CalculationSet!$M17,Data!$A$9:$A$51,0),MATCH(CalculationSet!Q$8,Data!$B$4:$AT$4,0)))</f>
        <v>15064</v>
      </c>
      <c r="R17" s="50">
        <f>IF($M17="","",INDEX(Data!$B$9:$AT$505,MATCH(CalculationSet!$M17,Data!$A$9:$A$51,0),MATCH(CalculationSet!R$8,Data!$B$4:$AT$4,0)))</f>
        <v>392</v>
      </c>
      <c r="S17" s="50">
        <f>IF($M17="","",INDEX(Data!$B$9:$AT$505,MATCH(CalculationSet!$M17,Data!$A$9:$A$51,0),MATCH(CalculationSet!S$8,Data!$B$4:$AT$4,0)))</f>
        <v>3488</v>
      </c>
      <c r="T17" s="50">
        <f>IF($M17="","",INDEX(Data!$B$9:$AT$505,MATCH(CalculationSet!$M17,Data!$A$9:$A$51,0),MATCH(CalculationSet!T$8,Data!$B$4:$AT$4,0)))</f>
        <v>12724</v>
      </c>
      <c r="U17" s="50">
        <f>IF($M17="","",INDEX(Data!$B$9:$AT$505,MATCH(CalculationSet!$M17,Data!$A$9:$A$51,0),MATCH(CalculationSet!U$8,Data!$B$4:$AT$4,0)))</f>
        <v>530</v>
      </c>
      <c r="V17" s="50">
        <f>IF($M17="","",INDEX(Data!$B$9:$AT$505,MATCH(CalculationSet!$M17,Data!$A$9:$A$51,0),MATCH(CalculationSet!V$8,Data!$B$4:$AT$4,0)))</f>
        <v>3347</v>
      </c>
      <c r="W17" s="80">
        <f t="shared" si="4"/>
        <v>-2.0578863515666491E-3</v>
      </c>
      <c r="X17" s="80">
        <f t="shared" si="5"/>
        <v>0.19642857142857142</v>
      </c>
      <c r="Y17" s="80">
        <f t="shared" si="10"/>
        <v>6.8807339449541288E-3</v>
      </c>
      <c r="Z17" s="80">
        <f t="shared" si="6"/>
        <v>0.18390443256837471</v>
      </c>
      <c r="AA17" s="80">
        <f t="shared" si="7"/>
        <v>-0.26037735849056604</v>
      </c>
      <c r="AB17" s="80">
        <f t="shared" si="8"/>
        <v>4.212727815954586E-2</v>
      </c>
      <c r="AE17" s="50" t="str">
        <f t="shared" si="11"/>
        <v>Fathoms</v>
      </c>
      <c r="AF17" s="81">
        <f t="shared" si="12"/>
        <v>0.18390443256837471</v>
      </c>
      <c r="AH17" s="50" t="str">
        <f t="shared" si="13"/>
        <v>Greatest Show</v>
      </c>
      <c r="AI17" s="50">
        <f t="shared" si="14"/>
        <v>7718</v>
      </c>
      <c r="AJ17" s="50">
        <f t="shared" si="15"/>
        <v>6409</v>
      </c>
      <c r="AK17" s="50">
        <f t="shared" si="16"/>
        <v>7718</v>
      </c>
      <c r="AM17" s="50" t="s">
        <v>2</v>
      </c>
      <c r="AN17" s="50">
        <f>INDEX(Data!$K$9:$AT$51,MATCH(CalculationSet!$AM$11,Data!$A$9:$A$51,0),MATCH(CalculationSet!$AM17&amp;CalculationSet!AN$13&amp;CalculationSet!AN$14,INDEX(Data!$K$6:$AT$6&amp;Data!$K$5:$AT$5&amp;Data!$K$7:$AT$7,,),0))</f>
        <v>145</v>
      </c>
      <c r="AO17" s="50">
        <f>INDEX(Data!$K$9:$AT$51,MATCH(CalculationSet!$AM$11,Data!$A$9:$A$51,0),MATCH(CalculationSet!$AM17&amp;CalculationSet!AO$13&amp;CalculationSet!AO$14,INDEX(Data!$K$6:$AT$6&amp;Data!$K$5:$AT$5&amp;Data!$K$7:$AT$7,,),0))</f>
        <v>355</v>
      </c>
      <c r="AP17" s="50">
        <f>INDEX(Data!$K$9:$AT$51,MATCH(CalculationSet!$AM$11,Data!$A$9:$A$51,0),MATCH(CalculationSet!$AM17&amp;CalculationSet!AP$13&amp;CalculationSet!AP$14,INDEX(Data!$K$6:$AT$6&amp;Data!$K$5:$AT$5&amp;Data!$K$7:$AT$7,,),0))</f>
        <v>281</v>
      </c>
      <c r="AS17" s="50" t="str">
        <f t="shared" si="17"/>
        <v>M</v>
      </c>
      <c r="AT17" s="50">
        <f>IF(MATCH(Cur_Month,$AM$15:$AM$26,0)&gt;=ROWS($AM$15:AM17),AN17,NA())</f>
        <v>145</v>
      </c>
      <c r="AU17" s="50">
        <f t="shared" si="18"/>
        <v>355</v>
      </c>
      <c r="AV17" s="50">
        <f t="shared" si="19"/>
        <v>281</v>
      </c>
      <c r="AW17" s="50" t="e">
        <f t="shared" si="9"/>
        <v>#N/A</v>
      </c>
    </row>
    <row r="18" spans="2:49" ht="18.600000000000001" customHeight="1" x14ac:dyDescent="0.55000000000000004">
      <c r="B18" s="67" t="s">
        <v>4</v>
      </c>
      <c r="C18" s="67"/>
      <c r="D18" s="67"/>
      <c r="G18" s="77" t="s">
        <v>21</v>
      </c>
      <c r="H18" s="78" t="s">
        <v>37</v>
      </c>
      <c r="I18" s="77" t="s">
        <v>49</v>
      </c>
      <c r="L18" s="50">
        <f t="shared" si="2"/>
        <v>4</v>
      </c>
      <c r="M18" s="50" t="str">
        <f t="shared" si="3"/>
        <v>Robe</v>
      </c>
      <c r="N18" s="50">
        <f>IF($M18="","",INDEX(Data!$B$9:$AT$505,MATCH(CalculationSet!$M18,Data!$A$9:$A$51,0),MATCH(CalculationSet!N$8,Data!$B$4:$AT$4,0)))</f>
        <v>21579</v>
      </c>
      <c r="O18" s="50">
        <f>IF($M18="","",INDEX(Data!$B$9:$AT$505,MATCH(CalculationSet!$M18,Data!$A$9:$A$51,0),MATCH(CalculationSet!O$8,Data!$B$4:$AT$4,0)))</f>
        <v>920</v>
      </c>
      <c r="P18" s="50">
        <f>IF($M18="","",INDEX(Data!$B$9:$AT$505,MATCH(CalculationSet!$M18,Data!$A$9:$A$51,0),MATCH(CalculationSet!P$8,Data!$B$4:$AT$4,0)))</f>
        <v>7461</v>
      </c>
      <c r="Q18" s="50">
        <f>IF($M18="","",INDEX(Data!$B$9:$AT$505,MATCH(CalculationSet!$M18,Data!$A$9:$A$51,0),MATCH(CalculationSet!Q$8,Data!$B$4:$AT$4,0)))</f>
        <v>20686</v>
      </c>
      <c r="R18" s="50">
        <f>IF($M18="","",INDEX(Data!$B$9:$AT$505,MATCH(CalculationSet!$M18,Data!$A$9:$A$51,0),MATCH(CalculationSet!R$8,Data!$B$4:$AT$4,0)))</f>
        <v>653</v>
      </c>
      <c r="S18" s="50">
        <f>IF($M18="","",INDEX(Data!$B$9:$AT$505,MATCH(CalculationSet!$M18,Data!$A$9:$A$51,0),MATCH(CalculationSet!S$8,Data!$B$4:$AT$4,0)))</f>
        <v>8589</v>
      </c>
      <c r="T18" s="50">
        <f>IF($M18="","",INDEX(Data!$B$9:$AT$505,MATCH(CalculationSet!$M18,Data!$A$9:$A$51,0),MATCH(CalculationSet!T$8,Data!$B$4:$AT$4,0)))</f>
        <v>20478</v>
      </c>
      <c r="U18" s="50">
        <f>IF($M18="","",INDEX(Data!$B$9:$AT$505,MATCH(CalculationSet!$M18,Data!$A$9:$A$51,0),MATCH(CalculationSet!U$8,Data!$B$4:$AT$4,0)))</f>
        <v>658</v>
      </c>
      <c r="V18" s="50">
        <f>IF($M18="","",INDEX(Data!$B$9:$AT$505,MATCH(CalculationSet!$M18,Data!$A$9:$A$51,0),MATCH(CalculationSet!V$8,Data!$B$4:$AT$4,0)))</f>
        <v>7602</v>
      </c>
      <c r="W18" s="80">
        <f t="shared" si="4"/>
        <v>4.3169293241806052E-2</v>
      </c>
      <c r="X18" s="80">
        <f t="shared" si="5"/>
        <v>0.40888208269525267</v>
      </c>
      <c r="Y18" s="80">
        <f t="shared" si="10"/>
        <v>-0.13133077191756898</v>
      </c>
      <c r="Z18" s="80">
        <f t="shared" si="6"/>
        <v>1.0157241918156069E-2</v>
      </c>
      <c r="AA18" s="80">
        <f t="shared" si="7"/>
        <v>-7.5987841945288756E-3</v>
      </c>
      <c r="AB18" s="80">
        <f t="shared" si="8"/>
        <v>0.12983425414364641</v>
      </c>
      <c r="AE18" s="50" t="str">
        <f t="shared" si="11"/>
        <v>Robe</v>
      </c>
      <c r="AF18" s="81">
        <f t="shared" si="12"/>
        <v>1.0157241918156069E-2</v>
      </c>
      <c r="AH18" s="50" t="str">
        <f t="shared" si="13"/>
        <v>West</v>
      </c>
      <c r="AI18" s="50">
        <f t="shared" si="14"/>
        <v>8126</v>
      </c>
      <c r="AJ18" s="50">
        <f t="shared" si="15"/>
        <v>8642</v>
      </c>
      <c r="AK18" s="50">
        <f t="shared" si="16"/>
        <v>8642</v>
      </c>
      <c r="AM18" s="50" t="s">
        <v>3</v>
      </c>
      <c r="AN18" s="50">
        <f>INDEX(Data!$K$9:$AT$51,MATCH(CalculationSet!$AM$11,Data!$A$9:$A$51,0),MATCH(CalculationSet!$AM18&amp;CalculationSet!AN$13&amp;CalculationSet!AN$14,INDEX(Data!$K$6:$AT$6&amp;Data!$K$5:$AT$5&amp;Data!$K$7:$AT$7,,),0))</f>
        <v>197</v>
      </c>
      <c r="AO18" s="50">
        <f>INDEX(Data!$K$9:$AT$51,MATCH(CalculationSet!$AM$11,Data!$A$9:$A$51,0),MATCH(CalculationSet!$AM18&amp;CalculationSet!AO$13&amp;CalculationSet!AO$14,INDEX(Data!$K$6:$AT$6&amp;Data!$K$5:$AT$5&amp;Data!$K$7:$AT$7,,),0))</f>
        <v>451</v>
      </c>
      <c r="AP18" s="50">
        <f>INDEX(Data!$K$9:$AT$51,MATCH(CalculationSet!$AM$11,Data!$A$9:$A$51,0),MATCH(CalculationSet!$AM18&amp;CalculationSet!AP$13&amp;CalculationSet!AP$14,INDEX(Data!$K$6:$AT$6&amp;Data!$K$5:$AT$5&amp;Data!$K$7:$AT$7,,),0))</f>
        <v>371</v>
      </c>
      <c r="AS18" s="50" t="str">
        <f t="shared" si="17"/>
        <v>A</v>
      </c>
      <c r="AT18" s="50">
        <f>IF(MATCH(Cur_Month,$AM$15:$AM$26,0)&gt;=ROWS($AM$15:AM18),AN18,NA())</f>
        <v>197</v>
      </c>
      <c r="AU18" s="50">
        <f t="shared" si="18"/>
        <v>451</v>
      </c>
      <c r="AV18" s="50">
        <f t="shared" si="19"/>
        <v>371</v>
      </c>
      <c r="AW18" s="50" t="e">
        <f t="shared" si="9"/>
        <v>#N/A</v>
      </c>
    </row>
    <row r="19" spans="2:49" ht="18.600000000000001" customHeight="1" x14ac:dyDescent="0.55000000000000004">
      <c r="B19" s="67" t="s">
        <v>5</v>
      </c>
      <c r="C19" s="67"/>
      <c r="D19" s="67"/>
      <c r="G19" s="77" t="s">
        <v>22</v>
      </c>
      <c r="H19" s="78" t="s">
        <v>38</v>
      </c>
      <c r="I19" s="77" t="s">
        <v>50</v>
      </c>
      <c r="L19" s="50">
        <f t="shared" si="2"/>
        <v>5</v>
      </c>
      <c r="M19" s="50" t="str">
        <f t="shared" si="3"/>
        <v>Waterfront</v>
      </c>
      <c r="N19" s="50">
        <f>IF($M19="","",INDEX(Data!$B$9:$AT$505,MATCH(CalculationSet!$M19,Data!$A$9:$A$51,0),MATCH(CalculationSet!N$8,Data!$B$4:$AT$4,0)))</f>
        <v>27210.600000000002</v>
      </c>
      <c r="O19" s="50">
        <f>IF($M19="","",INDEX(Data!$B$9:$AT$505,MATCH(CalculationSet!$M19,Data!$A$9:$A$51,0),MATCH(CalculationSet!O$8,Data!$B$4:$AT$4,0)))</f>
        <v>2903.4</v>
      </c>
      <c r="P19" s="50">
        <f>IF($M19="","",INDEX(Data!$B$9:$AT$505,MATCH(CalculationSet!$M19,Data!$A$9:$A$51,0),MATCH(CalculationSet!P$8,Data!$B$4:$AT$4,0)))</f>
        <v>10490.4</v>
      </c>
      <c r="Q19" s="50">
        <f>IF($M19="","",INDEX(Data!$B$9:$AT$505,MATCH(CalculationSet!$M19,Data!$A$9:$A$51,0),MATCH(CalculationSet!Q$8,Data!$B$4:$AT$4,0)))</f>
        <v>25448.400000000001</v>
      </c>
      <c r="R19" s="50">
        <f>IF($M19="","",INDEX(Data!$B$9:$AT$505,MATCH(CalculationSet!$M19,Data!$A$9:$A$51,0),MATCH(CalculationSet!R$8,Data!$B$4:$AT$4,0)))</f>
        <v>2160</v>
      </c>
      <c r="S19" s="50">
        <f>IF($M19="","",INDEX(Data!$B$9:$AT$505,MATCH(CalculationSet!$M19,Data!$A$9:$A$51,0),MATCH(CalculationSet!S$8,Data!$B$4:$AT$4,0)))</f>
        <v>11181.6</v>
      </c>
      <c r="T19" s="50">
        <f>IF($M19="","",INDEX(Data!$B$9:$AT$505,MATCH(CalculationSet!$M19,Data!$A$9:$A$51,0),MATCH(CalculationSet!T$8,Data!$B$4:$AT$4,0)))</f>
        <v>24219</v>
      </c>
      <c r="U19" s="50">
        <f>IF($M19="","",INDEX(Data!$B$9:$AT$505,MATCH(CalculationSet!$M19,Data!$A$9:$A$51,0),MATCH(CalculationSet!U$8,Data!$B$4:$AT$4,0)))</f>
        <v>2520</v>
      </c>
      <c r="V19" s="50">
        <f>IF($M19="","",INDEX(Data!$B$9:$AT$505,MATCH(CalculationSet!$M19,Data!$A$9:$A$51,0),MATCH(CalculationSet!V$8,Data!$B$4:$AT$4,0)))</f>
        <v>10458</v>
      </c>
      <c r="W19" s="80">
        <f t="shared" si="4"/>
        <v>6.9246003678030868E-2</v>
      </c>
      <c r="X19" s="80">
        <f t="shared" si="5"/>
        <v>0.34416666666666673</v>
      </c>
      <c r="Y19" s="80">
        <f t="shared" si="10"/>
        <v>-6.1815840309079266E-2</v>
      </c>
      <c r="Z19" s="80">
        <f t="shared" si="6"/>
        <v>5.0761798587885605E-2</v>
      </c>
      <c r="AA19" s="80">
        <f t="shared" si="7"/>
        <v>-0.14285714285714285</v>
      </c>
      <c r="AB19" s="80">
        <f t="shared" si="8"/>
        <v>6.919104991394151E-2</v>
      </c>
      <c r="AE19" s="50" t="str">
        <f t="shared" si="11"/>
        <v>Waterfront</v>
      </c>
      <c r="AF19" s="81">
        <f t="shared" si="12"/>
        <v>5.0761798587885605E-2</v>
      </c>
      <c r="AH19" s="50" t="str">
        <f t="shared" si="13"/>
        <v>Waterfront</v>
      </c>
      <c r="AI19" s="50">
        <f t="shared" si="14"/>
        <v>27210.600000000002</v>
      </c>
      <c r="AJ19" s="50">
        <f t="shared" si="15"/>
        <v>24219</v>
      </c>
      <c r="AK19" s="50">
        <f t="shared" si="16"/>
        <v>27210.600000000002</v>
      </c>
      <c r="AM19" s="50" t="s">
        <v>4</v>
      </c>
      <c r="AN19" s="50">
        <f>INDEX(Data!$K$9:$AT$51,MATCH(CalculationSet!$AM$11,Data!$A$9:$A$51,0),MATCH(CalculationSet!$AM19&amp;CalculationSet!AN$13&amp;CalculationSet!AN$14,INDEX(Data!$K$6:$AT$6&amp;Data!$K$5:$AT$5&amp;Data!$K$7:$AT$7,,),0))</f>
        <v>265</v>
      </c>
      <c r="AO19" s="50">
        <f>INDEX(Data!$K$9:$AT$51,MATCH(CalculationSet!$AM$11,Data!$A$9:$A$51,0),MATCH(CalculationSet!$AM19&amp;CalculationSet!AO$13&amp;CalculationSet!AO$14,INDEX(Data!$K$6:$AT$6&amp;Data!$K$5:$AT$5&amp;Data!$K$7:$AT$7,,),0))</f>
        <v>504</v>
      </c>
      <c r="AP19" s="50">
        <f>INDEX(Data!$K$9:$AT$51,MATCH(CalculationSet!$AM$11,Data!$A$9:$A$51,0),MATCH(CalculationSet!$AM19&amp;CalculationSet!AP$13&amp;CalculationSet!AP$14,INDEX(Data!$K$6:$AT$6&amp;Data!$K$5:$AT$5&amp;Data!$K$7:$AT$7,,),0))</f>
        <v>465</v>
      </c>
      <c r="AS19" s="50" t="str">
        <f t="shared" si="17"/>
        <v>M</v>
      </c>
      <c r="AT19" s="50">
        <f>IF(MATCH(Cur_Month,$AM$15:$AM$26,0)&gt;=ROWS($AM$15:AM19),AN19,NA())</f>
        <v>265</v>
      </c>
      <c r="AU19" s="50">
        <f t="shared" si="18"/>
        <v>504</v>
      </c>
      <c r="AV19" s="50">
        <f t="shared" si="19"/>
        <v>465</v>
      </c>
      <c r="AW19" s="50" t="e">
        <f t="shared" si="9"/>
        <v>#N/A</v>
      </c>
    </row>
    <row r="20" spans="2:49" ht="18.600000000000001" customHeight="1" x14ac:dyDescent="0.55000000000000004">
      <c r="B20" s="67" t="s">
        <v>6</v>
      </c>
      <c r="C20" s="67"/>
      <c r="D20" s="67"/>
      <c r="G20" s="77" t="s">
        <v>23</v>
      </c>
      <c r="H20" s="78" t="s">
        <v>39</v>
      </c>
      <c r="I20" s="77" t="s">
        <v>51</v>
      </c>
      <c r="L20" s="50">
        <f t="shared" si="2"/>
        <v>6</v>
      </c>
      <c r="M20" s="50" t="str">
        <f t="shared" si="3"/>
        <v>Samurai</v>
      </c>
      <c r="N20" s="50">
        <f>IF($M20="","",INDEX(Data!$B$9:$AT$505,MATCH(CalculationSet!$M20,Data!$A$9:$A$51,0),MATCH(CalculationSet!N$8,Data!$B$4:$AT$4,0)))</f>
        <v>18700.5</v>
      </c>
      <c r="O20" s="50">
        <f>IF($M20="","",INDEX(Data!$B$9:$AT$505,MATCH(CalculationSet!$M20,Data!$A$9:$A$51,0),MATCH(CalculationSet!O$8,Data!$B$4:$AT$4,0)))</f>
        <v>984.90000000000009</v>
      </c>
      <c r="P20" s="50">
        <f>IF($M20="","",INDEX(Data!$B$9:$AT$505,MATCH(CalculationSet!$M20,Data!$A$9:$A$51,0),MATCH(CalculationSet!P$8,Data!$B$4:$AT$4,0)))</f>
        <v>12654.6</v>
      </c>
      <c r="Q20" s="50">
        <f>IF($M20="","",INDEX(Data!$B$9:$AT$505,MATCH(CalculationSet!$M20,Data!$A$9:$A$51,0),MATCH(CalculationSet!Q$8,Data!$B$4:$AT$4,0)))</f>
        <v>18471.600000000002</v>
      </c>
      <c r="R20" s="50">
        <f>IF($M20="","",INDEX(Data!$B$9:$AT$505,MATCH(CalculationSet!$M20,Data!$A$9:$A$51,0),MATCH(CalculationSet!R$8,Data!$B$4:$AT$4,0)))</f>
        <v>663.6</v>
      </c>
      <c r="S20" s="50">
        <f>IF($M20="","",INDEX(Data!$B$9:$AT$505,MATCH(CalculationSet!$M20,Data!$A$9:$A$51,0),MATCH(CalculationSet!S$8,Data!$B$4:$AT$4,0)))</f>
        <v>13127.1</v>
      </c>
      <c r="T20" s="50">
        <f>IF($M20="","",INDEX(Data!$B$9:$AT$505,MATCH(CalculationSet!$M20,Data!$A$9:$A$51,0),MATCH(CalculationSet!T$8,Data!$B$4:$AT$4,0)))</f>
        <v>19101.600000000002</v>
      </c>
      <c r="U20" s="50">
        <f>IF($M20="","",INDEX(Data!$B$9:$AT$505,MATCH(CalculationSet!$M20,Data!$A$9:$A$51,0),MATCH(CalculationSet!U$8,Data!$B$4:$AT$4,0)))</f>
        <v>1302</v>
      </c>
      <c r="V20" s="50">
        <f>IF($M20="","",INDEX(Data!$B$9:$AT$505,MATCH(CalculationSet!$M20,Data!$A$9:$A$51,0),MATCH(CalculationSet!V$8,Data!$B$4:$AT$4,0)))</f>
        <v>12188.4</v>
      </c>
      <c r="W20" s="80">
        <f t="shared" si="4"/>
        <v>1.2391996361982599E-2</v>
      </c>
      <c r="X20" s="80">
        <f t="shared" si="5"/>
        <v>0.4841772151898735</v>
      </c>
      <c r="Y20" s="80">
        <f t="shared" si="10"/>
        <v>-3.5994240921452564E-2</v>
      </c>
      <c r="Z20" s="80">
        <f t="shared" si="6"/>
        <v>-3.2981530343007909E-2</v>
      </c>
      <c r="AA20" s="80">
        <f t="shared" si="7"/>
        <v>-0.49032258064516127</v>
      </c>
      <c r="AB20" s="80">
        <f t="shared" si="8"/>
        <v>7.701585113714686E-2</v>
      </c>
      <c r="AE20" s="50" t="str">
        <f t="shared" si="11"/>
        <v>Samurai</v>
      </c>
      <c r="AF20" s="81">
        <f t="shared" si="12"/>
        <v>-3.2981530343007909E-2</v>
      </c>
      <c r="AH20" s="50" t="str">
        <f t="shared" si="13"/>
        <v>Arabia</v>
      </c>
      <c r="AI20" s="50">
        <f t="shared" si="14"/>
        <v>5272</v>
      </c>
      <c r="AJ20" s="50">
        <f t="shared" si="15"/>
        <v>4789</v>
      </c>
      <c r="AK20" s="50">
        <f t="shared" si="16"/>
        <v>5272</v>
      </c>
      <c r="AM20" s="50" t="s">
        <v>5</v>
      </c>
      <c r="AN20" s="50">
        <f>INDEX(Data!$K$9:$AT$51,MATCH(CalculationSet!$AM$11,Data!$A$9:$A$51,0),MATCH(CalculationSet!$AM20&amp;CalculationSet!AN$13&amp;CalculationSet!AN$14,INDEX(Data!$K$6:$AT$6&amp;Data!$K$5:$AT$5&amp;Data!$K$7:$AT$7,,),0))</f>
        <v>321</v>
      </c>
      <c r="AO20" s="50">
        <f>INDEX(Data!$K$9:$AT$51,MATCH(CalculationSet!$AM$11,Data!$A$9:$A$51,0),MATCH(CalculationSet!$AM20&amp;CalculationSet!AO$13&amp;CalculationSet!AO$14,INDEX(Data!$K$6:$AT$6&amp;Data!$K$5:$AT$5&amp;Data!$K$7:$AT$7,,),0))</f>
        <v>567</v>
      </c>
      <c r="AP20" s="50">
        <f>INDEX(Data!$K$9:$AT$51,MATCH(CalculationSet!$AM$11,Data!$A$9:$A$51,0),MATCH(CalculationSet!$AM20&amp;CalculationSet!AP$13&amp;CalculationSet!AP$14,INDEX(Data!$K$6:$AT$6&amp;Data!$K$5:$AT$5&amp;Data!$K$7:$AT$7,,),0))</f>
        <v>554</v>
      </c>
      <c r="AS20" s="50" t="str">
        <f t="shared" si="17"/>
        <v>J</v>
      </c>
      <c r="AT20" s="50">
        <f>IF(MATCH(Cur_Month,$AM$15:$AM$26,0)&gt;=ROWS($AM$15:AM20),AN20,NA())</f>
        <v>321</v>
      </c>
      <c r="AU20" s="50">
        <f t="shared" si="18"/>
        <v>567</v>
      </c>
      <c r="AV20" s="50">
        <f t="shared" si="19"/>
        <v>554</v>
      </c>
      <c r="AW20" s="50">
        <f t="shared" si="9"/>
        <v>321</v>
      </c>
    </row>
    <row r="21" spans="2:49" ht="18.600000000000001" customHeight="1" x14ac:dyDescent="0.55000000000000004">
      <c r="B21" s="67" t="s">
        <v>7</v>
      </c>
      <c r="C21" s="67"/>
      <c r="D21" s="67"/>
      <c r="G21" s="77" t="s">
        <v>24</v>
      </c>
      <c r="H21" s="78" t="s">
        <v>40</v>
      </c>
      <c r="I21" s="78" t="s">
        <v>52</v>
      </c>
      <c r="L21" s="50">
        <f t="shared" si="2"/>
        <v>7</v>
      </c>
      <c r="M21" s="50" t="str">
        <f t="shared" si="3"/>
        <v>River Kwai</v>
      </c>
      <c r="N21" s="50">
        <f>IF($M21="","",INDEX(Data!$B$9:$AT$505,MATCH(CalculationSet!$M21,Data!$A$9:$A$51,0),MATCH(CalculationSet!N$8,Data!$B$4:$AT$4,0)))</f>
        <v>45315.9</v>
      </c>
      <c r="O21" s="50">
        <f>IF($M21="","",INDEX(Data!$B$9:$AT$505,MATCH(CalculationSet!$M21,Data!$A$9:$A$51,0),MATCH(CalculationSet!O$8,Data!$B$4:$AT$4,0)))</f>
        <v>1932</v>
      </c>
      <c r="P21" s="50">
        <f>IF($M21="","",INDEX(Data!$B$9:$AT$505,MATCH(CalculationSet!$M21,Data!$A$9:$A$51,0),MATCH(CalculationSet!P$8,Data!$B$4:$AT$4,0)))</f>
        <v>15668.1</v>
      </c>
      <c r="Q21" s="50">
        <f>IF($M21="","",INDEX(Data!$B$9:$AT$505,MATCH(CalculationSet!$M21,Data!$A$9:$A$51,0),MATCH(CalculationSet!Q$8,Data!$B$4:$AT$4,0)))</f>
        <v>43440.6</v>
      </c>
      <c r="R21" s="50">
        <f>IF($M21="","",INDEX(Data!$B$9:$AT$505,MATCH(CalculationSet!$M21,Data!$A$9:$A$51,0),MATCH(CalculationSet!R$8,Data!$B$4:$AT$4,0)))</f>
        <v>1371.3</v>
      </c>
      <c r="S21" s="50">
        <f>IF($M21="","",INDEX(Data!$B$9:$AT$505,MATCH(CalculationSet!$M21,Data!$A$9:$A$51,0),MATCH(CalculationSet!S$8,Data!$B$4:$AT$4,0)))</f>
        <v>18036.900000000001</v>
      </c>
      <c r="T21" s="50">
        <f>IF($M21="","",INDEX(Data!$B$9:$AT$505,MATCH(CalculationSet!$M21,Data!$A$9:$A$51,0),MATCH(CalculationSet!T$8,Data!$B$4:$AT$4,0)))</f>
        <v>43003.8</v>
      </c>
      <c r="U21" s="50">
        <f>IF($M21="","",INDEX(Data!$B$9:$AT$505,MATCH(CalculationSet!$M21,Data!$A$9:$A$51,0),MATCH(CalculationSet!U$8,Data!$B$4:$AT$4,0)))</f>
        <v>1381.8</v>
      </c>
      <c r="V21" s="50">
        <f>IF($M21="","",INDEX(Data!$B$9:$AT$505,MATCH(CalculationSet!$M21,Data!$A$9:$A$51,0),MATCH(CalculationSet!V$8,Data!$B$4:$AT$4,0)))</f>
        <v>15964.2</v>
      </c>
      <c r="W21" s="80">
        <f t="shared" si="4"/>
        <v>4.3169293241806121E-2</v>
      </c>
      <c r="X21" s="80">
        <f t="shared" si="5"/>
        <v>0.40888208269525272</v>
      </c>
      <c r="Y21" s="80">
        <f t="shared" si="10"/>
        <v>-0.13133077191756903</v>
      </c>
      <c r="Z21" s="80">
        <f t="shared" si="6"/>
        <v>1.0157241918155967E-2</v>
      </c>
      <c r="AA21" s="80">
        <f t="shared" si="7"/>
        <v>-7.5987841945288756E-3</v>
      </c>
      <c r="AB21" s="80">
        <f t="shared" si="8"/>
        <v>0.12983425414364644</v>
      </c>
      <c r="AE21" s="50" t="str">
        <f t="shared" si="11"/>
        <v>River Kwai</v>
      </c>
      <c r="AF21" s="81">
        <f t="shared" si="12"/>
        <v>1.0157241918155967E-2</v>
      </c>
      <c r="AM21" s="50" t="s">
        <v>6</v>
      </c>
      <c r="AN21" s="50">
        <f>INDEX(Data!$K$9:$AT$51,MATCH(CalculationSet!$AM$11,Data!$A$9:$A$51,0),MATCH(CalculationSet!$AM21&amp;CalculationSet!AN$13&amp;CalculationSet!AN$14,INDEX(Data!$K$6:$AT$6&amp;Data!$K$5:$AT$5&amp;Data!$K$7:$AT$7,,),0))</f>
        <v>0</v>
      </c>
      <c r="AO21" s="50">
        <f>INDEX(Data!$K$9:$AT$51,MATCH(CalculationSet!$AM$11,Data!$A$9:$A$51,0),MATCH(CalculationSet!$AM21&amp;CalculationSet!AO$13&amp;CalculationSet!AO$14,INDEX(Data!$K$6:$AT$6&amp;Data!$K$5:$AT$5&amp;Data!$K$7:$AT$7,,),0))</f>
        <v>600</v>
      </c>
      <c r="AP21" s="50">
        <f>INDEX(Data!$K$9:$AT$51,MATCH(CalculationSet!$AM$11,Data!$A$9:$A$51,0),MATCH(CalculationSet!$AM21&amp;CalculationSet!AP$13&amp;CalculationSet!AP$14,INDEX(Data!$K$6:$AT$6&amp;Data!$K$5:$AT$5&amp;Data!$K$7:$AT$7,,),0))</f>
        <v>665</v>
      </c>
      <c r="AS21" s="50" t="str">
        <f t="shared" si="17"/>
        <v>J</v>
      </c>
      <c r="AT21" s="50" t="e">
        <f>IF(MATCH(Cur_Month,$AM$15:$AM$26,0)&gt;=ROWS($AM$15:AM21),AN21,NA())</f>
        <v>#N/A</v>
      </c>
      <c r="AU21" s="50">
        <f t="shared" si="18"/>
        <v>600</v>
      </c>
      <c r="AV21" s="50">
        <f t="shared" si="19"/>
        <v>665</v>
      </c>
      <c r="AW21" s="50" t="e">
        <f t="shared" si="9"/>
        <v>#N/A</v>
      </c>
    </row>
    <row r="22" spans="2:49" ht="18.600000000000001" customHeight="1" x14ac:dyDescent="0.55000000000000004">
      <c r="B22" s="67" t="s">
        <v>8</v>
      </c>
      <c r="C22" s="67"/>
      <c r="D22" s="67"/>
      <c r="G22" s="77" t="s">
        <v>25</v>
      </c>
      <c r="H22" s="78" t="s">
        <v>41</v>
      </c>
      <c r="I22" s="77" t="s">
        <v>53</v>
      </c>
      <c r="L22" s="50">
        <f t="shared" si="2"/>
        <v>8</v>
      </c>
      <c r="M22" s="50" t="str">
        <f t="shared" si="3"/>
        <v>Like if Hot</v>
      </c>
      <c r="N22" s="50">
        <f>IF($M22="","",INDEX(Data!$B$9:$AT$505,MATCH(CalculationSet!$M22,Data!$A$9:$A$51,0),MATCH(CalculationSet!N$8,Data!$B$4:$AT$4,0)))</f>
        <v>35980</v>
      </c>
      <c r="O22" s="50">
        <f>IF($M22="","",INDEX(Data!$B$9:$AT$505,MATCH(CalculationSet!$M22,Data!$A$9:$A$51,0),MATCH(CalculationSet!O$8,Data!$B$4:$AT$4,0)))</f>
        <v>2332</v>
      </c>
      <c r="P22" s="50">
        <f>IF($M22="","",INDEX(Data!$B$9:$AT$505,MATCH(CalculationSet!$M22,Data!$A$9:$A$51,0),MATCH(CalculationSet!P$8,Data!$B$4:$AT$4,0)))</f>
        <v>14274</v>
      </c>
      <c r="Q22" s="50">
        <f>IF($M22="","",INDEX(Data!$B$9:$AT$505,MATCH(CalculationSet!$M22,Data!$A$9:$A$51,0),MATCH(CalculationSet!Q$8,Data!$B$4:$AT$4,0)))</f>
        <v>32790</v>
      </c>
      <c r="R22" s="50">
        <f>IF($M22="","",INDEX(Data!$B$9:$AT$505,MATCH(CalculationSet!$M22,Data!$A$9:$A$51,0),MATCH(CalculationSet!R$8,Data!$B$4:$AT$4,0)))</f>
        <v>2006</v>
      </c>
      <c r="S22" s="50">
        <f>IF($M22="","",INDEX(Data!$B$9:$AT$505,MATCH(CalculationSet!$M22,Data!$A$9:$A$51,0),MATCH(CalculationSet!S$8,Data!$B$4:$AT$4,0)))</f>
        <v>14846</v>
      </c>
      <c r="T22" s="50">
        <f>IF($M22="","",INDEX(Data!$B$9:$AT$505,MATCH(CalculationSet!$M22,Data!$A$9:$A$51,0),MATCH(CalculationSet!T$8,Data!$B$4:$AT$4,0)))</f>
        <v>36362</v>
      </c>
      <c r="U22" s="50">
        <f>IF($M22="","",INDEX(Data!$B$9:$AT$505,MATCH(CalculationSet!$M22,Data!$A$9:$A$51,0),MATCH(CalculationSet!U$8,Data!$B$4:$AT$4,0)))</f>
        <v>2446</v>
      </c>
      <c r="V22" s="50">
        <f>IF($M22="","",INDEX(Data!$B$9:$AT$505,MATCH(CalculationSet!$M22,Data!$A$9:$A$51,0),MATCH(CalculationSet!V$8,Data!$B$4:$AT$4,0)))</f>
        <v>16392</v>
      </c>
      <c r="W22" s="80">
        <f t="shared" si="4"/>
        <v>9.728575785300396E-2</v>
      </c>
      <c r="X22" s="80">
        <f t="shared" si="5"/>
        <v>0.16251246261216351</v>
      </c>
      <c r="Y22" s="80">
        <f t="shared" si="10"/>
        <v>-3.8528896672504379E-2</v>
      </c>
      <c r="Z22" s="80">
        <f t="shared" si="6"/>
        <v>-9.82344205489247E-2</v>
      </c>
      <c r="AA22" s="80">
        <f t="shared" si="7"/>
        <v>-0.17988552739165986</v>
      </c>
      <c r="AB22" s="80">
        <f t="shared" si="8"/>
        <v>-9.4314299658369932E-2</v>
      </c>
      <c r="AE22" s="50" t="str">
        <f t="shared" si="11"/>
        <v>Like if Hot</v>
      </c>
      <c r="AF22" s="81">
        <f t="shared" si="12"/>
        <v>-9.82344205489247E-2</v>
      </c>
      <c r="AM22" s="50" t="s">
        <v>7</v>
      </c>
      <c r="AN22" s="50">
        <f>INDEX(Data!$K$9:$AT$51,MATCH(CalculationSet!$AM$11,Data!$A$9:$A$51,0),MATCH(CalculationSet!$AM22&amp;CalculationSet!AN$13&amp;CalculationSet!AN$14,INDEX(Data!$K$6:$AT$6&amp;Data!$K$5:$AT$5&amp;Data!$K$7:$AT$7,,),0))</f>
        <v>0</v>
      </c>
      <c r="AO22" s="50">
        <f>INDEX(Data!$K$9:$AT$51,MATCH(CalculationSet!$AM$11,Data!$A$9:$A$51,0),MATCH(CalculationSet!$AM22&amp;CalculationSet!AO$13&amp;CalculationSet!AO$14,INDEX(Data!$K$6:$AT$6&amp;Data!$K$5:$AT$5&amp;Data!$K$7:$AT$7,,),0))</f>
        <v>516</v>
      </c>
      <c r="AP22" s="50">
        <f>INDEX(Data!$K$9:$AT$51,MATCH(CalculationSet!$AM$11,Data!$A$9:$A$51,0),MATCH(CalculationSet!$AM22&amp;CalculationSet!AP$13&amp;CalculationSet!AP$14,INDEX(Data!$K$6:$AT$6&amp;Data!$K$5:$AT$5&amp;Data!$K$7:$AT$7,,),0))</f>
        <v>671</v>
      </c>
      <c r="AS22" s="50" t="str">
        <f t="shared" si="17"/>
        <v>A</v>
      </c>
      <c r="AT22" s="50" t="e">
        <f>IF(MATCH(Cur_Month,$AM$15:$AM$26,0)&gt;=ROWS($AM$15:AM22),AN22,NA())</f>
        <v>#N/A</v>
      </c>
      <c r="AU22" s="50">
        <f t="shared" si="18"/>
        <v>516</v>
      </c>
      <c r="AV22" s="50">
        <f t="shared" si="19"/>
        <v>671</v>
      </c>
      <c r="AW22" s="50" t="e">
        <f t="shared" si="9"/>
        <v>#N/A</v>
      </c>
    </row>
    <row r="23" spans="2:49" ht="18.600000000000001" customHeight="1" x14ac:dyDescent="0.55000000000000004">
      <c r="B23" s="67" t="s">
        <v>9</v>
      </c>
      <c r="C23" s="67"/>
      <c r="D23" s="67"/>
      <c r="G23" s="77" t="s">
        <v>26</v>
      </c>
      <c r="H23" s="78" t="s">
        <v>42</v>
      </c>
      <c r="I23" s="77" t="s">
        <v>54</v>
      </c>
      <c r="L23" s="50">
        <f t="shared" si="2"/>
        <v>9</v>
      </c>
      <c r="M23" s="50" t="str">
        <f t="shared" si="3"/>
        <v>Psycho</v>
      </c>
      <c r="N23" s="50">
        <f>IF($M23="","",INDEX(Data!$B$9:$AT$505,MATCH(CalculationSet!$M23,Data!$A$9:$A$51,0),MATCH(CalculationSet!N$8,Data!$B$4:$AT$4,0)))</f>
        <v>7657</v>
      </c>
      <c r="O23" s="50">
        <f>IF($M23="","",INDEX(Data!$B$9:$AT$505,MATCH(CalculationSet!$M23,Data!$A$9:$A$51,0),MATCH(CalculationSet!O$8,Data!$B$4:$AT$4,0)))</f>
        <v>276</v>
      </c>
      <c r="P23" s="50">
        <f>IF($M23="","",INDEX(Data!$B$9:$AT$505,MATCH(CalculationSet!$M23,Data!$A$9:$A$51,0),MATCH(CalculationSet!P$8,Data!$B$4:$AT$4,0)))</f>
        <v>5353</v>
      </c>
      <c r="Q23" s="50">
        <f>IF($M23="","",INDEX(Data!$B$9:$AT$505,MATCH(CalculationSet!$M23,Data!$A$9:$A$51,0),MATCH(CalculationSet!Q$8,Data!$B$4:$AT$4,0)))</f>
        <v>5307</v>
      </c>
      <c r="R23" s="50">
        <f>IF($M23="","",INDEX(Data!$B$9:$AT$505,MATCH(CalculationSet!$M23,Data!$A$9:$A$51,0),MATCH(CalculationSet!R$8,Data!$B$4:$AT$4,0)))</f>
        <v>170</v>
      </c>
      <c r="S23" s="50">
        <f>IF($M23="","",INDEX(Data!$B$9:$AT$505,MATCH(CalculationSet!$M23,Data!$A$9:$A$51,0),MATCH(CalculationSet!S$8,Data!$B$4:$AT$4,0)))</f>
        <v>4710</v>
      </c>
      <c r="T23" s="50">
        <f>IF($M23="","",INDEX(Data!$B$9:$AT$505,MATCH(CalculationSet!$M23,Data!$A$9:$A$51,0),MATCH(CalculationSet!T$8,Data!$B$4:$AT$4,0)))</f>
        <v>6431</v>
      </c>
      <c r="U23" s="50">
        <f>IF($M23="","",INDEX(Data!$B$9:$AT$505,MATCH(CalculationSet!$M23,Data!$A$9:$A$51,0),MATCH(CalculationSet!U$8,Data!$B$4:$AT$4,0)))</f>
        <v>179</v>
      </c>
      <c r="V23" s="50">
        <f>IF($M23="","",INDEX(Data!$B$9:$AT$505,MATCH(CalculationSet!$M23,Data!$A$9:$A$51,0),MATCH(CalculationSet!V$8,Data!$B$4:$AT$4,0)))</f>
        <v>5191</v>
      </c>
      <c r="W23" s="80">
        <f t="shared" si="4"/>
        <v>0.44281138119464858</v>
      </c>
      <c r="X23" s="80">
        <f t="shared" si="5"/>
        <v>0.62352941176470589</v>
      </c>
      <c r="Y23" s="80">
        <f t="shared" si="10"/>
        <v>0.13651804670912951</v>
      </c>
      <c r="Z23" s="80">
        <f t="shared" si="6"/>
        <v>-0.17477841704245062</v>
      </c>
      <c r="AA23" s="80">
        <f t="shared" si="7"/>
        <v>-5.027932960893855E-2</v>
      </c>
      <c r="AB23" s="80">
        <f t="shared" si="8"/>
        <v>-9.2660373723752645E-2</v>
      </c>
      <c r="AE23" s="50" t="str">
        <f t="shared" si="11"/>
        <v>Psycho</v>
      </c>
      <c r="AF23" s="81">
        <f t="shared" si="12"/>
        <v>-0.17477841704245062</v>
      </c>
      <c r="AM23" s="50" t="s">
        <v>8</v>
      </c>
      <c r="AN23" s="50">
        <f>INDEX(Data!$K$9:$AT$51,MATCH(CalculationSet!$AM$11,Data!$A$9:$A$51,0),MATCH(CalculationSet!$AM23&amp;CalculationSet!AN$13&amp;CalculationSet!AN$14,INDEX(Data!$K$6:$AT$6&amp;Data!$K$5:$AT$5&amp;Data!$K$7:$AT$7,,),0))</f>
        <v>0</v>
      </c>
      <c r="AO23" s="50">
        <f>INDEX(Data!$K$9:$AT$51,MATCH(CalculationSet!$AM$11,Data!$A$9:$A$51,0),MATCH(CalculationSet!$AM23&amp;CalculationSet!AO$13&amp;CalculationSet!AO$14,INDEX(Data!$K$6:$AT$6&amp;Data!$K$5:$AT$5&amp;Data!$K$7:$AT$7,,),0))</f>
        <v>538</v>
      </c>
      <c r="AP23" s="50">
        <f>INDEX(Data!$K$9:$AT$51,MATCH(CalculationSet!$AM$11,Data!$A$9:$A$51,0),MATCH(CalculationSet!$AM23&amp;CalculationSet!AP$13&amp;CalculationSet!AP$14,INDEX(Data!$K$6:$AT$6&amp;Data!$K$5:$AT$5&amp;Data!$K$7:$AT$7,,),0))</f>
        <v>763</v>
      </c>
      <c r="AS23" s="50" t="str">
        <f t="shared" si="17"/>
        <v>S</v>
      </c>
      <c r="AT23" s="50" t="e">
        <f>IF(MATCH(Cur_Month,$AM$15:$AM$26,0)&gt;=ROWS($AM$15:AM23),AN23,NA())</f>
        <v>#N/A</v>
      </c>
      <c r="AU23" s="50">
        <f t="shared" si="18"/>
        <v>538</v>
      </c>
      <c r="AV23" s="50">
        <f t="shared" si="19"/>
        <v>763</v>
      </c>
      <c r="AW23" s="50" t="e">
        <f t="shared" si="9"/>
        <v>#N/A</v>
      </c>
    </row>
    <row r="24" spans="2:49" ht="18.600000000000001" customHeight="1" x14ac:dyDescent="0.55000000000000004">
      <c r="B24" s="67" t="s">
        <v>10</v>
      </c>
      <c r="C24" s="67"/>
      <c r="D24" s="67"/>
      <c r="G24" s="77" t="s">
        <v>27</v>
      </c>
      <c r="H24" s="78" t="s">
        <v>43</v>
      </c>
      <c r="I24" s="77" t="s">
        <v>55</v>
      </c>
      <c r="L24" s="50">
        <f t="shared" si="2"/>
        <v>10</v>
      </c>
      <c r="M24" s="50" t="str">
        <f t="shared" si="3"/>
        <v>West</v>
      </c>
      <c r="N24" s="50">
        <f>IF($M24="","",INDEX(Data!$B$9:$AT$505,MATCH(CalculationSet!$M24,Data!$A$9:$A$51,0),MATCH(CalculationSet!N$8,Data!$B$4:$AT$4,0)))</f>
        <v>8126</v>
      </c>
      <c r="O24" s="50">
        <f>IF($M24="","",INDEX(Data!$B$9:$AT$505,MATCH(CalculationSet!$M24,Data!$A$9:$A$51,0),MATCH(CalculationSet!O$8,Data!$B$4:$AT$4,0)))</f>
        <v>321</v>
      </c>
      <c r="P24" s="50">
        <f>IF($M24="","",INDEX(Data!$B$9:$AT$505,MATCH(CalculationSet!$M24,Data!$A$9:$A$51,0),MATCH(CalculationSet!P$8,Data!$B$4:$AT$4,0)))</f>
        <v>6153</v>
      </c>
      <c r="Q24" s="50">
        <f>IF($M24="","",INDEX(Data!$B$9:$AT$505,MATCH(CalculationSet!$M24,Data!$A$9:$A$51,0),MATCH(CalculationSet!Q$8,Data!$B$4:$AT$4,0)))</f>
        <v>9111</v>
      </c>
      <c r="R24" s="50">
        <f>IF($M24="","",INDEX(Data!$B$9:$AT$505,MATCH(CalculationSet!$M24,Data!$A$9:$A$51,0),MATCH(CalculationSet!R$8,Data!$B$4:$AT$4,0)))</f>
        <v>567</v>
      </c>
      <c r="S24" s="50">
        <f>IF($M24="","",INDEX(Data!$B$9:$AT$505,MATCH(CalculationSet!$M24,Data!$A$9:$A$51,0),MATCH(CalculationSet!S$8,Data!$B$4:$AT$4,0)))</f>
        <v>5959</v>
      </c>
      <c r="T24" s="50">
        <f>IF($M24="","",INDEX(Data!$B$9:$AT$505,MATCH(CalculationSet!$M24,Data!$A$9:$A$51,0),MATCH(CalculationSet!T$8,Data!$B$4:$AT$4,0)))</f>
        <v>8642</v>
      </c>
      <c r="U24" s="50">
        <f>IF($M24="","",INDEX(Data!$B$9:$AT$505,MATCH(CalculationSet!$M24,Data!$A$9:$A$51,0),MATCH(CalculationSet!U$8,Data!$B$4:$AT$4,0)))</f>
        <v>554</v>
      </c>
      <c r="V24" s="50">
        <f>IF($M24="","",INDEX(Data!$B$9:$AT$505,MATCH(CalculationSet!$M24,Data!$A$9:$A$51,0),MATCH(CalculationSet!V$8,Data!$B$4:$AT$4,0)))</f>
        <v>7382</v>
      </c>
      <c r="W24" s="80">
        <f t="shared" si="4"/>
        <v>-0.10811107452529908</v>
      </c>
      <c r="X24" s="80">
        <f t="shared" si="5"/>
        <v>-0.43386243386243384</v>
      </c>
      <c r="Y24" s="80">
        <f t="shared" si="10"/>
        <v>3.2555797952676623E-2</v>
      </c>
      <c r="Z24" s="80">
        <f t="shared" si="6"/>
        <v>5.4269844943300165E-2</v>
      </c>
      <c r="AA24" s="80">
        <f t="shared" si="7"/>
        <v>2.3465703971119134E-2</v>
      </c>
      <c r="AB24" s="80">
        <f t="shared" si="8"/>
        <v>-0.19276618802492548</v>
      </c>
      <c r="AE24" s="50" t="str">
        <f t="shared" si="11"/>
        <v>West</v>
      </c>
      <c r="AF24" s="81">
        <f t="shared" si="12"/>
        <v>5.4269844943300165E-2</v>
      </c>
      <c r="AM24" s="50" t="s">
        <v>9</v>
      </c>
      <c r="AN24" s="50">
        <f>INDEX(Data!$K$9:$AT$51,MATCH(CalculationSet!$AM$11,Data!$A$9:$A$51,0),MATCH(CalculationSet!$AM24&amp;CalculationSet!AN$13&amp;CalculationSet!AN$14,INDEX(Data!$K$6:$AT$6&amp;Data!$K$5:$AT$5&amp;Data!$K$7:$AT$7,,),0))</f>
        <v>0</v>
      </c>
      <c r="AO24" s="50">
        <f>INDEX(Data!$K$9:$AT$51,MATCH(CalculationSet!$AM$11,Data!$A$9:$A$51,0),MATCH(CalculationSet!$AM24&amp;CalculationSet!AO$13&amp;CalculationSet!AO$14,INDEX(Data!$K$6:$AT$6&amp;Data!$K$5:$AT$5&amp;Data!$K$7:$AT$7,,),0))</f>
        <v>541</v>
      </c>
      <c r="AP24" s="50">
        <f>INDEX(Data!$K$9:$AT$51,MATCH(CalculationSet!$AM$11,Data!$A$9:$A$51,0),MATCH(CalculationSet!$AM24&amp;CalculationSet!AP$13&amp;CalculationSet!AP$14,INDEX(Data!$K$6:$AT$6&amp;Data!$K$5:$AT$5&amp;Data!$K$7:$AT$7,,),0))</f>
        <v>874</v>
      </c>
      <c r="AS24" s="50" t="str">
        <f t="shared" si="17"/>
        <v>O</v>
      </c>
      <c r="AT24" s="50" t="e">
        <f>IF(MATCH(Cur_Month,$AM$15:$AM$26,0)&gt;=ROWS($AM$15:AM24),AN24,NA())</f>
        <v>#N/A</v>
      </c>
      <c r="AU24" s="50">
        <f t="shared" si="18"/>
        <v>541</v>
      </c>
      <c r="AV24" s="50">
        <f t="shared" si="19"/>
        <v>874</v>
      </c>
      <c r="AW24" s="50" t="e">
        <f t="shared" si="9"/>
        <v>#N/A</v>
      </c>
    </row>
    <row r="25" spans="2:49" ht="18.600000000000001" customHeight="1" x14ac:dyDescent="0.55000000000000004">
      <c r="B25" s="67" t="s">
        <v>11</v>
      </c>
      <c r="C25" s="67"/>
      <c r="D25" s="67"/>
      <c r="G25" s="78" t="s">
        <v>28</v>
      </c>
      <c r="H25" s="78" t="s">
        <v>44</v>
      </c>
      <c r="I25" s="77" t="s">
        <v>56</v>
      </c>
      <c r="L25" s="50">
        <f t="shared" si="2"/>
        <v>11</v>
      </c>
      <c r="M25" s="50" t="str">
        <f t="shared" si="3"/>
        <v>Arabia</v>
      </c>
      <c r="N25" s="50">
        <f>IF($M25="","",INDEX(Data!$B$9:$AT$505,MATCH(CalculationSet!$M25,Data!$A$9:$A$51,0),MATCH(CalculationSet!N$8,Data!$B$4:$AT$4,0)))</f>
        <v>5272</v>
      </c>
      <c r="O25" s="50">
        <f>IF($M25="","",INDEX(Data!$B$9:$AT$505,MATCH(CalculationSet!$M25,Data!$A$9:$A$51,0),MATCH(CalculationSet!O$8,Data!$B$4:$AT$4,0)))</f>
        <v>316</v>
      </c>
      <c r="P25" s="50">
        <f>IF($M25="","",INDEX(Data!$B$9:$AT$505,MATCH(CalculationSet!$M25,Data!$A$9:$A$51,0),MATCH(CalculationSet!P$8,Data!$B$4:$AT$4,0)))</f>
        <v>1207</v>
      </c>
      <c r="Q25" s="50">
        <f>IF($M25="","",INDEX(Data!$B$9:$AT$505,MATCH(CalculationSet!$M25,Data!$A$9:$A$51,0),MATCH(CalculationSet!Q$8,Data!$B$4:$AT$4,0)))</f>
        <v>4934</v>
      </c>
      <c r="R25" s="50">
        <f>IF($M25="","",INDEX(Data!$B$9:$AT$505,MATCH(CalculationSet!$M25,Data!$A$9:$A$51,0),MATCH(CalculationSet!R$8,Data!$B$4:$AT$4,0)))</f>
        <v>233</v>
      </c>
      <c r="S25" s="50">
        <f>IF($M25="","",INDEX(Data!$B$9:$AT$505,MATCH(CalculationSet!$M25,Data!$A$9:$A$51,0),MATCH(CalculationSet!S$8,Data!$B$4:$AT$4,0)))</f>
        <v>1485</v>
      </c>
      <c r="T25" s="50">
        <f>IF($M25="","",INDEX(Data!$B$9:$AT$505,MATCH(CalculationSet!$M25,Data!$A$9:$A$51,0),MATCH(CalculationSet!T$8,Data!$B$4:$AT$4,0)))</f>
        <v>4789</v>
      </c>
      <c r="U25" s="50">
        <f>IF($M25="","",INDEX(Data!$B$9:$AT$505,MATCH(CalculationSet!$M25,Data!$A$9:$A$51,0),MATCH(CalculationSet!U$8,Data!$B$4:$AT$4,0)))</f>
        <v>215</v>
      </c>
      <c r="V25" s="50">
        <f>IF($M25="","",INDEX(Data!$B$9:$AT$505,MATCH(CalculationSet!$M25,Data!$A$9:$A$51,0),MATCH(CalculationSet!V$8,Data!$B$4:$AT$4,0)))</f>
        <v>1936</v>
      </c>
      <c r="W25" s="80">
        <f t="shared" si="4"/>
        <v>6.8504256181597084E-2</v>
      </c>
      <c r="X25" s="80">
        <f t="shared" si="5"/>
        <v>0.35622317596566522</v>
      </c>
      <c r="Y25" s="80">
        <f t="shared" si="10"/>
        <v>-0.18720538720538721</v>
      </c>
      <c r="Z25" s="80">
        <f t="shared" si="6"/>
        <v>3.0277719774483191E-2</v>
      </c>
      <c r="AA25" s="80">
        <f t="shared" si="7"/>
        <v>8.3720930232558138E-2</v>
      </c>
      <c r="AB25" s="80">
        <f t="shared" si="8"/>
        <v>-0.23295454545454544</v>
      </c>
      <c r="AE25" s="50" t="str">
        <f t="shared" si="11"/>
        <v>Arabia</v>
      </c>
      <c r="AF25" s="81">
        <f t="shared" si="12"/>
        <v>3.0277719774483191E-2</v>
      </c>
      <c r="AM25" s="50" t="s">
        <v>10</v>
      </c>
      <c r="AN25" s="50">
        <f>INDEX(Data!$K$9:$AT$51,MATCH(CalculationSet!$AM$11,Data!$A$9:$A$51,0),MATCH(CalculationSet!$AM25&amp;CalculationSet!AN$13&amp;CalculationSet!AN$14,INDEX(Data!$K$6:$AT$6&amp;Data!$K$5:$AT$5&amp;Data!$K$7:$AT$7,,),0))</f>
        <v>0</v>
      </c>
      <c r="AO25" s="50">
        <f>INDEX(Data!$K$9:$AT$51,MATCH(CalculationSet!$AM$11,Data!$A$9:$A$51,0),MATCH(CalculationSet!$AM25&amp;CalculationSet!AO$13&amp;CalculationSet!AO$14,INDEX(Data!$K$6:$AT$6&amp;Data!$K$5:$AT$5&amp;Data!$K$7:$AT$7,,),0))</f>
        <v>592</v>
      </c>
      <c r="AP25" s="50">
        <f>INDEX(Data!$K$9:$AT$51,MATCH(CalculationSet!$AM$11,Data!$A$9:$A$51,0),MATCH(CalculationSet!$AM25&amp;CalculationSet!AP$13&amp;CalculationSet!AP$14,INDEX(Data!$K$6:$AT$6&amp;Data!$K$5:$AT$5&amp;Data!$K$7:$AT$7,,),0))</f>
        <v>961</v>
      </c>
      <c r="AS25" s="50" t="str">
        <f t="shared" si="17"/>
        <v>N</v>
      </c>
      <c r="AT25" s="50" t="e">
        <f>IF(MATCH(Cur_Month,$AM$15:$AM$26,0)&gt;=ROWS($AM$15:AM25),AN25,NA())</f>
        <v>#N/A</v>
      </c>
      <c r="AU25" s="50">
        <f t="shared" si="18"/>
        <v>592</v>
      </c>
      <c r="AV25" s="50">
        <f t="shared" si="19"/>
        <v>961</v>
      </c>
      <c r="AW25" s="50" t="e">
        <f t="shared" si="9"/>
        <v>#N/A</v>
      </c>
    </row>
    <row r="26" spans="2:49" ht="17.399999999999999" x14ac:dyDescent="0.55000000000000004">
      <c r="G26" s="77" t="s">
        <v>29</v>
      </c>
      <c r="H26" s="78" t="s">
        <v>45</v>
      </c>
      <c r="I26" s="77" t="s">
        <v>57</v>
      </c>
      <c r="L26" s="50">
        <f t="shared" si="2"/>
        <v>12</v>
      </c>
      <c r="M26" s="50" t="str">
        <f t="shared" si="3"/>
        <v>Cleopatra</v>
      </c>
      <c r="N26" s="50">
        <f>IF($M26="","",INDEX(Data!$B$9:$AT$505,MATCH(CalculationSet!$M26,Data!$A$9:$A$51,0),MATCH(CalculationSet!N$8,Data!$B$4:$AT$4,0)))</f>
        <v>6375</v>
      </c>
      <c r="O26" s="50">
        <f>IF($M26="","",INDEX(Data!$B$9:$AT$505,MATCH(CalculationSet!$M26,Data!$A$9:$A$51,0),MATCH(CalculationSet!O$8,Data!$B$4:$AT$4,0)))</f>
        <v>192</v>
      </c>
      <c r="P26" s="50">
        <f>IF($M26="","",INDEX(Data!$B$9:$AT$505,MATCH(CalculationSet!$M26,Data!$A$9:$A$51,0),MATCH(CalculationSet!P$8,Data!$B$4:$AT$4,0)))</f>
        <v>4741</v>
      </c>
      <c r="Q26" s="50">
        <f>IF($M26="","",INDEX(Data!$B$9:$AT$505,MATCH(CalculationSet!$M26,Data!$A$9:$A$51,0),MATCH(CalculationSet!Q$8,Data!$B$4:$AT$4,0)))</f>
        <v>6945</v>
      </c>
      <c r="R26" s="50">
        <f>IF($M26="","",INDEX(Data!$B$9:$AT$505,MATCH(CalculationSet!$M26,Data!$A$9:$A$51,0),MATCH(CalculationSet!R$8,Data!$B$4:$AT$4,0)))</f>
        <v>309</v>
      </c>
      <c r="S26" s="50">
        <f>IF($M26="","",INDEX(Data!$B$9:$AT$505,MATCH(CalculationSet!$M26,Data!$A$9:$A$51,0),MATCH(CalculationSet!S$8,Data!$B$4:$AT$4,0)))</f>
        <v>5006</v>
      </c>
      <c r="T26" s="50">
        <f>IF($M26="","",INDEX(Data!$B$9:$AT$505,MATCH(CalculationSet!$M26,Data!$A$9:$A$51,0),MATCH(CalculationSet!T$8,Data!$B$4:$AT$4,0)))</f>
        <v>5774</v>
      </c>
      <c r="U26" s="50">
        <f>IF($M26="","",INDEX(Data!$B$9:$AT$505,MATCH(CalculationSet!$M26,Data!$A$9:$A$51,0),MATCH(CalculationSet!U$8,Data!$B$4:$AT$4,0)))</f>
        <v>350</v>
      </c>
      <c r="V26" s="50">
        <f>IF($M26="","",INDEX(Data!$B$9:$AT$505,MATCH(CalculationSet!$M26,Data!$A$9:$A$51,0),MATCH(CalculationSet!V$8,Data!$B$4:$AT$4,0)))</f>
        <v>4447</v>
      </c>
      <c r="W26" s="80">
        <f t="shared" si="4"/>
        <v>-8.2073434125269976E-2</v>
      </c>
      <c r="X26" s="80">
        <f t="shared" si="5"/>
        <v>-0.37864077669902912</v>
      </c>
      <c r="Y26" s="80">
        <f t="shared" si="10"/>
        <v>-5.2936476228525771E-2</v>
      </c>
      <c r="Z26" s="80">
        <f t="shared" si="6"/>
        <v>0.20280568063733981</v>
      </c>
      <c r="AA26" s="80">
        <f t="shared" si="7"/>
        <v>-0.11714285714285715</v>
      </c>
      <c r="AB26" s="80">
        <f t="shared" si="8"/>
        <v>0.12570272093546211</v>
      </c>
      <c r="AE26" s="50" t="str">
        <f t="shared" si="11"/>
        <v>Cleopatra</v>
      </c>
      <c r="AF26" s="81">
        <f t="shared" si="12"/>
        <v>0.20280568063733981</v>
      </c>
      <c r="AM26" s="50" t="s">
        <v>11</v>
      </c>
      <c r="AN26" s="50">
        <f>INDEX(Data!$K$9:$AT$51,MATCH(CalculationSet!$AM$11,Data!$A$9:$A$51,0),MATCH(CalculationSet!$AM26&amp;CalculationSet!AN$13&amp;CalculationSet!AN$14,INDEX(Data!$K$6:$AT$6&amp;Data!$K$5:$AT$5&amp;Data!$K$7:$AT$7,,),0))</f>
        <v>0</v>
      </c>
      <c r="AO26" s="50">
        <f>INDEX(Data!$K$9:$AT$51,MATCH(CalculationSet!$AM$11,Data!$A$9:$A$51,0),MATCH(CalculationSet!$AM26&amp;CalculationSet!AO$13&amp;CalculationSet!AO$14,INDEX(Data!$K$6:$AT$6&amp;Data!$K$5:$AT$5&amp;Data!$K$7:$AT$7,,),0))</f>
        <v>593</v>
      </c>
      <c r="AP26" s="50">
        <f>INDEX(Data!$K$9:$AT$51,MATCH(CalculationSet!$AM$11,Data!$A$9:$A$51,0),MATCH(CalculationSet!$AM26&amp;CalculationSet!AP$13&amp;CalculationSet!AP$14,INDEX(Data!$K$6:$AT$6&amp;Data!$K$5:$AT$5&amp;Data!$K$7:$AT$7,,),0))</f>
        <v>983</v>
      </c>
      <c r="AS26" s="50" t="str">
        <f t="shared" si="17"/>
        <v>D</v>
      </c>
      <c r="AT26" s="50" t="e">
        <f>IF(MATCH(Cur_Month,$AM$15:$AM$26,0)&gt;=ROWS($AM$15:AM26),AN26,NA())</f>
        <v>#N/A</v>
      </c>
      <c r="AU26" s="50">
        <f t="shared" si="18"/>
        <v>593</v>
      </c>
      <c r="AV26" s="50">
        <f t="shared" si="19"/>
        <v>983</v>
      </c>
      <c r="AW26" s="50" t="e">
        <f t="shared" si="9"/>
        <v>#N/A</v>
      </c>
    </row>
    <row r="27" spans="2:49" ht="17.399999999999999" x14ac:dyDescent="0.3">
      <c r="G27" s="77" t="s">
        <v>30</v>
      </c>
      <c r="H27" s="83"/>
      <c r="I27" s="77" t="s">
        <v>58</v>
      </c>
      <c r="L27" s="50" t="str">
        <f t="shared" si="2"/>
        <v/>
      </c>
      <c r="M27" s="50" t="str">
        <f t="shared" si="3"/>
        <v/>
      </c>
      <c r="N27" s="50" t="str">
        <f>IF($M27="","",INDEX(Data!$B$9:$AT$505,MATCH(CalculationSet!$M27,Data!$A$9:$A$51,0),MATCH(CalculationSet!N$8,Data!$B$4:$AT$4,0)))</f>
        <v/>
      </c>
      <c r="O27" s="50" t="str">
        <f>IF($M27="","",INDEX(Data!$B$9:$AT$505,MATCH(CalculationSet!$M27,Data!$A$9:$A$51,0),MATCH(CalculationSet!O$8,Data!$B$4:$AT$4,0)))</f>
        <v/>
      </c>
      <c r="P27" s="50" t="str">
        <f>IF($M27="","",INDEX(Data!$B$9:$AT$505,MATCH(CalculationSet!$M27,Data!$A$9:$A$51,0),MATCH(CalculationSet!P$8,Data!$B$4:$AT$4,0)))</f>
        <v/>
      </c>
      <c r="Q27" s="50" t="str">
        <f>IF($M27="","",INDEX(Data!$B$9:$AT$505,MATCH(CalculationSet!$M27,Data!$A$9:$A$51,0),MATCH(CalculationSet!Q$8,Data!$B$4:$AT$4,0)))</f>
        <v/>
      </c>
      <c r="R27" s="50" t="str">
        <f>IF($M27="","",INDEX(Data!$B$9:$AT$505,MATCH(CalculationSet!$M27,Data!$A$9:$A$51,0),MATCH(CalculationSet!R$8,Data!$B$4:$AT$4,0)))</f>
        <v/>
      </c>
      <c r="S27" s="50" t="str">
        <f>IF($M27="","",INDEX(Data!$B$9:$AT$505,MATCH(CalculationSet!$M27,Data!$A$9:$A$51,0),MATCH(CalculationSet!S$8,Data!$B$4:$AT$4,0)))</f>
        <v/>
      </c>
      <c r="T27" s="50" t="str">
        <f>IF($M27="","",INDEX(Data!$B$9:$AT$505,MATCH(CalculationSet!$M27,Data!$A$9:$A$51,0),MATCH(CalculationSet!T$8,Data!$B$4:$AT$4,0)))</f>
        <v/>
      </c>
      <c r="U27" s="50" t="str">
        <f>IF($M27="","",INDEX(Data!$B$9:$AT$505,MATCH(CalculationSet!$M27,Data!$A$9:$A$51,0),MATCH(CalculationSet!U$8,Data!$B$4:$AT$4,0)))</f>
        <v/>
      </c>
      <c r="V27" s="50" t="str">
        <f>IF($M27="","",INDEX(Data!$B$9:$AT$505,MATCH(CalculationSet!$M27,Data!$A$9:$A$51,0),MATCH(CalculationSet!V$8,Data!$B$4:$AT$4,0)))</f>
        <v/>
      </c>
      <c r="W27" s="80" t="str">
        <f t="shared" ref="W27:AB29" si="20">IF(M27="","",(N27-Q27)/Q27)</f>
        <v/>
      </c>
      <c r="X27" s="80" t="str">
        <f t="shared" si="20"/>
        <v/>
      </c>
      <c r="Y27" s="80" t="str">
        <f t="shared" si="20"/>
        <v/>
      </c>
      <c r="Z27" s="80" t="str">
        <f t="shared" si="20"/>
        <v/>
      </c>
      <c r="AA27" s="80" t="str">
        <f t="shared" si="20"/>
        <v/>
      </c>
      <c r="AB27" s="80" t="str">
        <f t="shared" si="20"/>
        <v/>
      </c>
      <c r="AE27" s="50" t="str">
        <f t="shared" si="11"/>
        <v/>
      </c>
      <c r="AF27" s="81" t="str">
        <f t="shared" si="12"/>
        <v/>
      </c>
    </row>
    <row r="28" spans="2:49" ht="17.399999999999999" x14ac:dyDescent="0.3">
      <c r="G28" s="77" t="s">
        <v>31</v>
      </c>
      <c r="H28" s="83"/>
      <c r="I28" s="83"/>
      <c r="L28" s="50" t="str">
        <f t="shared" si="2"/>
        <v/>
      </c>
      <c r="M28" s="50" t="str">
        <f t="shared" si="3"/>
        <v/>
      </c>
      <c r="N28" s="50" t="str">
        <f>IF($M28="","",INDEX(Data!$B$9:$AT$505,MATCH(CalculationSet!$M28,Data!$A$9:$A$51,0),MATCH(CalculationSet!N$8,Data!$B$4:$AT$4,0)))</f>
        <v/>
      </c>
      <c r="O28" s="50" t="str">
        <f>IF($M28="","",INDEX(Data!$B$9:$AT$505,MATCH(CalculationSet!$M28,Data!$A$9:$A$51,0),MATCH(CalculationSet!O$8,Data!$B$4:$AT$4,0)))</f>
        <v/>
      </c>
      <c r="P28" s="50" t="str">
        <f>IF($M28="","",INDEX(Data!$B$9:$AT$505,MATCH(CalculationSet!$M28,Data!$A$9:$A$51,0),MATCH(CalculationSet!P$8,Data!$B$4:$AT$4,0)))</f>
        <v/>
      </c>
      <c r="Q28" s="50" t="str">
        <f>IF($M28="","",INDEX(Data!$B$9:$AT$505,MATCH(CalculationSet!$M28,Data!$A$9:$A$51,0),MATCH(CalculationSet!Q$8,Data!$B$4:$AT$4,0)))</f>
        <v/>
      </c>
      <c r="R28" s="50" t="str">
        <f>IF($M28="","",INDEX(Data!$B$9:$AT$505,MATCH(CalculationSet!$M28,Data!$A$9:$A$51,0),MATCH(CalculationSet!R$8,Data!$B$4:$AT$4,0)))</f>
        <v/>
      </c>
      <c r="S28" s="50" t="str">
        <f>IF($M28="","",INDEX(Data!$B$9:$AT$505,MATCH(CalculationSet!$M28,Data!$A$9:$A$51,0),MATCH(CalculationSet!S$8,Data!$B$4:$AT$4,0)))</f>
        <v/>
      </c>
      <c r="T28" s="50" t="str">
        <f>IF($M28="","",INDEX(Data!$B$9:$AT$505,MATCH(CalculationSet!$M28,Data!$A$9:$A$51,0),MATCH(CalculationSet!T$8,Data!$B$4:$AT$4,0)))</f>
        <v/>
      </c>
      <c r="U28" s="50" t="str">
        <f>IF($M28="","",INDEX(Data!$B$9:$AT$505,MATCH(CalculationSet!$M28,Data!$A$9:$A$51,0),MATCH(CalculationSet!U$8,Data!$B$4:$AT$4,0)))</f>
        <v/>
      </c>
      <c r="V28" s="50" t="str">
        <f>IF($M28="","",INDEX(Data!$B$9:$AT$505,MATCH(CalculationSet!$M28,Data!$A$9:$A$51,0),MATCH(CalculationSet!V$8,Data!$B$4:$AT$4,0)))</f>
        <v/>
      </c>
      <c r="W28" s="80" t="str">
        <f t="shared" si="20"/>
        <v/>
      </c>
      <c r="X28" s="80" t="str">
        <f t="shared" si="20"/>
        <v/>
      </c>
      <c r="Y28" s="80" t="str">
        <f t="shared" si="20"/>
        <v/>
      </c>
      <c r="Z28" s="80" t="str">
        <f t="shared" si="20"/>
        <v/>
      </c>
      <c r="AA28" s="80" t="str">
        <f t="shared" si="20"/>
        <v/>
      </c>
      <c r="AB28" s="80" t="str">
        <f t="shared" si="20"/>
        <v/>
      </c>
      <c r="AE28" s="50" t="str">
        <f t="shared" si="11"/>
        <v/>
      </c>
      <c r="AF28" s="81" t="str">
        <f t="shared" si="12"/>
        <v/>
      </c>
    </row>
    <row r="29" spans="2:49" ht="17.399999999999999" x14ac:dyDescent="0.3">
      <c r="G29" s="77" t="s">
        <v>32</v>
      </c>
      <c r="H29" s="83"/>
      <c r="I29" s="83"/>
      <c r="L29" s="84" t="str">
        <f t="shared" si="2"/>
        <v/>
      </c>
      <c r="M29" s="84" t="str">
        <f t="shared" si="3"/>
        <v/>
      </c>
      <c r="N29" s="84" t="str">
        <f>IF($M29="","",INDEX(Data!$B$9:$AT$505,MATCH(CalculationSet!$M29,Data!$A$9:$A$51,0),MATCH(CalculationSet!N$8,Data!$B$4:$AT$4,0)))</f>
        <v/>
      </c>
      <c r="O29" s="84" t="str">
        <f>IF($M29="","",INDEX(Data!$B$9:$AT$505,MATCH(CalculationSet!$M29,Data!$A$9:$A$51,0),MATCH(CalculationSet!O$8,Data!$B$4:$AT$4,0)))</f>
        <v/>
      </c>
      <c r="P29" s="84" t="str">
        <f>IF($M29="","",INDEX(Data!$B$9:$AT$505,MATCH(CalculationSet!$M29,Data!$A$9:$A$51,0),MATCH(CalculationSet!P$8,Data!$B$4:$AT$4,0)))</f>
        <v/>
      </c>
      <c r="Q29" s="84" t="str">
        <f>IF($M29="","",INDEX(Data!$B$9:$AT$505,MATCH(CalculationSet!$M29,Data!$A$9:$A$51,0),MATCH(CalculationSet!Q$8,Data!$B$4:$AT$4,0)))</f>
        <v/>
      </c>
      <c r="R29" s="84" t="str">
        <f>IF($M29="","",INDEX(Data!$B$9:$AT$505,MATCH(CalculationSet!$M29,Data!$A$9:$A$51,0),MATCH(CalculationSet!R$8,Data!$B$4:$AT$4,0)))</f>
        <v/>
      </c>
      <c r="S29" s="84" t="str">
        <f>IF($M29="","",INDEX(Data!$B$9:$AT$505,MATCH(CalculationSet!$M29,Data!$A$9:$A$51,0),MATCH(CalculationSet!S$8,Data!$B$4:$AT$4,0)))</f>
        <v/>
      </c>
      <c r="T29" s="50" t="str">
        <f>IF($M29="","",INDEX(Data!$B$9:$AT$505,MATCH(CalculationSet!$M29,Data!$A$9:$A$51,0),MATCH(CalculationSet!T$8,Data!$B$4:$AT$4,0)))</f>
        <v/>
      </c>
      <c r="U29" s="50" t="str">
        <f>IF($M29="","",INDEX(Data!$B$9:$AT$505,MATCH(CalculationSet!$M29,Data!$A$9:$A$51,0),MATCH(CalculationSet!U$8,Data!$B$4:$AT$4,0)))</f>
        <v/>
      </c>
      <c r="V29" s="50" t="str">
        <f>IF($M29="","",INDEX(Data!$B$9:$AT$505,MATCH(CalculationSet!$M29,Data!$A$9:$A$51,0),MATCH(CalculationSet!V$8,Data!$B$4:$AT$4,0)))</f>
        <v/>
      </c>
      <c r="W29" s="80" t="str">
        <f t="shared" si="20"/>
        <v/>
      </c>
      <c r="X29" s="80" t="str">
        <f t="shared" si="20"/>
        <v/>
      </c>
      <c r="Y29" s="80" t="str">
        <f t="shared" si="20"/>
        <v/>
      </c>
      <c r="Z29" s="80" t="str">
        <f t="shared" si="20"/>
        <v/>
      </c>
      <c r="AA29" s="80" t="str">
        <f t="shared" si="20"/>
        <v/>
      </c>
      <c r="AB29" s="80" t="str">
        <f t="shared" si="20"/>
        <v/>
      </c>
      <c r="AE29" s="50" t="str">
        <f t="shared" si="11"/>
        <v/>
      </c>
      <c r="AF29" s="81" t="str">
        <f t="shared" si="12"/>
        <v/>
      </c>
    </row>
    <row r="31" spans="2:49" ht="17.399999999999999" x14ac:dyDescent="0.3">
      <c r="N31" s="71" t="s">
        <v>14</v>
      </c>
      <c r="O31" s="71" t="s">
        <v>15</v>
      </c>
      <c r="P31" s="71" t="s">
        <v>16</v>
      </c>
      <c r="Q31" s="72" t="s">
        <v>14</v>
      </c>
      <c r="R31" s="72" t="s">
        <v>15</v>
      </c>
      <c r="S31" s="72" t="s">
        <v>16</v>
      </c>
      <c r="T31" s="73" t="s">
        <v>14</v>
      </c>
      <c r="U31" s="73" t="s">
        <v>15</v>
      </c>
      <c r="V31" s="73" t="s">
        <v>16</v>
      </c>
      <c r="W31" s="74" t="s">
        <v>71</v>
      </c>
      <c r="X31" s="74" t="s">
        <v>72</v>
      </c>
      <c r="Y31" s="74" t="s">
        <v>73</v>
      </c>
      <c r="Z31" s="75" t="s">
        <v>71</v>
      </c>
      <c r="AA31" s="75" t="s">
        <v>72</v>
      </c>
      <c r="AB31" s="75" t="s">
        <v>73</v>
      </c>
    </row>
    <row r="32" spans="2:49" x14ac:dyDescent="0.3">
      <c r="M32" s="79" t="str">
        <f>INDEX(G14:I14,$C$3)</f>
        <v>Yangon</v>
      </c>
      <c r="N32" s="85">
        <f>IF($M32="","",INDEX(Data!$B$9:$AT$505,MATCH(CalculationSet!$M32,Data!$A$9:$A$51,0),MATCH(CalculationSet!N$8,Data!$B$4:$AT$4,0)))</f>
        <v>210616</v>
      </c>
      <c r="O32" s="85">
        <f>IF($M32="","",INDEX(Data!$B$9:$AT$505,MATCH(CalculationSet!$M32,Data!$A$9:$A$51,0),MATCH(CalculationSet!O$8,Data!$B$4:$AT$4,0)))</f>
        <v>12324.3</v>
      </c>
      <c r="P32" s="85">
        <f>IF($M32="","",INDEX(Data!$B$9:$AT$505,MATCH(CalculationSet!$M32,Data!$A$9:$A$51,0),MATCH(CalculationSet!P$8,Data!$B$4:$AT$4,0)))</f>
        <v>95902.1</v>
      </c>
      <c r="Q32" s="85">
        <f>IF($M32="","",INDEX(Data!$B$9:$AT$505,MATCH(CalculationSet!$M32,Data!$A$9:$A$51,0),MATCH(CalculationSet!Q$8,Data!$B$4:$AT$4,0)))</f>
        <v>199893.6</v>
      </c>
      <c r="R32" s="85">
        <f>IF($M32="","",INDEX(Data!$B$9:$AT$505,MATCH(CalculationSet!$M32,Data!$A$9:$A$51,0),MATCH(CalculationSet!R$8,Data!$B$4:$AT$4,0)))</f>
        <v>9835.9000000000015</v>
      </c>
      <c r="S32" s="85">
        <f>IF($M32="","",INDEX(Data!$B$9:$AT$505,MATCH(CalculationSet!$M32,Data!$A$9:$A$51,0),MATCH(CalculationSet!S$8,Data!$B$4:$AT$4,0)))</f>
        <v>101383.6</v>
      </c>
      <c r="T32" s="85">
        <f>IF($M32="","",INDEX(Data!$B$9:$AT$505,MATCH(CalculationSet!$M32,Data!$A$9:$A$51,0),MATCH(CalculationSet!T$8,Data!$B$4:$AT$4,0)))</f>
        <v>198526.40000000002</v>
      </c>
      <c r="U32" s="85">
        <f>IF($M32="","",INDEX(Data!$B$9:$AT$505,MATCH(CalculationSet!$M32,Data!$A$9:$A$51,0),MATCH(CalculationSet!U$8,Data!$B$4:$AT$4,0)))</f>
        <v>11343.8</v>
      </c>
      <c r="V32" s="85">
        <f>IF($M32="","",INDEX(Data!$B$9:$AT$505,MATCH(CalculationSet!$M32,Data!$A$9:$A$51,0),MATCH(CalculationSet!V$8,Data!$B$4:$AT$4,0)))</f>
        <v>100022.6</v>
      </c>
      <c r="W32" s="80">
        <f t="shared" ref="W32:AB32" si="21">IF($M32="","",(N32-Q32)/Q32)</f>
        <v>5.3640536765559244E-2</v>
      </c>
      <c r="X32" s="80">
        <f t="shared" si="21"/>
        <v>0.25299159202513216</v>
      </c>
      <c r="Y32" s="80">
        <f t="shared" si="21"/>
        <v>-5.4066929957113374E-2</v>
      </c>
      <c r="Z32" s="80">
        <f t="shared" si="21"/>
        <v>6.8867415114563218E-3</v>
      </c>
      <c r="AA32" s="80">
        <f t="shared" si="21"/>
        <v>-0.13292723778627955</v>
      </c>
      <c r="AB32" s="80">
        <f t="shared" si="21"/>
        <v>1.3606924834987292E-2</v>
      </c>
    </row>
    <row r="34" spans="14:28" x14ac:dyDescent="0.3">
      <c r="V34" s="50" t="s">
        <v>78</v>
      </c>
      <c r="W34" s="81">
        <f t="shared" ref="W34:AB34" si="22">MIN(W15:W29)</f>
        <v>-0.10811107452529908</v>
      </c>
      <c r="X34" s="81">
        <f t="shared" si="22"/>
        <v>-0.43386243386243384</v>
      </c>
      <c r="Y34" s="81">
        <f t="shared" si="22"/>
        <v>-0.18720538720538721</v>
      </c>
      <c r="Z34" s="81">
        <f t="shared" si="22"/>
        <v>-0.17477841704245062</v>
      </c>
      <c r="AA34" s="81">
        <f t="shared" si="22"/>
        <v>-0.49032258064516127</v>
      </c>
      <c r="AB34" s="81">
        <f t="shared" si="22"/>
        <v>-0.23295454545454544</v>
      </c>
    </row>
    <row r="35" spans="14:28" x14ac:dyDescent="0.3">
      <c r="V35" s="50" t="s">
        <v>79</v>
      </c>
      <c r="W35" s="81">
        <f t="shared" ref="W35:AB35" si="23">MAX(W15:W29)</f>
        <v>0.44281138119464858</v>
      </c>
      <c r="X35" s="81">
        <f t="shared" si="23"/>
        <v>0.62352941176470589</v>
      </c>
      <c r="Y35" s="81">
        <f t="shared" si="23"/>
        <v>0.13651804670912951</v>
      </c>
      <c r="Z35" s="81">
        <f t="shared" si="23"/>
        <v>0.20280568063733981</v>
      </c>
      <c r="AA35" s="81">
        <f t="shared" si="23"/>
        <v>0.18501529051987767</v>
      </c>
      <c r="AB35" s="81">
        <f t="shared" si="23"/>
        <v>0.12983425414364644</v>
      </c>
    </row>
    <row r="37" spans="14:28" x14ac:dyDescent="0.3">
      <c r="N37" s="50" t="s">
        <v>81</v>
      </c>
      <c r="P37" s="50">
        <f>N32-T32</f>
        <v>12089.599999999977</v>
      </c>
      <c r="Q37" s="50" t="str">
        <f>IF(P37&lt;0,"Under Budget","Over Budget")</f>
        <v>Over Budget</v>
      </c>
    </row>
    <row r="38" spans="14:28" x14ac:dyDescent="0.3">
      <c r="N38" s="50" t="s">
        <v>82</v>
      </c>
      <c r="P38" s="50">
        <f>O32-U32</f>
        <v>980.5</v>
      </c>
      <c r="Q38" s="50" t="str">
        <f>IF(P38&lt;0,"Under Budget","Over Budget")</f>
        <v>Over Budget</v>
      </c>
    </row>
    <row r="39" spans="14:28" x14ac:dyDescent="0.3">
      <c r="N39" s="50" t="s">
        <v>83</v>
      </c>
      <c r="P39" s="50">
        <f>P32-V32</f>
        <v>-4120.5</v>
      </c>
      <c r="Q39" s="50" t="str">
        <f>IF(P39&lt;0,"Under Budget","Over Budget")</f>
        <v>Under Budget</v>
      </c>
    </row>
  </sheetData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DashBoard</vt:lpstr>
      <vt:lpstr>CalculationSet</vt:lpstr>
      <vt:lpstr>Cur_Month</vt:lpstr>
      <vt:lpstr>Cur_Year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Nyein Nyein Kywe</cp:lastModifiedBy>
  <cp:lastPrinted>2021-12-12T10:44:04Z</cp:lastPrinted>
  <dcterms:created xsi:type="dcterms:W3CDTF">2021-11-28T10:21:25Z</dcterms:created>
  <dcterms:modified xsi:type="dcterms:W3CDTF">2023-01-22T03:01:31Z</dcterms:modified>
</cp:coreProperties>
</file>